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8C1E7DE9-F77E-441C-8EF4-11DE7372B8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fficiency_raw" sheetId="5" r:id="rId1"/>
    <sheet name="Efficiency Electrolyzer" sheetId="1" r:id="rId2"/>
    <sheet name="Idea_Implementation" sheetId="3" r:id="rId3"/>
    <sheet name="Test_Adjustment" sheetId="4" r:id="rId4"/>
    <sheet name="Source" sheetId="2" r:id="rId5"/>
  </sheets>
  <definedNames>
    <definedName name="solver_adj" localSheetId="1" hidden="1">'Efficiency Electrolyzer'!#REF!</definedName>
    <definedName name="solver_cvg" localSheetId="1" hidden="1">"0,0001"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"0,075"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'Efficiency Electrolyzer'!#REF!</definedName>
    <definedName name="solver_pre" localSheetId="1" hidden="1">"0,000001"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2" i="5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M8" i="3" l="1"/>
  <c r="M11" i="3" l="1"/>
  <c r="M12" i="3"/>
  <c r="M9" i="3"/>
  <c r="M10" i="3"/>
  <c r="L8" i="3" l="1"/>
  <c r="K8" i="3" s="1"/>
  <c r="L9" i="3" l="1"/>
  <c r="K9" i="3" s="1"/>
  <c r="L10" i="3" l="1"/>
  <c r="K10" i="3" s="1"/>
  <c r="L11" i="3" l="1"/>
  <c r="K11" i="3" s="1"/>
  <c r="L12" i="3"/>
  <c r="K12" i="3" s="1"/>
  <c r="A2" i="3" l="1"/>
  <c r="C2" i="3"/>
  <c r="L3" i="3" l="1"/>
  <c r="K3" i="3" s="1"/>
  <c r="D2" i="3"/>
  <c r="B4" i="4"/>
  <c r="B12" i="4"/>
  <c r="B20" i="4"/>
  <c r="B28" i="4"/>
  <c r="B36" i="4"/>
  <c r="B21" i="4"/>
  <c r="B2" i="4"/>
  <c r="B25" i="4"/>
  <c r="B5" i="4"/>
  <c r="B13" i="4"/>
  <c r="B29" i="4"/>
  <c r="B16" i="4"/>
  <c r="B17" i="4"/>
  <c r="B7" i="4"/>
  <c r="B15" i="4"/>
  <c r="B23" i="4"/>
  <c r="B31" i="4"/>
  <c r="B8" i="4"/>
  <c r="B10" i="4"/>
  <c r="B18" i="4"/>
  <c r="B26" i="4"/>
  <c r="B34" i="4"/>
  <c r="B27" i="4"/>
  <c r="B6" i="4"/>
  <c r="B22" i="4"/>
  <c r="B24" i="4"/>
  <c r="B32" i="4"/>
  <c r="B9" i="4"/>
  <c r="B33" i="4"/>
  <c r="B3" i="4"/>
  <c r="B11" i="4"/>
  <c r="B19" i="4"/>
  <c r="B35" i="4"/>
  <c r="B14" i="4"/>
  <c r="B30" i="4"/>
  <c r="E5" i="4" l="1"/>
  <c r="J3" i="3"/>
  <c r="E2" i="3"/>
  <c r="H2" i="3" s="1"/>
  <c r="F2" i="3"/>
  <c r="G2" i="3" s="1"/>
  <c r="J4" i="3" l="1"/>
  <c r="J5" i="3" s="1"/>
  <c r="L4" i="3" l="1"/>
  <c r="M4" i="3"/>
  <c r="M5" i="3"/>
  <c r="L5" i="3"/>
  <c r="J6" i="3"/>
  <c r="J7" i="3" s="1"/>
  <c r="M6" i="3" l="1"/>
  <c r="K5" i="3"/>
  <c r="L6" i="3"/>
  <c r="K4" i="3"/>
  <c r="J8" i="3"/>
  <c r="J9" i="3" s="1"/>
  <c r="J10" i="3" s="1"/>
  <c r="J11" i="3" s="1"/>
  <c r="J12" i="3" s="1"/>
  <c r="M7" i="3"/>
  <c r="L7" i="3"/>
  <c r="K6" i="3" l="1"/>
  <c r="K7" i="3"/>
</calcChain>
</file>

<file path=xl/sharedStrings.xml><?xml version="1.0" encoding="utf-8"?>
<sst xmlns="http://schemas.openxmlformats.org/spreadsheetml/2006/main" count="20" uniqueCount="18">
  <si>
    <t>Efficiency [kg/MWh]</t>
  </si>
  <si>
    <t>Wirkungsgrad</t>
  </si>
  <si>
    <t>Source: https://www.sciencedirect.com/science/article/pii/S0098135423003204</t>
  </si>
  <si>
    <t>Average_Eff</t>
  </si>
  <si>
    <t>Power Kasso [MW]</t>
  </si>
  <si>
    <t>Power [%]</t>
  </si>
  <si>
    <t>MAX</t>
  </si>
  <si>
    <t>Share Capacity</t>
  </si>
  <si>
    <t>Remaining Capacity</t>
  </si>
  <si>
    <t>Share Capcity Rounded</t>
  </si>
  <si>
    <t>Remaining Capacity Rounded</t>
  </si>
  <si>
    <t>Slices</t>
  </si>
  <si>
    <t>Operating Points</t>
  </si>
  <si>
    <t>Efficiency_tobe</t>
  </si>
  <si>
    <t>Check</t>
  </si>
  <si>
    <t>Efficiency</t>
  </si>
  <si>
    <t>EFF</t>
  </si>
  <si>
    <t>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</si>
</sst>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33" borderId="0" xfId="0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7" totalsRowCount="1">
  <autoFilter ref="A1:C26" xr:uid="{00000000-0009-0000-0100-000001000000}"/>
  <tableColumns count="3">
    <tableColumn id="1" xr3:uid="{00000000-0010-0000-0000-000001000000}" name="Power Kasso [MW]"/>
    <tableColumn id="2" xr3:uid="{00000000-0010-0000-0000-000002000000}" name="Efficiency [kg/MWh]"/>
    <tableColumn id="3" xr3:uid="{00000000-0010-0000-0000-000003000000}" name="Wirkungsgrad" dataDxfId="1" totalsRowDxfId="0" dataCellStyle="Percent">
      <calculatedColumnFormula>Table1[[#This Row],[Efficiency '[kg/MWh']]]*0.03333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A841-7153-44ED-9730-8ADB27239D68}">
  <dimension ref="A1:C36"/>
  <sheetViews>
    <sheetView tabSelected="1" workbookViewId="0">
      <selection activeCell="C1" sqref="C1"/>
    </sheetView>
  </sheetViews>
  <sheetFormatPr defaultRowHeight="14.5" x14ac:dyDescent="0.35"/>
  <sheetData>
    <row r="1" spans="1:3" x14ac:dyDescent="0.35">
      <c r="A1" t="s">
        <v>5</v>
      </c>
      <c r="B1" t="s">
        <v>0</v>
      </c>
      <c r="C1" t="s">
        <v>17</v>
      </c>
    </row>
    <row r="2" spans="1:3" x14ac:dyDescent="0.35">
      <c r="A2">
        <v>0</v>
      </c>
      <c r="B2">
        <v>18.600000000000001</v>
      </c>
      <c r="C2" s="3">
        <f>B2*33.33/1000</f>
        <v>0.61993799999999999</v>
      </c>
    </row>
    <row r="3" spans="1:3" x14ac:dyDescent="0.35">
      <c r="A3">
        <v>5.1989999999999996E-3</v>
      </c>
      <c r="B3">
        <v>18.739999999999998</v>
      </c>
      <c r="C3" s="3">
        <f t="shared" ref="C3:C36" si="0">B3*33.33/1000</f>
        <v>0.62460419999999983</v>
      </c>
    </row>
    <row r="4" spans="1:3" x14ac:dyDescent="0.35">
      <c r="A4">
        <v>1.2796999999999999E-2</v>
      </c>
      <c r="B4">
        <v>18.87</v>
      </c>
      <c r="C4" s="3">
        <f t="shared" si="0"/>
        <v>0.62893710000000003</v>
      </c>
    </row>
    <row r="5" spans="1:3" x14ac:dyDescent="0.35">
      <c r="A5">
        <v>2.0596E-2</v>
      </c>
      <c r="B5">
        <v>19.010000000000002</v>
      </c>
      <c r="C5" s="3">
        <f t="shared" si="0"/>
        <v>0.63360329999999998</v>
      </c>
    </row>
    <row r="6" spans="1:3" x14ac:dyDescent="0.35">
      <c r="A6">
        <v>2.8194E-2</v>
      </c>
      <c r="B6">
        <v>19.13</v>
      </c>
      <c r="C6" s="3">
        <f t="shared" si="0"/>
        <v>0.63760289999999997</v>
      </c>
    </row>
    <row r="7" spans="1:3" x14ac:dyDescent="0.35">
      <c r="A7">
        <v>3.5992999999999997E-2</v>
      </c>
      <c r="B7">
        <v>19.260000000000002</v>
      </c>
      <c r="C7" s="3">
        <f t="shared" si="0"/>
        <v>0.64193579999999995</v>
      </c>
    </row>
    <row r="8" spans="1:3" x14ac:dyDescent="0.35">
      <c r="A8">
        <v>4.879E-2</v>
      </c>
      <c r="B8">
        <v>19.39</v>
      </c>
      <c r="C8" s="3">
        <f t="shared" si="0"/>
        <v>0.64626869999999992</v>
      </c>
    </row>
    <row r="9" spans="1:3" x14ac:dyDescent="0.35">
      <c r="A9">
        <v>6.4186999999999994E-2</v>
      </c>
      <c r="B9">
        <v>19.52</v>
      </c>
      <c r="C9" s="3">
        <f t="shared" si="0"/>
        <v>0.6506016</v>
      </c>
    </row>
    <row r="10" spans="1:3" x14ac:dyDescent="0.35">
      <c r="A10">
        <v>8.3382999999999999E-2</v>
      </c>
      <c r="B10">
        <v>19.64</v>
      </c>
      <c r="C10" s="3">
        <f t="shared" si="0"/>
        <v>0.65460119999999999</v>
      </c>
    </row>
    <row r="11" spans="1:3" x14ac:dyDescent="0.35">
      <c r="A11">
        <v>0.103979</v>
      </c>
      <c r="B11">
        <v>19.72</v>
      </c>
      <c r="C11" s="3">
        <f t="shared" si="0"/>
        <v>0.65726759999999995</v>
      </c>
    </row>
    <row r="12" spans="1:3" x14ac:dyDescent="0.35">
      <c r="A12">
        <v>0.130774</v>
      </c>
      <c r="B12">
        <v>19.78</v>
      </c>
      <c r="C12" s="3">
        <f t="shared" si="0"/>
        <v>0.65926739999999995</v>
      </c>
    </row>
    <row r="13" spans="1:3" x14ac:dyDescent="0.35">
      <c r="A13">
        <v>0.15396899999999999</v>
      </c>
      <c r="B13">
        <v>19.78</v>
      </c>
      <c r="C13" s="3">
        <f t="shared" si="0"/>
        <v>0.65926739999999995</v>
      </c>
    </row>
    <row r="14" spans="1:3" x14ac:dyDescent="0.35">
      <c r="A14">
        <v>0.18216399999999999</v>
      </c>
      <c r="B14">
        <v>19.77</v>
      </c>
      <c r="C14" s="3">
        <f t="shared" si="0"/>
        <v>0.65893409999999997</v>
      </c>
    </row>
    <row r="15" spans="1:3" x14ac:dyDescent="0.35">
      <c r="A15">
        <v>0.21035799999999999</v>
      </c>
      <c r="B15">
        <v>19.73</v>
      </c>
      <c r="C15" s="3">
        <f t="shared" si="0"/>
        <v>0.65760090000000004</v>
      </c>
    </row>
    <row r="16" spans="1:3" x14ac:dyDescent="0.35">
      <c r="A16">
        <v>0.244951</v>
      </c>
      <c r="B16">
        <v>19.670000000000002</v>
      </c>
      <c r="C16" s="3">
        <f t="shared" si="0"/>
        <v>0.65560109999999994</v>
      </c>
    </row>
    <row r="17" spans="1:3" x14ac:dyDescent="0.35">
      <c r="A17">
        <v>0.278144</v>
      </c>
      <c r="B17">
        <v>19.579999999999998</v>
      </c>
      <c r="C17" s="3">
        <f t="shared" si="0"/>
        <v>0.65260139999999989</v>
      </c>
    </row>
    <row r="18" spans="1:3" x14ac:dyDescent="0.35">
      <c r="A18">
        <v>0.314137</v>
      </c>
      <c r="B18">
        <v>19.489999999999998</v>
      </c>
      <c r="C18" s="3">
        <f t="shared" si="0"/>
        <v>0.64960169999999995</v>
      </c>
    </row>
    <row r="19" spans="1:3" x14ac:dyDescent="0.35">
      <c r="A19">
        <v>0.34233200000000003</v>
      </c>
      <c r="B19">
        <v>19.399999999999999</v>
      </c>
      <c r="C19" s="3">
        <f t="shared" si="0"/>
        <v>0.64660200000000001</v>
      </c>
    </row>
    <row r="20" spans="1:3" x14ac:dyDescent="0.35">
      <c r="A20">
        <v>0.37832399999999999</v>
      </c>
      <c r="B20">
        <v>19.3</v>
      </c>
      <c r="C20" s="3">
        <f t="shared" si="0"/>
        <v>0.64326899999999998</v>
      </c>
    </row>
    <row r="21" spans="1:3" x14ac:dyDescent="0.35">
      <c r="A21">
        <v>0.408918</v>
      </c>
      <c r="B21">
        <v>19.2</v>
      </c>
      <c r="C21" s="3">
        <f t="shared" si="0"/>
        <v>0.63993599999999995</v>
      </c>
    </row>
    <row r="22" spans="1:3" x14ac:dyDescent="0.35">
      <c r="A22">
        <v>0.441112</v>
      </c>
      <c r="B22">
        <v>19.100000000000001</v>
      </c>
      <c r="C22" s="3">
        <f t="shared" si="0"/>
        <v>0.63660300000000003</v>
      </c>
    </row>
    <row r="23" spans="1:3" x14ac:dyDescent="0.35">
      <c r="A23">
        <v>0.47190599999999999</v>
      </c>
      <c r="B23">
        <v>19.010000000000002</v>
      </c>
      <c r="C23" s="3">
        <f t="shared" si="0"/>
        <v>0.63360329999999998</v>
      </c>
    </row>
    <row r="24" spans="1:3" x14ac:dyDescent="0.35">
      <c r="A24">
        <v>0.50009999999999999</v>
      </c>
      <c r="B24">
        <v>18.920000000000002</v>
      </c>
      <c r="C24" s="3">
        <f t="shared" si="0"/>
        <v>0.63060360000000004</v>
      </c>
    </row>
    <row r="25" spans="1:3" x14ac:dyDescent="0.35">
      <c r="A25">
        <v>0.530694</v>
      </c>
      <c r="B25">
        <v>18.829999999999998</v>
      </c>
      <c r="C25" s="3">
        <f t="shared" si="0"/>
        <v>0.62760389999999999</v>
      </c>
    </row>
    <row r="26" spans="1:3" x14ac:dyDescent="0.35">
      <c r="A26">
        <v>0.56548699999999996</v>
      </c>
      <c r="B26">
        <v>18.72</v>
      </c>
      <c r="C26" s="3">
        <f t="shared" si="0"/>
        <v>0.62393759999999998</v>
      </c>
    </row>
    <row r="27" spans="1:3" x14ac:dyDescent="0.35">
      <c r="A27">
        <v>0.60647899999999999</v>
      </c>
      <c r="B27">
        <v>18.600000000000001</v>
      </c>
      <c r="C27" s="3">
        <f t="shared" si="0"/>
        <v>0.61993799999999999</v>
      </c>
    </row>
    <row r="28" spans="1:3" x14ac:dyDescent="0.35">
      <c r="A28">
        <v>0.64866999999999997</v>
      </c>
      <c r="B28">
        <v>18.47</v>
      </c>
      <c r="C28" s="3">
        <f t="shared" si="0"/>
        <v>0.61560509999999991</v>
      </c>
    </row>
    <row r="29" spans="1:3" x14ac:dyDescent="0.35">
      <c r="A29">
        <v>0.689662</v>
      </c>
      <c r="B29">
        <v>18.36</v>
      </c>
      <c r="C29" s="3">
        <f t="shared" si="0"/>
        <v>0.61193879999999989</v>
      </c>
    </row>
    <row r="30" spans="1:3" x14ac:dyDescent="0.35">
      <c r="A30">
        <v>0.73725300000000005</v>
      </c>
      <c r="B30">
        <v>18.22</v>
      </c>
      <c r="C30" s="3">
        <f t="shared" si="0"/>
        <v>0.60727259999999994</v>
      </c>
    </row>
    <row r="31" spans="1:3" x14ac:dyDescent="0.35">
      <c r="A31">
        <v>0.78724300000000003</v>
      </c>
      <c r="B31">
        <v>18.079999999999998</v>
      </c>
      <c r="C31" s="3">
        <f t="shared" si="0"/>
        <v>0.60260639999999988</v>
      </c>
    </row>
    <row r="32" spans="1:3" x14ac:dyDescent="0.35">
      <c r="A32">
        <v>0.83583300000000005</v>
      </c>
      <c r="B32">
        <v>17.96</v>
      </c>
      <c r="C32" s="3">
        <f t="shared" si="0"/>
        <v>0.59860679999999999</v>
      </c>
    </row>
    <row r="33" spans="1:3" x14ac:dyDescent="0.35">
      <c r="A33">
        <v>0.88082400000000005</v>
      </c>
      <c r="B33">
        <v>17.84</v>
      </c>
      <c r="C33" s="3">
        <f t="shared" si="0"/>
        <v>0.59460719999999989</v>
      </c>
    </row>
    <row r="34" spans="1:3" x14ac:dyDescent="0.35">
      <c r="A34">
        <v>0.92561499999999997</v>
      </c>
      <c r="B34">
        <v>17.73</v>
      </c>
      <c r="C34" s="3">
        <f t="shared" si="0"/>
        <v>0.59094089999999999</v>
      </c>
    </row>
    <row r="35" spans="1:3" x14ac:dyDescent="0.35">
      <c r="A35">
        <v>0.96020799999999995</v>
      </c>
      <c r="B35">
        <v>17.63</v>
      </c>
      <c r="C35" s="3">
        <f t="shared" si="0"/>
        <v>0.58760789999999996</v>
      </c>
    </row>
    <row r="36" spans="1:3" x14ac:dyDescent="0.35">
      <c r="A36">
        <v>1</v>
      </c>
      <c r="B36">
        <v>17.55</v>
      </c>
      <c r="C36" s="3">
        <f t="shared" si="0"/>
        <v>0.5849415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/>
  </sheetViews>
  <sheetFormatPr defaultRowHeight="14.5" x14ac:dyDescent="0.35"/>
  <cols>
    <col min="1" max="1" width="13.36328125" customWidth="1"/>
    <col min="2" max="2" width="19.6328125" customWidth="1"/>
    <col min="3" max="3" width="14.7265625" bestFit="1" customWidth="1"/>
  </cols>
  <sheetData>
    <row r="1" spans="1:6" x14ac:dyDescent="0.35">
      <c r="A1" t="s">
        <v>4</v>
      </c>
      <c r="B1" t="s">
        <v>0</v>
      </c>
      <c r="C1" t="s">
        <v>1</v>
      </c>
    </row>
    <row r="2" spans="1:6" x14ac:dyDescent="0.35">
      <c r="A2" s="4">
        <v>6.54</v>
      </c>
      <c r="B2" s="4">
        <v>19.78</v>
      </c>
      <c r="C2" s="5">
        <f>Table1[[#This Row],[Efficiency '[kg/MWh']]]*0.03333</f>
        <v>0.65926740000000006</v>
      </c>
    </row>
    <row r="3" spans="1:6" x14ac:dyDescent="0.35">
      <c r="A3">
        <v>7.7</v>
      </c>
      <c r="B3">
        <v>19.78</v>
      </c>
      <c r="C3" s="1">
        <f>Table1[[#This Row],[Efficiency '[kg/MWh']]]*0.03333</f>
        <v>0.65926740000000006</v>
      </c>
    </row>
    <row r="4" spans="1:6" x14ac:dyDescent="0.35">
      <c r="A4">
        <v>9.11</v>
      </c>
      <c r="B4">
        <v>19.77</v>
      </c>
      <c r="C4" s="1">
        <f>Table1[[#This Row],[Efficiency '[kg/MWh']]]*0.03333</f>
        <v>0.65893409999999997</v>
      </c>
    </row>
    <row r="5" spans="1:6" x14ac:dyDescent="0.35">
      <c r="A5">
        <v>10.52</v>
      </c>
      <c r="B5">
        <v>19.73</v>
      </c>
      <c r="C5" s="1">
        <f>Table1[[#This Row],[Efficiency '[kg/MWh']]]*0.03333</f>
        <v>0.65760089999999993</v>
      </c>
    </row>
    <row r="6" spans="1:6" x14ac:dyDescent="0.35">
      <c r="A6">
        <v>12.25</v>
      </c>
      <c r="B6">
        <v>19.670000000000002</v>
      </c>
      <c r="C6" s="1">
        <f>Table1[[#This Row],[Efficiency '[kg/MWh']]]*0.03333</f>
        <v>0.65560110000000005</v>
      </c>
    </row>
    <row r="7" spans="1:6" x14ac:dyDescent="0.35">
      <c r="A7">
        <v>13.91</v>
      </c>
      <c r="B7">
        <v>19.579999999999998</v>
      </c>
      <c r="C7" s="1">
        <f>Table1[[#This Row],[Efficiency '[kg/MWh']]]*0.03333</f>
        <v>0.65260139999999989</v>
      </c>
    </row>
    <row r="8" spans="1:6" x14ac:dyDescent="0.35">
      <c r="A8">
        <v>15.71</v>
      </c>
      <c r="B8">
        <v>19.489999999999998</v>
      </c>
      <c r="C8" s="1">
        <f>Table1[[#This Row],[Efficiency '[kg/MWh']]]*0.03333</f>
        <v>0.64960169999999995</v>
      </c>
    </row>
    <row r="9" spans="1:6" x14ac:dyDescent="0.35">
      <c r="A9">
        <v>17.12</v>
      </c>
      <c r="B9">
        <v>19.399999999999999</v>
      </c>
      <c r="C9" s="1">
        <f>Table1[[#This Row],[Efficiency '[kg/MWh']]]*0.03333</f>
        <v>0.6466019999999999</v>
      </c>
    </row>
    <row r="10" spans="1:6" x14ac:dyDescent="0.35">
      <c r="A10">
        <v>18.920000000000002</v>
      </c>
      <c r="B10">
        <v>19.3</v>
      </c>
      <c r="C10" s="1">
        <f>Table1[[#This Row],[Efficiency '[kg/MWh']]]*0.03333</f>
        <v>0.64326899999999998</v>
      </c>
      <c r="F10" s="2"/>
    </row>
    <row r="11" spans="1:6" x14ac:dyDescent="0.35">
      <c r="A11">
        <v>20.45</v>
      </c>
      <c r="B11">
        <v>19.2</v>
      </c>
      <c r="C11" s="1">
        <f>Table1[[#This Row],[Efficiency '[kg/MWh']]]*0.03333</f>
        <v>0.63993599999999995</v>
      </c>
    </row>
    <row r="12" spans="1:6" x14ac:dyDescent="0.35">
      <c r="A12">
        <v>22.06</v>
      </c>
      <c r="B12">
        <v>19.100000000000001</v>
      </c>
      <c r="C12" s="1">
        <f>Table1[[#This Row],[Efficiency '[kg/MWh']]]*0.03333</f>
        <v>0.63660300000000003</v>
      </c>
    </row>
    <row r="13" spans="1:6" x14ac:dyDescent="0.35">
      <c r="A13">
        <v>23.6</v>
      </c>
      <c r="B13">
        <v>19.010000000000002</v>
      </c>
      <c r="C13" s="1">
        <f>Table1[[#This Row],[Efficiency '[kg/MWh']]]*0.03333</f>
        <v>0.63360329999999998</v>
      </c>
    </row>
    <row r="14" spans="1:6" x14ac:dyDescent="0.35">
      <c r="A14">
        <v>25.01</v>
      </c>
      <c r="B14">
        <v>18.920000000000002</v>
      </c>
      <c r="C14" s="1">
        <f>Table1[[#This Row],[Efficiency '[kg/MWh']]]*0.03333</f>
        <v>0.63060360000000004</v>
      </c>
    </row>
    <row r="15" spans="1:6" x14ac:dyDescent="0.35">
      <c r="A15">
        <v>26.54</v>
      </c>
      <c r="B15">
        <v>18.829999999999998</v>
      </c>
      <c r="C15" s="1">
        <f>Table1[[#This Row],[Efficiency '[kg/MWh']]]*0.03333</f>
        <v>0.62760389999999988</v>
      </c>
    </row>
    <row r="16" spans="1:6" x14ac:dyDescent="0.35">
      <c r="A16">
        <v>28.28</v>
      </c>
      <c r="B16">
        <v>18.72</v>
      </c>
      <c r="C16" s="1">
        <f>Table1[[#This Row],[Efficiency '[kg/MWh']]]*0.03333</f>
        <v>0.62393759999999998</v>
      </c>
    </row>
    <row r="17" spans="1:3" x14ac:dyDescent="0.35">
      <c r="A17">
        <v>30.33</v>
      </c>
      <c r="B17">
        <v>18.600000000000001</v>
      </c>
      <c r="C17" s="1">
        <f>Table1[[#This Row],[Efficiency '[kg/MWh']]]*0.03333</f>
        <v>0.61993799999999999</v>
      </c>
    </row>
    <row r="18" spans="1:3" x14ac:dyDescent="0.35">
      <c r="A18">
        <v>32.44</v>
      </c>
      <c r="B18">
        <v>18.47</v>
      </c>
      <c r="C18" s="1">
        <f>Table1[[#This Row],[Efficiency '[kg/MWh']]]*0.03333</f>
        <v>0.61560509999999991</v>
      </c>
    </row>
    <row r="19" spans="1:3" x14ac:dyDescent="0.35">
      <c r="A19">
        <v>34.49</v>
      </c>
      <c r="B19">
        <v>18.36</v>
      </c>
      <c r="C19" s="1">
        <f>Table1[[#This Row],[Efficiency '[kg/MWh']]]*0.03333</f>
        <v>0.6119388</v>
      </c>
    </row>
    <row r="20" spans="1:3" x14ac:dyDescent="0.35">
      <c r="A20">
        <v>36.869999999999997</v>
      </c>
      <c r="B20">
        <v>18.22</v>
      </c>
      <c r="C20" s="1">
        <f>Table1[[#This Row],[Efficiency '[kg/MWh']]]*0.03333</f>
        <v>0.60727259999999994</v>
      </c>
    </row>
    <row r="21" spans="1:3" x14ac:dyDescent="0.35">
      <c r="A21">
        <v>39.369999999999997</v>
      </c>
      <c r="B21">
        <v>18.079999999999998</v>
      </c>
      <c r="C21" s="1">
        <f>Table1[[#This Row],[Efficiency '[kg/MWh']]]*0.03333</f>
        <v>0.60260639999999988</v>
      </c>
    </row>
    <row r="22" spans="1:3" x14ac:dyDescent="0.35">
      <c r="A22">
        <v>41.8</v>
      </c>
      <c r="B22">
        <v>17.96</v>
      </c>
      <c r="C22" s="1">
        <f>Table1[[#This Row],[Efficiency '[kg/MWh']]]*0.03333</f>
        <v>0.59860679999999999</v>
      </c>
    </row>
    <row r="23" spans="1:3" x14ac:dyDescent="0.35">
      <c r="A23">
        <v>44.05</v>
      </c>
      <c r="B23">
        <v>17.84</v>
      </c>
      <c r="C23" s="1">
        <f>Table1[[#This Row],[Efficiency '[kg/MWh']]]*0.03333</f>
        <v>0.5946072</v>
      </c>
    </row>
    <row r="24" spans="1:3" x14ac:dyDescent="0.35">
      <c r="A24">
        <v>46.29</v>
      </c>
      <c r="B24">
        <v>17.73</v>
      </c>
      <c r="C24" s="1">
        <f>Table1[[#This Row],[Efficiency '[kg/MWh']]]*0.03333</f>
        <v>0.59094089999999999</v>
      </c>
    </row>
    <row r="25" spans="1:3" x14ac:dyDescent="0.35">
      <c r="A25">
        <v>48.02</v>
      </c>
      <c r="B25">
        <v>17.63</v>
      </c>
      <c r="C25" s="1">
        <f>Table1[[#This Row],[Efficiency '[kg/MWh']]]*0.03333</f>
        <v>0.58760789999999996</v>
      </c>
    </row>
    <row r="26" spans="1:3" x14ac:dyDescent="0.35">
      <c r="A26">
        <v>50.01</v>
      </c>
      <c r="B26">
        <v>17.55</v>
      </c>
      <c r="C26" s="1">
        <f>Table1[[#This Row],[Efficiency '[kg/MWh']]]*0.03333</f>
        <v>0.5849415</v>
      </c>
    </row>
    <row r="27" spans="1:3" x14ac:dyDescent="0.35">
      <c r="C27" s="3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4981-34F7-41C9-B6D3-B94771EA45C3}">
  <dimension ref="A1:M12"/>
  <sheetViews>
    <sheetView workbookViewId="0">
      <selection activeCell="C2" sqref="C2"/>
    </sheetView>
  </sheetViews>
  <sheetFormatPr defaultRowHeight="14.5" x14ac:dyDescent="0.35"/>
  <sheetData>
    <row r="1" spans="1:13" x14ac:dyDescent="0.35">
      <c r="A1" t="s">
        <v>3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3" x14ac:dyDescent="0.35">
      <c r="A2" t="e">
        <f>SUMPRODUCT(#REF!,#REF!)/SUM(#REF!)</f>
        <v>#REF!</v>
      </c>
      <c r="C2" t="e">
        <f>MAX(#REF!)</f>
        <v>#REF!</v>
      </c>
      <c r="D2" t="e">
        <f>_xlfn.SINGLE(_xlfn.XLOOKUP(C2,#REF!,#REF!))</f>
        <v>#REF!</v>
      </c>
      <c r="E2" t="e">
        <f>1-D2</f>
        <v>#REF!</v>
      </c>
      <c r="F2" t="e">
        <f>ROUNDUP(D2,2)</f>
        <v>#REF!</v>
      </c>
      <c r="G2" t="e">
        <f>1-F2</f>
        <v>#REF!</v>
      </c>
      <c r="H2" t="e">
        <f>E2/(A6-1)</f>
        <v>#REF!</v>
      </c>
      <c r="J2" t="s">
        <v>12</v>
      </c>
      <c r="K2" t="s">
        <v>16</v>
      </c>
    </row>
    <row r="3" spans="1:13" x14ac:dyDescent="0.35">
      <c r="J3" t="e">
        <f>D2</f>
        <v>#REF!</v>
      </c>
      <c r="K3" t="e">
        <f>L3</f>
        <v>#REF!</v>
      </c>
      <c r="L3" t="e">
        <f>C2</f>
        <v>#REF!</v>
      </c>
    </row>
    <row r="4" spans="1:13" x14ac:dyDescent="0.35">
      <c r="J4" t="e">
        <f t="shared" ref="J4:J12" si="0">J3+$H$2</f>
        <v>#REF!</v>
      </c>
      <c r="K4" t="e">
        <f t="shared" ref="K4:K12" si="1">L4/M4</f>
        <v>#REF!</v>
      </c>
      <c r="L4" t="e">
        <f>(SUMPRODUCT('Efficiency Electrolyzer'!#REF!,'Efficiency Electrolyzer'!#REF!)+'Efficiency Electrolyzer'!#REF!*('Efficiency Electrolyzer'!#REF!-Idea_Implementation!J4))</f>
        <v>#REF!</v>
      </c>
      <c r="M4" t="e">
        <f>(SUM('Efficiency Electrolyzer'!#REF!)+('Efficiency Electrolyzer'!#REF!-Idea_Implementation!J4))</f>
        <v>#REF!</v>
      </c>
    </row>
    <row r="5" spans="1:13" x14ac:dyDescent="0.35">
      <c r="A5" t="s">
        <v>11</v>
      </c>
      <c r="J5" t="e">
        <f t="shared" si="0"/>
        <v>#REF!</v>
      </c>
      <c r="K5" t="e">
        <f t="shared" si="1"/>
        <v>#REF!</v>
      </c>
      <c r="L5" t="e">
        <f>SUMPRODUCT('Efficiency Electrolyzer'!#REF!,'Efficiency Electrolyzer'!#REF!)+'Efficiency Electrolyzer'!#REF!*('Efficiency Electrolyzer'!#REF!-Idea_Implementation!J4)+('Efficiency Electrolyzer'!#REF!*('Efficiency Electrolyzer'!#REF!-Idea_Implementation!J5))</f>
        <v>#REF!</v>
      </c>
      <c r="M5" t="e">
        <f>SUM('Efficiency Electrolyzer'!#REF!)+('Efficiency Electrolyzer'!#REF!-Idea_Implementation!J4)+('Efficiency Electrolyzer'!#REF!-Idea_Implementation!J5)</f>
        <v>#REF!</v>
      </c>
    </row>
    <row r="6" spans="1:13" x14ac:dyDescent="0.35">
      <c r="A6">
        <v>10</v>
      </c>
      <c r="J6" t="e">
        <f t="shared" si="0"/>
        <v>#REF!</v>
      </c>
      <c r="K6" t="e">
        <f t="shared" si="1"/>
        <v>#REF!</v>
      </c>
      <c r="L6" t="e">
        <f>SUMPRODUCT('Efficiency Electrolyzer'!#REF!,'Efficiency Electrolyzer'!#REF!)+'Efficiency Electrolyzer'!#REF!*('Efficiency Electrolyzer'!#REF!-Idea_Implementation!J5)+'Efficiency Electrolyzer'!#REF!*(Idea_Implementation!J6-'Efficiency Electrolyzer'!#REF!)</f>
        <v>#REF!</v>
      </c>
      <c r="M6" t="e">
        <f>SUM('Efficiency Electrolyzer'!#REF!)+('Efficiency Electrolyzer'!#REF!-Idea_Implementation!J5)+(Idea_Implementation!J6-'Efficiency Electrolyzer'!#REF!)</f>
        <v>#REF!</v>
      </c>
    </row>
    <row r="7" spans="1:13" x14ac:dyDescent="0.35">
      <c r="J7" t="e">
        <f t="shared" si="0"/>
        <v>#REF!</v>
      </c>
      <c r="K7" t="e">
        <f t="shared" si="1"/>
        <v>#REF!</v>
      </c>
      <c r="L7" t="e">
        <f>SUMPRODUCT('Efficiency Electrolyzer'!#REF!,'Efficiency Electrolyzer'!#REF!)+'Efficiency Electrolyzer'!#REF!*(Idea_Implementation!J7-'Efficiency Electrolyzer'!#REF!)+'Efficiency Electrolyzer'!#REF!*('Efficiency Electrolyzer'!#REF!-Idea_Implementation!J6)</f>
        <v>#REF!</v>
      </c>
      <c r="M7" t="e">
        <f>SUM('Efficiency Electrolyzer'!#REF!)+(Idea_Implementation!J7-'Efficiency Electrolyzer'!#REF!)+('Efficiency Electrolyzer'!#REF!-Idea_Implementation!J6)</f>
        <v>#REF!</v>
      </c>
    </row>
    <row r="8" spans="1:13" x14ac:dyDescent="0.35">
      <c r="J8" t="e">
        <f t="shared" si="0"/>
        <v>#REF!</v>
      </c>
      <c r="K8" t="e">
        <f t="shared" si="1"/>
        <v>#REF!</v>
      </c>
      <c r="L8" t="e">
        <f>SUMPRODUCT('Efficiency Electrolyzer'!#REF!,'Efficiency Electrolyzer'!#REF!)</f>
        <v>#REF!</v>
      </c>
      <c r="M8" t="e">
        <f>SUM('Efficiency Electrolyzer'!#REF!)</f>
        <v>#REF!</v>
      </c>
    </row>
    <row r="9" spans="1:13" x14ac:dyDescent="0.35">
      <c r="J9" t="e">
        <f t="shared" si="0"/>
        <v>#REF!</v>
      </c>
      <c r="K9" t="e">
        <f t="shared" si="1"/>
        <v>#REF!</v>
      </c>
      <c r="L9" t="e">
        <f>SUMPRODUCT('Efficiency Electrolyzer'!#REF!,'Efficiency Electrolyzer'!#REF!)</f>
        <v>#REF!</v>
      </c>
      <c r="M9" t="e">
        <f>SUM('Efficiency Electrolyzer'!#REF!)</f>
        <v>#REF!</v>
      </c>
    </row>
    <row r="10" spans="1:13" x14ac:dyDescent="0.35">
      <c r="J10" t="e">
        <f t="shared" si="0"/>
        <v>#REF!</v>
      </c>
      <c r="K10" t="e">
        <f t="shared" si="1"/>
        <v>#REF!</v>
      </c>
      <c r="L10" t="e">
        <f>SUMPRODUCT('Efficiency Electrolyzer'!#REF!,'Efficiency Electrolyzer'!#REF!)</f>
        <v>#REF!</v>
      </c>
      <c r="M10" t="e">
        <f>SUM('Efficiency Electrolyzer'!#REF!)</f>
        <v>#REF!</v>
      </c>
    </row>
    <row r="11" spans="1:13" x14ac:dyDescent="0.35">
      <c r="J11" t="e">
        <f t="shared" si="0"/>
        <v>#REF!</v>
      </c>
      <c r="K11" t="e">
        <f t="shared" si="1"/>
        <v>#REF!</v>
      </c>
      <c r="L11" t="e">
        <f>SUMPRODUCT('Efficiency Electrolyzer'!#REF!,'Efficiency Electrolyzer'!#REF!)</f>
        <v>#REF!</v>
      </c>
      <c r="M11" t="e">
        <f>SUM('Efficiency Electrolyzer'!#REF!)</f>
        <v>#REF!</v>
      </c>
    </row>
    <row r="12" spans="1:13" x14ac:dyDescent="0.35">
      <c r="J12" t="e">
        <f t="shared" si="0"/>
        <v>#REF!</v>
      </c>
      <c r="K12" t="e">
        <f t="shared" si="1"/>
        <v>#REF!</v>
      </c>
      <c r="L12" t="e">
        <f>SUMPRODUCT('Efficiency Electrolyzer'!#REF!,'Efficiency Electrolyzer'!#REF!)</f>
        <v>#REF!</v>
      </c>
      <c r="M12" t="e">
        <f>SUM('Efficiency Electrolyzer'!#REF!)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6336-320B-4C33-8699-FE07FFD4BAD0}">
  <dimension ref="A1:E36"/>
  <sheetViews>
    <sheetView workbookViewId="0">
      <selection activeCell="E3" sqref="E3"/>
    </sheetView>
  </sheetViews>
  <sheetFormatPr defaultRowHeight="14.5" x14ac:dyDescent="0.35"/>
  <sheetData>
    <row r="1" spans="1:5" x14ac:dyDescent="0.35">
      <c r="A1" t="s">
        <v>5</v>
      </c>
      <c r="B1" t="s">
        <v>15</v>
      </c>
      <c r="E1" t="s">
        <v>13</v>
      </c>
    </row>
    <row r="2" spans="1:5" x14ac:dyDescent="0.35">
      <c r="A2">
        <v>0</v>
      </c>
      <c r="B2" t="e">
        <f>#REF!*(Test_Adjustment!$E$2/Idea_Implementation!$A$2)</f>
        <v>#REF!</v>
      </c>
      <c r="E2">
        <v>0.7</v>
      </c>
    </row>
    <row r="3" spans="1:5" x14ac:dyDescent="0.35">
      <c r="A3">
        <v>5.198960207958409E-3</v>
      </c>
      <c r="B3" t="e">
        <f>#REF!*(Test_Adjustment!$E$2/Idea_Implementation!$A$2)</f>
        <v>#REF!</v>
      </c>
    </row>
    <row r="4" spans="1:5" x14ac:dyDescent="0.35">
      <c r="A4">
        <v>1.2797440511897622E-2</v>
      </c>
      <c r="B4" t="e">
        <f>#REF!*(Test_Adjustment!$E$2/Idea_Implementation!$A$2)</f>
        <v>#REF!</v>
      </c>
      <c r="E4" t="s">
        <v>14</v>
      </c>
    </row>
    <row r="5" spans="1:5" x14ac:dyDescent="0.35">
      <c r="A5">
        <v>2.0595880823835233E-2</v>
      </c>
      <c r="B5" t="e">
        <f>#REF!*(Test_Adjustment!$E$2/Idea_Implementation!$A$2)</f>
        <v>#REF!</v>
      </c>
      <c r="E5" t="e">
        <f>SUMPRODUCT(#REF!,B2:B36)/SUM(#REF!)</f>
        <v>#REF!</v>
      </c>
    </row>
    <row r="6" spans="1:5" x14ac:dyDescent="0.35">
      <c r="A6">
        <v>2.8194361127774445E-2</v>
      </c>
      <c r="B6" t="e">
        <f>#REF!*(Test_Adjustment!$E$2/Idea_Implementation!$A$2)</f>
        <v>#REF!</v>
      </c>
    </row>
    <row r="7" spans="1:5" x14ac:dyDescent="0.35">
      <c r="A7">
        <v>3.5992801439712063E-2</v>
      </c>
      <c r="B7" t="e">
        <f>#REF!*(Test_Adjustment!$E$2/Idea_Implementation!$A$2)</f>
        <v>#REF!</v>
      </c>
    </row>
    <row r="8" spans="1:5" x14ac:dyDescent="0.35">
      <c r="A8">
        <v>4.8790241951609678E-2</v>
      </c>
      <c r="B8" t="e">
        <f>#REF!*(Test_Adjustment!$E$2/Idea_Implementation!$A$2)</f>
        <v>#REF!</v>
      </c>
    </row>
    <row r="9" spans="1:5" x14ac:dyDescent="0.35">
      <c r="A9">
        <v>6.4187162567486508E-2</v>
      </c>
      <c r="B9" t="e">
        <f>#REF!*(Test_Adjustment!$E$2/Idea_Implementation!$A$2)</f>
        <v>#REF!</v>
      </c>
    </row>
    <row r="10" spans="1:5" x14ac:dyDescent="0.35">
      <c r="A10">
        <v>8.3383323335332937E-2</v>
      </c>
      <c r="B10" t="e">
        <f>#REF!*(Test_Adjustment!$E$2/Idea_Implementation!$A$2)</f>
        <v>#REF!</v>
      </c>
    </row>
    <row r="11" spans="1:5" x14ac:dyDescent="0.35">
      <c r="A11">
        <v>0.10397920415916817</v>
      </c>
      <c r="B11" t="e">
        <f>#REF!*(Test_Adjustment!$E$2/Idea_Implementation!$A$2)</f>
        <v>#REF!</v>
      </c>
    </row>
    <row r="12" spans="1:5" x14ac:dyDescent="0.35">
      <c r="A12">
        <v>0.13077384523095381</v>
      </c>
      <c r="B12" t="e">
        <f>#REF!*(Test_Adjustment!$E$2/Idea_Implementation!$A$2)</f>
        <v>#REF!</v>
      </c>
    </row>
    <row r="13" spans="1:5" x14ac:dyDescent="0.35">
      <c r="A13">
        <v>0.15396920615876825</v>
      </c>
      <c r="B13" t="e">
        <f>#REF!*(Test_Adjustment!$E$2/Idea_Implementation!$A$2)</f>
        <v>#REF!</v>
      </c>
    </row>
    <row r="14" spans="1:5" x14ac:dyDescent="0.35">
      <c r="A14">
        <v>0.18216356728654268</v>
      </c>
      <c r="B14" t="e">
        <f>#REF!*(Test_Adjustment!$E$2/Idea_Implementation!$A$2)</f>
        <v>#REF!</v>
      </c>
    </row>
    <row r="15" spans="1:5" x14ac:dyDescent="0.35">
      <c r="A15">
        <v>0.21035792841431714</v>
      </c>
      <c r="B15" t="e">
        <f>#REF!*(Test_Adjustment!$E$2/Idea_Implementation!$A$2)</f>
        <v>#REF!</v>
      </c>
    </row>
    <row r="16" spans="1:5" x14ac:dyDescent="0.35">
      <c r="A16">
        <v>0.24495100979804041</v>
      </c>
      <c r="B16" t="e">
        <f>#REF!*(Test_Adjustment!$E$2/Idea_Implementation!$A$2)</f>
        <v>#REF!</v>
      </c>
    </row>
    <row r="17" spans="1:2" x14ac:dyDescent="0.35">
      <c r="A17">
        <v>0.27814437112577484</v>
      </c>
      <c r="B17" t="e">
        <f>#REF!*(Test_Adjustment!$E$2/Idea_Implementation!$A$2)</f>
        <v>#REF!</v>
      </c>
    </row>
    <row r="18" spans="1:2" x14ac:dyDescent="0.35">
      <c r="A18">
        <v>0.31413717256548696</v>
      </c>
      <c r="B18" t="e">
        <f>#REF!*(Test_Adjustment!$E$2/Idea_Implementation!$A$2)</f>
        <v>#REF!</v>
      </c>
    </row>
    <row r="19" spans="1:2" x14ac:dyDescent="0.35">
      <c r="A19">
        <v>0.34233153369326136</v>
      </c>
      <c r="B19" t="e">
        <f>#REF!*(Test_Adjustment!$E$2/Idea_Implementation!$A$2)</f>
        <v>#REF!</v>
      </c>
    </row>
    <row r="20" spans="1:2" x14ac:dyDescent="0.35">
      <c r="A20">
        <v>0.37832433513297348</v>
      </c>
      <c r="B20" t="e">
        <f>#REF!*(Test_Adjustment!$E$2/Idea_Implementation!$A$2)</f>
        <v>#REF!</v>
      </c>
    </row>
    <row r="21" spans="1:2" x14ac:dyDescent="0.35">
      <c r="A21">
        <v>0.40891821635672865</v>
      </c>
      <c r="B21" t="e">
        <f>#REF!*(Test_Adjustment!$E$2/Idea_Implementation!$A$2)</f>
        <v>#REF!</v>
      </c>
    </row>
    <row r="22" spans="1:2" x14ac:dyDescent="0.35">
      <c r="A22">
        <v>0.44111177764447107</v>
      </c>
      <c r="B22" t="e">
        <f>#REF!*(Test_Adjustment!$E$2/Idea_Implementation!$A$2)</f>
        <v>#REF!</v>
      </c>
    </row>
    <row r="23" spans="1:2" x14ac:dyDescent="0.35">
      <c r="A23">
        <v>0.47190561887622479</v>
      </c>
      <c r="B23" t="e">
        <f>#REF!*(Test_Adjustment!$E$2/Idea_Implementation!$A$2)</f>
        <v>#REF!</v>
      </c>
    </row>
    <row r="24" spans="1:2" x14ac:dyDescent="0.35">
      <c r="A24">
        <v>0.50009998000399924</v>
      </c>
      <c r="B24" t="e">
        <f>#REF!*(Test_Adjustment!$E$2/Idea_Implementation!$A$2)</f>
        <v>#REF!</v>
      </c>
    </row>
    <row r="25" spans="1:2" x14ac:dyDescent="0.35">
      <c r="A25">
        <v>0.53069386122775442</v>
      </c>
      <c r="B25" t="e">
        <f>#REF!*(Test_Adjustment!$E$2/Idea_Implementation!$A$2)</f>
        <v>#REF!</v>
      </c>
    </row>
    <row r="26" spans="1:2" x14ac:dyDescent="0.35">
      <c r="A26">
        <v>0.5654869026194761</v>
      </c>
      <c r="B26" t="e">
        <f>#REF!*(Test_Adjustment!$E$2/Idea_Implementation!$A$2)</f>
        <v>#REF!</v>
      </c>
    </row>
    <row r="27" spans="1:2" x14ac:dyDescent="0.35">
      <c r="A27">
        <v>0.60647870425914818</v>
      </c>
      <c r="B27" t="e">
        <f>#REF!*(Test_Adjustment!$E$2/Idea_Implementation!$A$2)</f>
        <v>#REF!</v>
      </c>
    </row>
    <row r="28" spans="1:2" x14ac:dyDescent="0.35">
      <c r="A28">
        <v>0.64867026594681065</v>
      </c>
      <c r="B28" t="e">
        <f>#REF!*(Test_Adjustment!$E$2/Idea_Implementation!$A$2)</f>
        <v>#REF!</v>
      </c>
    </row>
    <row r="29" spans="1:2" x14ac:dyDescent="0.35">
      <c r="A29">
        <v>0.68966206758648274</v>
      </c>
      <c r="B29" t="e">
        <f>#REF!*(Test_Adjustment!$E$2/Idea_Implementation!$A$2)</f>
        <v>#REF!</v>
      </c>
    </row>
    <row r="30" spans="1:2" x14ac:dyDescent="0.35">
      <c r="A30">
        <v>0.73725254949010199</v>
      </c>
      <c r="B30" t="e">
        <f>#REF!*(Test_Adjustment!$E$2/Idea_Implementation!$A$2)</f>
        <v>#REF!</v>
      </c>
    </row>
    <row r="31" spans="1:2" x14ac:dyDescent="0.35">
      <c r="A31">
        <v>0.78724255148970201</v>
      </c>
      <c r="B31" t="e">
        <f>#REF!*(Test_Adjustment!$E$2/Idea_Implementation!$A$2)</f>
        <v>#REF!</v>
      </c>
    </row>
    <row r="32" spans="1:2" x14ac:dyDescent="0.35">
      <c r="A32">
        <v>0.83583283343331327</v>
      </c>
      <c r="B32" t="e">
        <f>#REF!*(Test_Adjustment!$E$2/Idea_Implementation!$A$2)</f>
        <v>#REF!</v>
      </c>
    </row>
    <row r="33" spans="1:2" x14ac:dyDescent="0.35">
      <c r="A33">
        <v>0.88082383523295338</v>
      </c>
      <c r="B33" t="e">
        <f>#REF!*(Test_Adjustment!$E$2/Idea_Implementation!$A$2)</f>
        <v>#REF!</v>
      </c>
    </row>
    <row r="34" spans="1:2" x14ac:dyDescent="0.35">
      <c r="A34">
        <v>0.92561487702459511</v>
      </c>
      <c r="B34" t="e">
        <f>#REF!*(Test_Adjustment!$E$2/Idea_Implementation!$A$2)</f>
        <v>#REF!</v>
      </c>
    </row>
    <row r="35" spans="1:2" x14ac:dyDescent="0.35">
      <c r="A35">
        <v>0.96020795840831841</v>
      </c>
      <c r="B35" t="e">
        <f>#REF!*(Test_Adjustment!$E$2/Idea_Implementation!$A$2)</f>
        <v>#REF!</v>
      </c>
    </row>
    <row r="36" spans="1:2" x14ac:dyDescent="0.35">
      <c r="A36">
        <v>1</v>
      </c>
      <c r="B36" t="e">
        <f>#REF!*(Test_Adjustment!$E$2/Idea_Implementation!$A$2)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518F-E053-4336-B711-7AA8B14FF1BD}">
  <dimension ref="A1"/>
  <sheetViews>
    <sheetView workbookViewId="0">
      <selection activeCell="E18" sqref="E18"/>
    </sheetView>
  </sheetViews>
  <sheetFormatPr defaultRowHeight="14.5" x14ac:dyDescent="0.35"/>
  <sheetData>
    <row r="1" spans="1:1" x14ac:dyDescent="0.35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efficiency_raw</vt:lpstr>
      <vt:lpstr>Efficiency Electrolyzer</vt:lpstr>
      <vt:lpstr>Idea_Implementation</vt:lpstr>
      <vt:lpstr>Test_Adjustment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Johannes Felipe Giehl</cp:lastModifiedBy>
  <dcterms:created xsi:type="dcterms:W3CDTF">2024-02-08T17:12:20Z</dcterms:created>
  <dcterms:modified xsi:type="dcterms:W3CDTF">2024-05-17T12:47:08Z</dcterms:modified>
</cp:coreProperties>
</file>