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Admissions 2017" sheetId="1" r:id="rId4"/>
    <sheet name="Population 2017" sheetId="2" r:id="rId5"/>
    <sheet name="AdmPercentages 2017" sheetId="3" r:id="rId6"/>
    <sheet name="PopPercentages 2017" sheetId="4" r:id="rId7"/>
    <sheet name="Admissions 2017-R" sheetId="5" r:id="rId8"/>
    <sheet name="AdmPercentages 2017-R" sheetId="6" r:id="rId9"/>
    <sheet name="Admissions 2018" sheetId="7" r:id="rId10"/>
    <sheet name="Admissions 2018-Corrected" sheetId="8" r:id="rId11"/>
    <sheet name="Population 2018" sheetId="9" r:id="rId12"/>
    <sheet name="Population 2018-Corrected" sheetId="10" r:id="rId13"/>
    <sheet name="AdmPercentages 2018" sheetId="11" r:id="rId14"/>
    <sheet name="PopPercentages 2018" sheetId="12" r:id="rId15"/>
    <sheet name="Admissions 2019" sheetId="13" r:id="rId16"/>
    <sheet name="Admissions 2019-Corrected" sheetId="14" r:id="rId17"/>
    <sheet name="Population 2019" sheetId="15" r:id="rId18"/>
    <sheet name="Population 2019-Corrected" sheetId="16" r:id="rId19"/>
    <sheet name="AdmPercentages 2019" sheetId="17" r:id="rId20"/>
    <sheet name="PopPercentages 2019" sheetId="18" r:id="rId21"/>
    <sheet name="Admissions 2020" sheetId="19" r:id="rId22"/>
    <sheet name="Admissions 2020-Corrected" sheetId="20" r:id="rId23"/>
    <sheet name="Population 2020" sheetId="21" r:id="rId24"/>
    <sheet name="Population 2020-Corrected" sheetId="22" r:id="rId25"/>
    <sheet name="AdmPercentages 2020" sheetId="23" r:id="rId26"/>
    <sheet name="PopPercentages 2020" sheetId="24" r:id="rId27"/>
    <sheet name="State Notes 2020" sheetId="25" r:id="rId28"/>
    <sheet name="Survey 2021" sheetId="26" r:id="rId29"/>
  </sheets>
</workbook>
</file>

<file path=xl/sharedStrings.xml><?xml version="1.0" encoding="utf-8"?>
<sst xmlns="http://schemas.openxmlformats.org/spreadsheetml/2006/main" uniqueCount="275">
  <si>
    <t>State Abbrev</t>
  </si>
  <si>
    <t>States</t>
  </si>
  <si>
    <t>Total admissions</t>
  </si>
  <si>
    <t>Total violation admissions</t>
  </si>
  <si>
    <t>Total probation violation admissions</t>
  </si>
  <si>
    <t>New offense probation violation admissions</t>
  </si>
  <si>
    <t>Technical probation violation admissions</t>
  </si>
  <si>
    <t>Total parole violation admissions</t>
  </si>
  <si>
    <t>New offense parole violation admissions</t>
  </si>
  <si>
    <t>Technical parole violation admissions</t>
  </si>
  <si>
    <t>AK</t>
  </si>
  <si>
    <t>Alaska</t>
  </si>
  <si>
    <t>AL</t>
  </si>
  <si>
    <t>Alabama</t>
  </si>
  <si>
    <t>AR</t>
  </si>
  <si>
    <t>Arkansas</t>
  </si>
  <si>
    <t>AZ</t>
  </si>
  <si>
    <t>Arizona</t>
  </si>
  <si>
    <t>CA</t>
  </si>
  <si>
    <t>California</t>
  </si>
  <si>
    <t>CO</t>
  </si>
  <si>
    <t>Colorado</t>
  </si>
  <si>
    <t>CT</t>
  </si>
  <si>
    <t>Connecticut</t>
  </si>
  <si>
    <t>DE</t>
  </si>
  <si>
    <t>Delaware</t>
  </si>
  <si>
    <t>FL</t>
  </si>
  <si>
    <t>Florida</t>
  </si>
  <si>
    <t>GA</t>
  </si>
  <si>
    <t>Georgia</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</si>
  <si>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</si>
  <si>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</si>
  <si>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</si>
  <si>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</si>
  <si>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</si>
  <si>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</si>
  <si>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</si>
  <si>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</si>
  <si>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</si>
  <si>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</si>
  <si>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</si>
  <si>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</si>
  <si>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</si>
  <si>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</si>
  <si>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</si>
  <si>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</si>
  <si>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</si>
  <si>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</si>
  <si>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</si>
  <si>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</si>
  <si>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</si>
  <si>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</si>
  <si>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</si>
  <si>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</si>
  <si>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</si>
  <si>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</si>
  <si>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</si>
  <si>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</si>
  <si>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</si>
  <si>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</si>
  <si>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</si>
  <si>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</si>
  <si>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</si>
  <si>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</si>
  <si>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</si>
  <si>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</si>
  <si>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</si>
  <si>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</si>
  <si>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</si>
  <si>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</si>
  <si>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</si>
  <si>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</si>
  <si>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</si>
  <si>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</si>
  <si>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</si>
  <si>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</si>
  <si>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</si>
  <si>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</si>
  <si>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</si>
  <si>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</si>
  <si>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</si>
  <si>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</si>
  <si>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</si>
  <si>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</si>
  <si>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</si>
  <si>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</si>
  <si>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</si>
  <si>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</si>
  <si>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</si>
  <si>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</si>
  <si>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</si>
  <si>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</si>
  <si>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</si>
  <si>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</si>
  <si>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</si>
  <si>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</si>
  <si>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</si>
  <si>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</si>
  <si>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VA</t>
  </si>
  <si>
    <t>Virginia</t>
  </si>
  <si>
    <t>VT</t>
  </si>
  <si>
    <t>Vermont</t>
  </si>
  <si>
    <t>WA</t>
  </si>
  <si>
    <t>Washington</t>
  </si>
  <si>
    <t>WI</t>
  </si>
  <si>
    <t>Wisconsin</t>
  </si>
  <si>
    <t>WV</t>
  </si>
  <si>
    <t>West Virginia</t>
  </si>
  <si>
    <t>WY</t>
  </si>
  <si>
    <t>Wyoming</t>
  </si>
  <si>
    <t>Total</t>
  </si>
  <si>
    <t>Total population</t>
  </si>
  <si>
    <t>Total violation population</t>
  </si>
  <si>
    <t>Total probation violation population</t>
  </si>
  <si>
    <t>New offense probation violation population</t>
  </si>
  <si>
    <t>Technical probation violation population</t>
  </si>
  <si>
    <t>Total parole violation population</t>
  </si>
  <si>
    <t>New offense parole violation population</t>
  </si>
  <si>
    <t>Technical parole violation population</t>
  </si>
  <si>
    <t>Population Year</t>
  </si>
  <si>
    <t>Total Non-Violation Admissions</t>
  </si>
  <si>
    <t>Total Violation Admissions</t>
  </si>
  <si>
    <t>Total Non-Technical Violation Admissions</t>
  </si>
  <si>
    <t>Total Technical Violation Admissions</t>
  </si>
  <si>
    <t>Total Probation Violation Admissions</t>
  </si>
  <si>
    <t>Total Parole Violation Admissions</t>
  </si>
  <si>
    <t>Probation New Offense Violation Admissions</t>
  </si>
  <si>
    <t>Probation Technical Violation Admissions</t>
  </si>
  <si>
    <t>Parole Technical Violation Admissions</t>
  </si>
  <si>
    <t>Parole New Offense Violation Admissions</t>
  </si>
  <si>
    <t>Admissions Year</t>
  </si>
  <si>
    <t xml:space="preserve">  </t>
  </si>
  <si>
    <t>Total Non-Violation Population</t>
  </si>
  <si>
    <t>Total Violation Population</t>
  </si>
  <si>
    <t>Total Probation Violation Population</t>
  </si>
  <si>
    <t>Total Parole Violation Population</t>
  </si>
  <si>
    <t>Probation New Offense Violation Population</t>
  </si>
  <si>
    <t>Probation Technical Violation Population</t>
  </si>
  <si>
    <t>Parole Technical Violation Population</t>
  </si>
  <si>
    <t>Parole New Offense Violation Population</t>
  </si>
  <si>
    <t>Count</t>
  </si>
  <si>
    <t>No Revised Data Provided</t>
  </si>
  <si>
    <t>Change in Revised Data</t>
  </si>
  <si>
    <t>X</t>
  </si>
  <si>
    <t>Publicly Available Data</t>
  </si>
  <si>
    <t>Notes</t>
  </si>
  <si>
    <t>Corrected</t>
  </si>
  <si>
    <t>Yes</t>
  </si>
  <si>
    <t>Reporting Year</t>
  </si>
  <si>
    <t>Months Reported</t>
  </si>
  <si>
    <t>CY</t>
  </si>
  <si>
    <t>FY</t>
  </si>
  <si>
    <t>Updating counts through December 2020 admissions.</t>
  </si>
  <si>
    <t>We excluded new offenses in prior data.</t>
  </si>
  <si>
    <t>We don't "Finalize" Admissions and Releases for the FY until Oct 1. Every parole revocation is counted as a technical until a new mitt is entered, changing it to a parole violator/new crime, so those numbers are constantly changing.</t>
  </si>
  <si>
    <t>We are not providing an update, as our figures follow the Maryland State Fiscal year, which runs from July 1- June 30. Thus the 2020 figures provided are the full FY 2020 fiscal year figures reflecting populations through June 30, 2020.</t>
  </si>
  <si>
    <t>Maine doesn't have parolees to speak of, this was phased out and there are very few parolees left.</t>
  </si>
  <si>
    <t>Re-ran queries to pull complete data. Because data is dynamic, there were minor changes in the previously reported information.</t>
  </si>
  <si>
    <t>We performed a data quality review and updated information from our Justice Reinvestment Data Tracking Workbook.</t>
  </si>
  <si>
    <t>PLEASE NOTE: The data for Prison Admission for Technical Violations of Parole include: violators returned without a new sentence, those held pending hearing, and those not formally revoked.</t>
  </si>
  <si>
    <t>The NDOC has received additional data for the last half of 2020 and have implemented new data cleansing strategies. The NDOC is working to implement these data cleansing strategies for 2018 and 2019 as well.</t>
  </si>
  <si>
    <t>Updates are as the result of data corrections over time as well as adjustments to the data query. This data does not include any sanctions to custody; only those sentenced to custody as the result of a new commitment or revocation of supervision.</t>
  </si>
  <si>
    <t>019 Parole Admissions for Technical Parole Violations Figure has been updated (this does not impact the resulting 'N' or number of admissions for any parole violation). Due to existing limitations in RIDOC's existing database, tracking specific violation types for probation and parole absconders is often difficult in our commitment files. This is why on the JRI Tracking Spreadsheet a handful of cases are coded as 'unknown' every month. Updated CY20 sentenced commitment has been provided to include the entire calendar year. I personally spot checked each missing case in our data system to give a more accurate breakdown of violation type as it pertains to probation and parole absconders.</t>
  </si>
  <si>
    <t>Updating CY 2020 figures because the previous figures were partial year.</t>
  </si>
  <si>
    <t>I did not make changes to prior years. Our admissions include people who we detained short term.</t>
  </si>
  <si>
    <t>As time passes our historical data always changes a little bit. Total admissions may change due to errors that are corrected in the data system. Lags in data entry can also affect numbers after the fact. And numbers for technical violations vs. new offense violations will always change as people who were initially coded as a technical violator receiving a new sentence at a later date for the behavior that led to the violation.</t>
  </si>
  <si>
    <t>Updated 2020 in include entire fiscal year</t>
  </si>
  <si>
    <t>Updating 2020 to December 31, 2020 end of year population.</t>
  </si>
  <si>
    <t>As per your request snapshot of 2020 is of Dec 31, 2020 instead of June 30, 2020.</t>
  </si>
  <si>
    <t>To comply with the request to update numbers for a 12/31 snapshot, all of these snapshot numbers have been revised to represent calendar year snapshots for 12/31 for each listed year.</t>
  </si>
  <si>
    <t>The 2020 data are for December 31, 2020</t>
  </si>
  <si>
    <t>Again, this only includes those that are incarcerated as the result of a new sentence or revocation of supervision; this data DOES NOT include those in jail as the result of a sanction.</t>
  </si>
  <si>
    <t>I provided updated sentenced stock figures as of 12/31/2020. All data shown in the section below reflects CY20 sentenced releases for those exiting a RIDOC Facility broken down by admission type. It excludes those who were released from Out-of-State in addition to those released from Home Confinement.</t>
  </si>
  <si>
    <t>Previously reported June 30, 2020 figures. Update reflects December 31, 2020.</t>
  </si>
  <si>
    <t>NO Corrections-Numbers do include CTP and detainments which are normally excluded.</t>
  </si>
  <si>
    <t>There are always changes in our historical population data, due to data entry error corrections, and because people who were admitted to prison for violations eventually receive sentences for the behavior that led to their violation. This moves people from the technical violator box to the new sentence violator box.</t>
  </si>
  <si>
    <t>I am not sure if the data provided previously was for the fiscal year but the updated stats are calendar year</t>
  </si>
  <si>
    <t>The above data represent June 30th counts.</t>
  </si>
  <si>
    <t>Admissions and population figures include people incarcerated pretrial, as Alaska is a unified state where the state has jurisdiction over people incarcerated in both jail and prison.</t>
  </si>
  <si>
    <t>A temporary halting of trials beginning March 16, 2020 through June 2020 caused a decrease in new offense violations in 2020. Delays in data entry can result in people incarcerated for a parole violation to be counted as having a technical violation in queries. Recent improvements in data validation and query logic led to increased accuracy in the identification of people with technical violations of probation, which is the primary reason for the increase reported.</t>
  </si>
  <si>
    <t>As a result of the Public Safety Realignment Act of 2011, people who violate the terms of parole supervision without a new felony conviction must serve any incarceration time ordered in a county jail rather than prison.</t>
  </si>
  <si>
    <t>Persons in state funded custody only include revocations, not violations. People incarcerated for probation violations are only included in population data if they served probation immediately following a release from Colorado Department of Corrections (i.e., post-prison probation).</t>
  </si>
  <si>
    <t xml:space="preserve">Admissions include people incarcerated pretrial, as Connecticut is a unified state where the state has jurisdiction over people incarcerated in both jail and prison. The Connecticut Department of Correction probation violation counts include only people who receive a new sentence of Probation Violation. Parole violation admissions do not include all types of parole (e.g., Returns Without Prejudice, Parcom are excluded). Technical parole violation admissions do not include people who absconded. Technical parole violations may include individuals ultimately receiving a new felony conviction. </t>
  </si>
  <si>
    <t xml:space="preserve">Delaware has a unified system, meaning the state has jurisdiction over people incarcerated in both jail and prison. Delaware Department of Correction did not provide violation information for admissions. In Delaware, people incarcerated are admitted using the same codes whether they are detained or sentenced on a technical violation or a violation for a new crime. The state discontinued use of parole on cases after 1991, but a small number of people are still under supervision of the Parole Board. For the purposes of this report, parole populations were not included. </t>
  </si>
  <si>
    <t xml:space="preserve">Florida abolished parole in 1983 but maintained a form of post-prison supervision (outside of probation) on a determinate basis. Snapshot data are limited to admissions within the last 10 years. </t>
  </si>
  <si>
    <r>
      <rPr>
        <sz val="10"/>
        <color indexed="8"/>
        <rFont val="Calibri"/>
      </rPr>
      <t xml:space="preserve">Georgia Department of Corrections did not respond to the survey. The information presented was taken from publicly available sources. Source: </t>
    </r>
    <r>
      <rPr>
        <i val="1"/>
        <sz val="11"/>
        <color indexed="8"/>
        <rFont val="Calibri"/>
      </rPr>
      <t>Inmate Statistical Profile: Inmates Admitted During CY2018</t>
    </r>
    <r>
      <rPr>
        <sz val="11"/>
        <color indexed="8"/>
        <rFont val="Calibri"/>
      </rPr>
      <t xml:space="preserve">. Georgia Department of Corrections. Retrieved June 22, 2020 http://www.dcor.state.ga.us/sites/all/themes/gdc/pdf/Profile_inmate_admissions_CY2018.pdf; </t>
    </r>
    <r>
      <rPr>
        <i val="1"/>
        <sz val="11"/>
        <color indexed="8"/>
        <rFont val="Calibri"/>
      </rPr>
      <t>Inmate Statistical Profile: Inmates Admitted During CY2019</t>
    </r>
    <r>
      <rPr>
        <sz val="11"/>
        <color indexed="8"/>
        <rFont val="Calibri"/>
      </rPr>
      <t xml:space="preserve">. Georgia Department of Corrections. Retrieved June, 22 2020 http://www.dcor.state.ga.us/sites/all/themes/gdc/pdf/Profile_inmate_admissions_CY2019.pdf. </t>
    </r>
  </si>
  <si>
    <t>Hawaii is a unified state where the state has jurisdiction over people incarcerated in both jail and prison, but admissions and population data excludes pretrial populations as well as any holds while awaiting transfer.</t>
  </si>
  <si>
    <t>Parole violation admissions includes people in a contracted county jail. In addition to other sanction options reported, Iowa uses stays in a corrections residential facility as a sanction for both probation and parole.</t>
  </si>
  <si>
    <t>Supervision violation admissions include people sentenced to term incarceration (i.e., jurisdiction is turned over to the Idaho Department of Corrections and a sentence of incarceration over one year is given) and rider incarceration (i.e., the court retains jurisdiction and a partial sentence of incarceration is given, upon completion of which the court determines whether to place the person on probation or complete the sentence of incarceration), as well as people later reinstated on parole after serving time incarcerated on a diversion sanction (i.e., admitted but not revoked). Technical probation and parole violations may include individuals ultimately receiving a new felony conviction.</t>
  </si>
  <si>
    <t>Probation terms are not identified in prison data, as probation is run by the Illinois Administrative Office of the Courts. In addition to other parole sanction options reported, some individuals are eligible for pre-release electronic detention or partial release work release programs. In the case of some people with a sex offense, parole admissions can include those who never exited due to violation of parole rule requiring an approvable host site. Technical parole violations may include individuals ultimately receiving a new felony conviction.</t>
  </si>
  <si>
    <t>Probation supervision in Kansas is provided by two different agencies: Court Services and Community Corrections. The Department of Corrections has access to the data for people supervised by Community Corrections, but not the data for those supervised by Court Services; therefore, probation violation admissions are only included if supervised by Community Corrections. Technical probation and parole violations may include individuals ultimately receiving a new felony conviction.</t>
  </si>
  <si>
    <t>Kentucky does not currently have the capacity to separate out technical violations of probation. In addition to other probation and parole sanctions options reported, some people may stay in reentry service centers (adult residential correctional facilities or halfway houses). A significant number of Kentucky’s state inmates are housed in county jails, but the state reimburses the county for the jail per diem.</t>
  </si>
  <si>
    <t>In the snapshot data provided, total violations for new offences and technical violations includes those who have a pending felony charge who waived their rights to a revocation hearing.</t>
  </si>
  <si>
    <t>Only people who violate probation with sentences that include both a period of probation and a period of prison incarceration are included in the count of probation violation admissions. The reason for a probation violation (i.e., new offense or technical) is not identified in the data. Parole violation admissions include people detained and released without revocation. All admissions include only people who are sentenced for a criminal conviction and excludes transfers from or between other jurisdictions outside the Department of Correction. Technical parole violations may include individuals ultimately receiving a new felony conviction.</t>
  </si>
  <si>
    <t>For the current iteration of the survey, Maryland Department of Public Safety &amp; Correctional Services (DPSCS) provided additional detail on violations not reported in the previous survey. DPSCS provided additional information on violations going back to July 1, 2014.</t>
  </si>
  <si>
    <t>The state abolished parole in 1976 but maintains a very small number of people under parole supervision. For the purposes of this report, parole populations were not included. Technical probation violations may include individuals ultimately receiving a new felony conviction.</t>
  </si>
  <si>
    <t>There are three probation supervision delivery systems in Minnesota (largely county-operated) and mechanisms have not been created for the various systems to report reasons for revocation. The state abolished parole in 1982 but maintained a period of post-prison supervision (outside of probation) on a determinate basis. All prison sentences include a period of supervision—two-thirds of the sentence is served as incarceration, and one-third of the sentence is served on supervision—and the Minnesota Department of Corrections has the authority to make adjustments to incarceration and supervision time depending on a person’s behavior while incarcerated. Technical parole violations may include individuals ultimately receiving a new felony conviction.</t>
  </si>
  <si>
    <t>Missouri incarcerates both probationers and parolees without a revocation of the probation or parole. These cases are reported as technical violations in this survey. Technical probation and parole violations may include individuals ultimately receiving a new felony conviction.</t>
  </si>
  <si>
    <r>
      <rPr>
        <sz val="10"/>
        <color indexed="8"/>
        <rFont val="Calibri"/>
      </rPr>
      <t xml:space="preserve">Mississippi did not respond to the survey. The information presented was taken from publicly available sources. Mississippi did not respond to the survey. The information presented was taken from publicly available sources. Source: </t>
    </r>
    <r>
      <rPr>
        <i val="1"/>
        <sz val="10"/>
        <color indexed="8"/>
        <rFont val="Calibri"/>
      </rPr>
      <t>Annual Report: FY2018</t>
    </r>
    <r>
      <rPr>
        <sz val="10"/>
        <color indexed="8"/>
        <rFont val="Calibri"/>
      </rPr>
      <t xml:space="preserve">. Mississippi Department of Corrections. Retrieved June 22, 2020.  https://www.mdoc.ms.gov/Admin-Finance/Documents/2018%20Annual%20Report.pdf; </t>
    </r>
    <r>
      <rPr>
        <i val="1"/>
        <sz val="10"/>
        <color indexed="8"/>
        <rFont val="Calibri"/>
      </rPr>
      <t>Annual Report: FY2019</t>
    </r>
    <r>
      <rPr>
        <sz val="10"/>
        <color indexed="8"/>
        <rFont val="Calibri"/>
      </rPr>
      <t xml:space="preserve">. Mississippi Department of Corrections. Retrieved June 22,2020. https://csgjusticecenter.org/wp-content/uploads/2020/02/Kansas-JR-Final-Report.pdf. </t>
    </r>
  </si>
  <si>
    <t>Montana has a third commitment status of “DOC Commits” which allows the Montana Department of Corrections (DOC) to determine by placement in an Assessment Center where an individual is assessed and placed in either the community under supervision/Alt-Secure Facilities or directly to prison. Revocations to prison can come from Alt-Secure Facilities (Treatment Centers, PreRelease Centers, or Assessment &amp; Sanction Centers) or from Probation, Parole, or Conditional Release. Conditional Release is a status that applies to DOC commitments placed in a community corrections program and released to community supervision prior to the expiration of their sentence when determined appropriate by the Department. Technical probation and parole violations may include individuals ultimately receiving a new felony conviction.</t>
  </si>
  <si>
    <t>Figures used include only Conditional Release Violator (CRV) admissions, which represent a minimum estimate for technical violation admissions. CRV facility admissions only include people with technical violations, but there are likely additional technical violation admissions that do not go to CRVs. Technical probation and parole violations may include individuals ultimately receiving a new felony conviction.</t>
  </si>
  <si>
    <t>Technical supervision violations resulting in placement in a contract facility are funded by the state but are not included in the counts provided. Many times, new conviction information is received by the Department of Corrections following a person’s admission for a supervision violation, but the admission type is not updated to reflect the new conviction. Technical probation and parole violations may include individuals ultimately receiving a new felony conviction.</t>
  </si>
  <si>
    <t>While the state did not respond to the survey request for this report, information was obtained by the CSG Justice Center through Nebraska Justice Reinvestment in 2020.</t>
  </si>
  <si>
    <t>For 2018, New Hampshire Department of Corrections (DOC) reported more technical violation admissions than total violation admissions. In 2019 and 2020 DOC reported only the number of technical violation admissions and not the total number of violations. Population breakdown of the those with technical violations includes only individuals in the population who were admitted in the month prior to the date of the snapshot.</t>
  </si>
  <si>
    <t>New Jersey Department of Corrections cannot differentiate between types of post-prison supervision violations. Probation data in the state are maintained by the New Jersey Administrative Office of the Courts and are not reported in this survey.</t>
  </si>
  <si>
    <t>The numbers provided exclude jail inmates and those on intermediate sanctions.</t>
  </si>
  <si>
    <t>Probation terms are not identified in prison data, as probation is operated at the county level and regulated by the state Division of Criminal Justice Services (DCJS). In the previous iteration of this survey, the figures reported for New York excluded individuals admitted and in custody for short incarceration stays and referrals to parole diversion programs for exhibiting pre-violative behavior. In the current survey, these groups have been included.</t>
  </si>
  <si>
    <t>Supervision violation admissions and population data does not include private probation and district attorney supervision. People may return to prison and be identified as having returned due to a technical violation because the disposition of their case has not been determined at that time. Population data does not include admission types for cases older than 15 years.</t>
  </si>
  <si>
    <t>The state abolished parole in 1989 but maintained a form of post-prison supervision (PPS) on a determinate basis. The revocation population is comprised of two groups; those sent to an Oregon Department of Corrections facility if their incarceration time exceeds a year and those sent to a county jail if the incarceration is a year or less.  The state does cover the cost of any revocation sentence regardless of where the incarceration occurs. In the previous iteration of this survey, a large group of revocations was not reported. That omission has been corrected in the current iteration.</t>
  </si>
  <si>
    <t>Probation information is not identified in prison data in Pennsylvania since probation is county operated and funded.</t>
  </si>
  <si>
    <t>Rhode Island is a unified state, where the state has jurisdiction over people incarcerated in both jail and prison, but figures exclude all admissions awaiting trial and include only sentenced admissions. This was done to more closely align with state definitions and reports. Rhode Island Department of Corrections provided the number of cases where an outcome was still pending. These cases were excluded in the figures reported.</t>
  </si>
  <si>
    <t>Probation violation numbers only represent admissions of offenders who violated probation as part of a split sentence of incarceration followed by probation.  It does not include probation violators whose original sentence was suspended to probation only, as these are included with new admissions from court. South Carolina was unable to report violations that were technical only because supervision is overseen by the South Carolina Department of Probation, Parole, and Pardon Services, an entity separate from South Carolina Department of Corrections.</t>
  </si>
  <si>
    <t>Parole detainments and community transition program (CTP) relapses are included in the number of violations reported. Technical parole violations may include individuals ultimately receiving a new felony conviction.</t>
  </si>
  <si>
    <t xml:space="preserve">All admissions data include prison, state jail, and Substance Abuse Facility Program (SAFP) admissions. Other alternative and substance addiction and mental health treatment facility admissions are not included. Only people on felony probation can legally be revoked to prison. Parole violation admissions include Mandatory Supervision and Discretionary Mandatory Supervision violation admissions, as well as parole violation admissions to SAFP. This iteration of the survey reports only those probation revocations admitted to TDCJ based on a match of Texas Department of Criminal Justice (TDCJ) and Community Justice Assistance Division (CJAD) data. The prior iteration of the survey included probation revocations not actually admitted. </t>
  </si>
  <si>
    <t xml:space="preserve">Utah Department of Corrections did not provide the number of those in the population incarcerated for technical offenses because an undetermined number had not resolved potential new convictions. Admissions for technical probation and parole violations may include individuals ultimately receiving a new felony conviction. </t>
  </si>
  <si>
    <t>Parole admissions and snapshot total includes people returning from both parole and furlough. Snapshot total prison population data include those housed out-of-state (due to potential movement between in-state and out-of-state Vermont inmates), but does not include those detained pre-trial or held for another jurisdiction.</t>
  </si>
  <si>
    <t>Washington’s delivery of supervision is called “community custody” and includes mostly supervision periods following release from incarceration but may also include supervision associated with a sentencing alternative that does not include incarceration. Community supervision includes prison-only, supervision-only, and split sentence populations. For purposes of this report, these were combined as parole/post-release supervision. Population data includes people admitted locally to county jails/supervision violator centers due to a supervision violation for up to 30 days in state-funded jail beds. Approximately one-quarter of the revocation population reported was incarcerated for these sanctions, but will not be fully revoked. Washington does not consider this population to be part of the Department of Corrections prison population, and, as a result, this report will not match data from other published reports.</t>
  </si>
  <si>
    <t>Admission figures include alternatives to revocation (ATRs), short-term sanctions, interstate compact, and people returning from serving sentences in other states.</t>
  </si>
  <si>
    <t>Additional types of supervision were not included in this analysis, such as Community Corrections, Home Confinement, and Sex Offender Supervision Release revocations. Technical probation violations may include individuals ultimately receiving a new felony conviction.</t>
  </si>
  <si>
    <t>Parole violation admissions include returns from work release, but in the population data, work release returns were not defined and there for not included.</t>
  </si>
  <si>
    <t>Average length of stay for new commits</t>
  </si>
  <si>
    <t>Average length of stay for probation</t>
  </si>
  <si>
    <t>Average length of stay for parol</t>
  </si>
  <si>
    <t>Measure</t>
  </si>
  <si>
    <t>Length of Stay Notes</t>
  </si>
  <si>
    <t>Cost</t>
  </si>
  <si>
    <t>Cost Raw</t>
  </si>
  <si>
    <t>Marginal</t>
  </si>
  <si>
    <t>Marginal Cost Raw</t>
  </si>
  <si>
    <t>Cost Notes</t>
  </si>
  <si>
    <t>Days</t>
  </si>
  <si>
    <t>We don’t calculate marginal costs separately</t>
  </si>
  <si>
    <t>The increase in the number of parole technical violator admissions was primarily driven by a significant increase in the number of short-term (90 day) revocations. Length of Stay was determined based on the time from jurisdictional admission at a county jail to release from an ADC facility.</t>
  </si>
  <si>
    <t xml:space="preserve">The $71.49 number is from the Finalized 2019 per capita report.; marginal cost no longer includes health care, as that cost is no longer per inmate.
</t>
  </si>
  <si>
    <t>Per Capita Costs for Institutions $83,827, Parole $12,271, Community Correctional Centers/Facilities $29,707;</t>
  </si>
  <si>
    <t>The corrections are based on what was previously provided as we are unclear of how the $229.66 cost per day was calculated</t>
  </si>
  <si>
    <t xml:space="preserve"> For the average length of stay portion of the survey, this reflects total offenders who have been admitted and released between January 2018 and December 2020 from the date of arrival to date of release.</t>
  </si>
  <si>
    <t>The figure given last year was for all institutions which included Work Release and VOP centers. $154.40 is just for the four Prisons in Delaware. Number below for FY 20 is for just the four Prisons in Delaware. All facilities including Work Release and VOP for FY 20 is $180.81.</t>
  </si>
  <si>
    <t>The FY 19/20 per diem data is not available in July when this survey is usually due.; Prison admissions were reduced in 2020 due to Covid 19.</t>
  </si>
  <si>
    <t>Months</t>
  </si>
  <si>
    <t>FY 2020</t>
  </si>
  <si>
    <t>Fiscal Year 2020 Cost per Day: $10.18 as shown in online FY20 Annual Report page 48</t>
  </si>
  <si>
    <t>This is for FY2020 as this data was not available in the summer (August 2020) of 2020.</t>
  </si>
  <si>
    <t>Years</t>
  </si>
  <si>
    <t>July 2019 - 62.49 state</t>
  </si>
  <si>
    <t>$67.44 or $50.81</t>
  </si>
  <si>
    <t>See more explanation below. The $67.44 number is as of July 2020 so I am adjusting to include the July 2019 number but again see more explanation below on if I should be reporting state only or include our state offenders housed at the local level; $67.44 for those housed in our State prisons. If we include those housed on the local level that are DOC offenders then the cost per day is $50.81 - we have approximately 13,000 housed at the local level with $48.61 as there average cost per day. If we should be including them then yes we have an adjustment to previous reported 2019 number which would be $46.41 Cost per day is based on Fiscal numbers and not calendar</t>
  </si>
  <si>
    <t>The operating cost provided above reflects the finalized operating cost reflecting SFY 2020. For clarity, this is the combined cost rate of incarceration, which includes fixed and marginal costs. This is a rate determined by the 2020 monthly rate of $3,700.</t>
  </si>
  <si>
    <t>The current marginal cost provided for FY 2020 is a true marginal. In Maryland, due to the nature of our healthcare contract, it is a flat rate fixed cost. However, previously, inmate health has been considered a marginal cost. The cost of housing an inmate in Maryland, excluding overhead (staff, facilities, etc) is $32.20/month. This includes medical costs, which may be more comparable to marginal costs in other states.</t>
  </si>
  <si>
    <t>Regarding average length of stay…we don’t track this or figure this for admissions in a year, but we do an average length of completed stay for releases during a year.  This is for all and by type of admission (probation returns by type and new charges) is not available.  Do you want what we have on all released during the year?  The number is very small compared to all new admissions sentencing. Length of completed stay for all discharges by year = All 660 days 1.81 years, Males 687 days 1.88 years, Females 415 days 1.14 years</t>
  </si>
  <si>
    <t>the cost in 2020 increased mostly due to a decrease in census, but budgeted and contracted amounts remaining the same even though we had less than expected/usual admissions.</t>
  </si>
  <si>
    <t>Maine had seen a slight decrease in previous year, however with COVID, we saw fewer admissions in 2020 than would have been typical.</t>
  </si>
  <si>
    <t>FY2020 AVERAGE COST $83.15</t>
  </si>
  <si>
    <t>FY 2020 $21.37</t>
  </si>
  <si>
    <t>FY 2019 approved  value</t>
  </si>
  <si>
    <t>$104.66 on average based on Montana State Prison=$114.53; Montana Women's Prison=$116.17; Contracted Adult Secure=$83.27; These are updated numbers for FY2020. All numbers include Admin Cost Per Day.</t>
  </si>
  <si>
    <t xml:space="preserve"> $0.24 on average based on Montana State Prison=$0.07; Montana Women's Prison=$0.54; Contracted Adult Secure=$0.09</t>
  </si>
  <si>
    <t>The cost per day for 2020 is $132.61.</t>
  </si>
  <si>
    <t>I have attached the report we have but it would be counting just sentences and not breaking it out based on the three above.  In addition, this report includes people who we may have housed out of state.</t>
  </si>
  <si>
    <t>2020 cost per day: $136.86 (without fringe benefits)</t>
  </si>
  <si>
    <t>W/O New Conviction 9.66 Months and W/ New Conviction 57.77 Months</t>
  </si>
  <si>
    <t> $65.55 for SFY 2019 and $66.77 SFY 2020 and 2021.</t>
  </si>
  <si>
    <t xml:space="preserve">The Legislature approves the NDOC's Budget every other year.; The per inmate driven cost is $3.17 per day and $96.28 per month.
</t>
  </si>
  <si>
    <t>Marginal Cost for FY20 is $15.74 Daily rates based on 2019 actual expenditures: medium $52.35, minimum $48.19, and community $49.41. Daily rates based on 2020 actual expenditures: medium $61.71, minimum $57.39, and community $64.42.</t>
  </si>
  <si>
    <t>The daily population in Oklahoma DOC has decreased from FY19. With fewer inmates the fixed costs are higher per inmate.</t>
  </si>
  <si>
    <t>$116.89; we only compute a biennial cost per day rate therefore leaving 2020 the same as 2019</t>
  </si>
  <si>
    <t>Specific to the Length of Stay section, its easy to determine the length of stay for new commits but the length of stay for Probation and Parole Violators is less reliable. Oregon is a combined state in that we supervise probation and parole together; so if a client is revoked its hard to determine which case drove the actual revocation; so this data just looks at the highest supervision status of the body at the time of revocation and puts them in that revocation bucket. For example, if a person has both a probation case and several parole sentences running, their status in our system shows as parole as the highest case supervision status but if the probation case was actually the driver for the revocation, this person shows in the parole revocation group for the length of stay data.</t>
  </si>
  <si>
    <t>2019 Cost Per Day = $212.55; 2020 Cost Per Day = $226.13.</t>
  </si>
  <si>
    <t>RIDOC's Financial Resources provided 2019 &amp; 2020 cost per day figures.</t>
  </si>
  <si>
    <t>67.64 is the current Cost Per Day</t>
  </si>
  <si>
    <t>FY 2019 = $115.94 for major institutions; $92.72 minimum institutions. FY 2020 = $130.70 for major institutions and $102.74 for minimum institutions</t>
  </si>
  <si>
    <t>Every fiscal year this figure changes slightly.This is the annual budget per people in prison for Food, Health, and VNF (textiles, clothing, etc that increase/decreased based on population size) divided by 365: Food $1,299.31 Variable Non Food $1,054.55 Health $5,052.70 TOTAL $7,406.56 Divide by 365 $20.29</t>
  </si>
  <si>
    <t>We do not calculate a "marginal cost" per person per day</t>
  </si>
  <si>
    <t>Same as cost per day</t>
  </si>
  <si>
    <t>ALOS data include only the months from the most recent prison intake to prison exit. Months accumulated on multiple stays in prison on the same conviction (e.g., new intake, then parole release, then return from parole, then re-parole) are not included in the ALOS data contained here.</t>
  </si>
</sst>
</file>

<file path=xl/styles.xml><?xml version="1.0" encoding="utf-8"?>
<styleSheet xmlns="http://schemas.openxmlformats.org/spreadsheetml/2006/main">
  <numFmts count="6">
    <numFmt numFmtId="0" formatCode="General"/>
    <numFmt numFmtId="59" formatCode="0.0%"/>
    <numFmt numFmtId="60" formatCode="0.0000"/>
    <numFmt numFmtId="61" formatCode="0.000%"/>
    <numFmt numFmtId="62" formatCode="&quot;$&quot;0.00"/>
    <numFmt numFmtId="63" formatCode="#,##0.0"/>
  </numFmts>
  <fonts count="12">
    <font>
      <sz val="11"/>
      <color indexed="8"/>
      <name val="Calibri"/>
    </font>
    <font>
      <sz val="12"/>
      <color indexed="8"/>
      <name val="Helvetica Neue"/>
    </font>
    <font>
      <sz val="14"/>
      <color indexed="8"/>
      <name val="Calibri"/>
    </font>
    <font>
      <sz val="10"/>
      <color indexed="8"/>
      <name val="Calibri"/>
    </font>
    <font>
      <b val="1"/>
      <sz val="11"/>
      <color indexed="8"/>
      <name val="Calibri"/>
    </font>
    <font>
      <sz val="11"/>
      <color indexed="11"/>
      <name val="Calibri"/>
    </font>
    <font>
      <sz val="11"/>
      <color indexed="12"/>
      <name val="Calibri"/>
    </font>
    <font>
      <sz val="12"/>
      <color indexed="8"/>
      <name val="Arial"/>
    </font>
    <font>
      <i val="1"/>
      <sz val="11"/>
      <color indexed="8"/>
      <name val="Calibri"/>
    </font>
    <font>
      <i val="1"/>
      <sz val="10"/>
      <color indexed="8"/>
      <name val="Calibri"/>
    </font>
    <font>
      <sz val="9"/>
      <color indexed="8"/>
      <name val="Calibri"/>
    </font>
    <font>
      <sz val="11"/>
      <color indexed="8"/>
      <name val="Helvetica Neue"/>
    </font>
  </fonts>
  <fills count="9">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top/>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bottom"/>
    </xf>
  </cellStyleXfs>
  <cellXfs count="10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49" fontId="3"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49" fontId="0" fillId="2" borderId="1" applyNumberFormat="1" applyFont="1" applyFill="1" applyBorder="1" applyAlignment="1" applyProtection="0">
      <alignment vertical="bottom"/>
    </xf>
    <xf numFmtId="3" fontId="0"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vertical="bottom"/>
    </xf>
    <xf numFmtId="3"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9" fontId="0" fillId="2" borderId="1" applyNumberFormat="1" applyFont="1" applyFill="1" applyBorder="1" applyAlignment="1" applyProtection="0">
      <alignment vertical="bottom"/>
    </xf>
    <xf numFmtId="9" fontId="5" fillId="2" borderId="1" applyNumberFormat="1" applyFont="1" applyFill="1" applyBorder="1" applyAlignment="1" applyProtection="0">
      <alignment vertical="bottom"/>
    </xf>
    <xf numFmtId="10" fontId="6" fillId="2" borderId="1" applyNumberFormat="1" applyFont="1" applyFill="1" applyBorder="1" applyAlignment="1" applyProtection="0">
      <alignment vertical="bottom"/>
    </xf>
    <xf numFmtId="59" fontId="6" fillId="2" borderId="1" applyNumberFormat="1" applyFont="1" applyFill="1" applyBorder="1" applyAlignment="1" applyProtection="0">
      <alignment vertical="bottom"/>
    </xf>
    <xf numFmtId="9" fontId="0" fillId="2" borderId="2" applyNumberFormat="1" applyFont="1" applyFill="1" applyBorder="1" applyAlignment="1" applyProtection="0">
      <alignment vertical="bottom"/>
    </xf>
    <xf numFmtId="9" fontId="5" fillId="2" borderId="3" applyNumberFormat="1" applyFont="1" applyFill="1" applyBorder="1" applyAlignment="1" applyProtection="0">
      <alignment vertical="bottom"/>
    </xf>
    <xf numFmtId="9" fontId="0" fillId="3" borderId="4" applyNumberFormat="1" applyFont="1" applyFill="1" applyBorder="1" applyAlignment="1" applyProtection="0">
      <alignment vertical="bottom"/>
    </xf>
    <xf numFmtId="9" fontId="0" fillId="2" borderId="5" applyNumberFormat="1" applyFont="1" applyFill="1" applyBorder="1" applyAlignment="1" applyProtection="0">
      <alignment vertical="bottom"/>
    </xf>
    <xf numFmtId="9" fontId="0" fillId="2" borderId="6" applyNumberFormat="1" applyFont="1" applyFill="1" applyBorder="1" applyAlignment="1" applyProtection="0">
      <alignment vertical="bottom"/>
    </xf>
    <xf numFmtId="9" fontId="0" fillId="2" borderId="3" applyNumberFormat="1" applyFont="1" applyFill="1" applyBorder="1" applyAlignment="1" applyProtection="0">
      <alignment vertical="bottom"/>
    </xf>
    <xf numFmtId="9" fontId="5" fillId="2" borderId="6" applyNumberFormat="1" applyFont="1" applyFill="1" applyBorder="1" applyAlignment="1" applyProtection="0">
      <alignment vertical="bottom"/>
    </xf>
    <xf numFmtId="9" fontId="5" fillId="2" borderId="2" applyNumberFormat="1" applyFont="1" applyFill="1" applyBorder="1" applyAlignment="1" applyProtection="0">
      <alignment vertical="bottom"/>
    </xf>
    <xf numFmtId="9" fontId="5" fillId="2" borderId="5" applyNumberFormat="1" applyFont="1" applyFill="1" applyBorder="1" applyAlignment="1" applyProtection="0">
      <alignment vertical="bottom"/>
    </xf>
    <xf numFmtId="9" fontId="0" fillId="4" borderId="4" applyNumberFormat="1" applyFont="1" applyFill="1" applyBorder="1" applyAlignment="1" applyProtection="0">
      <alignment vertical="bottom"/>
    </xf>
    <xf numFmtId="59" fontId="0" fillId="2" borderId="1" applyNumberFormat="1" applyFont="1" applyFill="1" applyBorder="1" applyAlignment="1" applyProtection="0">
      <alignment vertical="bottom"/>
    </xf>
    <xf numFmtId="9"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4"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1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2" applyNumberFormat="1" applyFont="1" applyFill="1" applyBorder="1" applyAlignment="1" applyProtection="0">
      <alignment vertical="bottom"/>
    </xf>
    <xf numFmtId="3" fontId="0" fillId="2" borderId="3" applyNumberFormat="1" applyFont="1" applyFill="1" applyBorder="1" applyAlignment="1" applyProtection="0">
      <alignment vertical="bottom"/>
    </xf>
    <xf numFmtId="3" fontId="0" fillId="5" borderId="4" applyNumberFormat="1" applyFont="1" applyFill="1" applyBorder="1" applyAlignment="1" applyProtection="0">
      <alignment vertical="bottom"/>
    </xf>
    <xf numFmtId="3" fontId="0" fillId="2" borderId="5" applyNumberFormat="1" applyFont="1" applyFill="1" applyBorder="1" applyAlignment="1" applyProtection="0">
      <alignment vertical="bottom"/>
    </xf>
    <xf numFmtId="0" fontId="0" fillId="2" borderId="3" applyNumberFormat="1" applyFont="1" applyFill="1" applyBorder="1" applyAlignment="1" applyProtection="0">
      <alignment vertical="bottom"/>
    </xf>
    <xf numFmtId="0" fontId="0" fillId="5" borderId="4" applyNumberFormat="1" applyFont="1" applyFill="1" applyBorder="1" applyAlignment="1" applyProtection="0">
      <alignment vertical="bottom"/>
    </xf>
    <xf numFmtId="0" fontId="0" fillId="2" borderId="5" applyNumberFormat="0" applyFont="1" applyFill="1" applyBorder="1" applyAlignment="1" applyProtection="0">
      <alignment vertical="bottom"/>
    </xf>
    <xf numFmtId="3" fontId="0" fillId="2" borderId="6"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0"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0" fillId="6" borderId="7" applyNumberFormat="1" applyFont="1" applyFill="1" applyBorder="1" applyAlignment="1" applyProtection="0">
      <alignment horizontal="left" vertical="bottom"/>
    </xf>
    <xf numFmtId="49" fontId="0" fillId="6" borderId="4" applyNumberFormat="1" applyFont="1" applyFill="1" applyBorder="1" applyAlignment="1" applyProtection="0">
      <alignment horizontal="left" vertical="bottom"/>
    </xf>
    <xf numFmtId="3" fontId="0" fillId="6" borderId="4" applyNumberFormat="1" applyFont="1" applyFill="1" applyBorder="1" applyAlignment="1" applyProtection="0">
      <alignment horizontal="right" vertical="bottom"/>
    </xf>
    <xf numFmtId="49" fontId="0" fillId="2" borderId="6" applyNumberFormat="1" applyFont="1" applyFill="1" applyBorder="1" applyAlignment="1" applyProtection="0">
      <alignment vertical="bottom"/>
    </xf>
    <xf numFmtId="0"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3" fontId="0" fillId="2" borderId="4" applyNumberFormat="1" applyFont="1" applyFill="1" applyBorder="1" applyAlignment="1" applyProtection="0">
      <alignment vertical="bottom"/>
    </xf>
    <xf numFmtId="0" fontId="0" fillId="2" borderId="4" applyNumberFormat="1" applyFont="1" applyFill="1" applyBorder="1" applyAlignment="1" applyProtection="0">
      <alignment vertical="bottom"/>
    </xf>
    <xf numFmtId="49" fontId="0" fillId="2" borderId="7"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3"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0"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0" fillId="6" borderId="7" applyNumberFormat="1" applyFont="1" applyFill="1" applyBorder="1" applyAlignment="1" applyProtection="0">
      <alignment vertical="bottom"/>
    </xf>
    <xf numFmtId="49" fontId="0" fillId="6" borderId="4" applyNumberFormat="1" applyFont="1" applyFill="1" applyBorder="1" applyAlignment="1" applyProtection="0">
      <alignment vertical="bottom"/>
    </xf>
    <xf numFmtId="3" fontId="0" fillId="6" borderId="4" applyNumberFormat="1" applyFont="1" applyFill="1" applyBorder="1" applyAlignment="1" applyProtection="0">
      <alignment horizontal="center" vertical="bottom"/>
    </xf>
    <xf numFmtId="3" fontId="0" fillId="6" borderId="4"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wrapText="1"/>
    </xf>
    <xf numFmtId="49" fontId="0" fillId="2" borderId="7"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3" fontId="0" fillId="2" borderId="4"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0" fontId="0" fillId="2" borderId="6"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6" borderId="4" applyNumberFormat="1" applyFont="1" applyFill="1" applyBorder="1" applyAlignment="1" applyProtection="0">
      <alignment horizontal="right" vertical="bottom"/>
    </xf>
    <xf numFmtId="0" fontId="0" fillId="6" borderId="4" applyNumberFormat="1" applyFont="1" applyFill="1" applyBorder="1" applyAlignment="1" applyProtection="0">
      <alignment horizontal="right" vertical="bottom"/>
    </xf>
    <xf numFmtId="1" fontId="0" fillId="2" borderId="6" applyNumberFormat="1" applyFont="1" applyFill="1" applyBorder="1"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vertical="bottom"/>
    </xf>
    <xf numFmtId="1" fontId="0" fillId="2" borderId="4" applyNumberFormat="1" applyFont="1" applyFill="1" applyBorder="1" applyAlignment="1" applyProtection="0">
      <alignment horizontal="right" vertical="bottom"/>
    </xf>
    <xf numFmtId="0" fontId="0" fillId="2" borderId="4" applyNumberFormat="1" applyFont="1" applyFill="1" applyBorder="1" applyAlignment="1" applyProtection="0">
      <alignment horizontal="righ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7" fillId="2" borderId="1" applyNumberFormat="1" applyFont="1" applyFill="1" applyBorder="1" applyAlignment="1" applyProtection="0">
      <alignment horizontal="lef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6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center"/>
    </xf>
    <xf numFmtId="0" fontId="3" fillId="2" borderId="1" applyNumberFormat="0" applyFont="1" applyFill="1" applyBorder="1" applyAlignment="1" applyProtection="0">
      <alignment vertical="center"/>
    </xf>
    <xf numFmtId="49" fontId="10" fillId="2" borderId="1" applyNumberFormat="1" applyFont="1" applyFill="1" applyBorder="1" applyAlignment="1" applyProtection="0">
      <alignment vertical="bottom"/>
    </xf>
    <xf numFmtId="0" fontId="0" applyNumberFormat="1" applyFont="1" applyFill="0" applyBorder="0" applyAlignment="1" applyProtection="0">
      <alignment vertical="top" wrapText="1"/>
    </xf>
    <xf numFmtId="49" fontId="0" fillId="7" borderId="8" applyNumberFormat="1" applyFont="1" applyFill="1" applyBorder="1" applyAlignment="1" applyProtection="0">
      <alignment vertical="top" wrapText="1"/>
    </xf>
    <xf numFmtId="49" fontId="0" fillId="8" borderId="8" applyNumberFormat="1" applyFont="1" applyFill="1" applyBorder="1" applyAlignment="1" applyProtection="0">
      <alignment vertical="top" wrapText="1"/>
    </xf>
    <xf numFmtId="0" fontId="0" fillId="8" borderId="8" applyNumberFormat="0" applyFont="1" applyFill="1" applyBorder="1" applyAlignment="1" applyProtection="0">
      <alignment vertical="top" wrapText="1"/>
    </xf>
    <xf numFmtId="62" fontId="0" fillId="8" borderId="8" applyNumberFormat="1" applyFont="1" applyFill="1" applyBorder="1" applyAlignment="1" applyProtection="0">
      <alignment vertical="top" wrapText="1"/>
    </xf>
    <xf numFmtId="0" fontId="0" fillId="7" borderId="8" applyNumberFormat="0" applyFont="1" applyFill="1" applyBorder="1" applyAlignment="1" applyProtection="0">
      <alignment vertical="top" wrapText="1"/>
    </xf>
    <xf numFmtId="0" fontId="0" fillId="7" borderId="8" applyNumberFormat="1" applyFont="1" applyFill="1" applyBorder="1" applyAlignment="1" applyProtection="0">
      <alignment vertical="top" wrapText="1"/>
    </xf>
    <xf numFmtId="62" fontId="0" fillId="7" borderId="8" applyNumberFormat="1" applyFont="1" applyFill="1" applyBorder="1" applyAlignment="1" applyProtection="0">
      <alignment vertical="top" wrapText="1"/>
    </xf>
    <xf numFmtId="0" fontId="0" fillId="8" borderId="8" applyNumberFormat="1" applyFont="1" applyFill="1" applyBorder="1" applyAlignment="1" applyProtection="0">
      <alignment vertical="top" wrapText="1"/>
    </xf>
    <xf numFmtId="63" fontId="0" fillId="7" borderId="8"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51a939"/>
      <rgbColor rgb="ffffff00"/>
      <rgbColor rgb="ffffc000"/>
      <rgbColor rgb="ff5b9bd5"/>
      <rgbColor rgb="ffe0e0e0"/>
      <rgbColor rgb="fff0f0f0"/>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K53"/>
  <sheetViews>
    <sheetView workbookViewId="0" showGridLines="0" defaultGridColor="1"/>
  </sheetViews>
  <sheetFormatPr defaultColWidth="8.83333" defaultRowHeight="15" customHeight="1" outlineLevelRow="0" outlineLevelCol="0"/>
  <cols>
    <col min="1" max="1" width="11.1719" style="1" customWidth="1"/>
    <col min="2" max="2" width="15.3516" style="1" customWidth="1"/>
    <col min="3" max="3" width="10.6719" style="1" customWidth="1"/>
    <col min="4" max="4" width="10.6719" style="1" customWidth="1"/>
    <col min="5" max="5" width="10.6719" style="1" customWidth="1"/>
    <col min="6" max="6" width="10.6719" style="1" customWidth="1"/>
    <col min="7" max="7" width="10.6719" style="1" customWidth="1"/>
    <col min="8" max="8" width="10.6719" style="1" customWidth="1"/>
    <col min="9" max="9" width="10.6719" style="1" customWidth="1"/>
    <col min="10" max="10" width="10.6719" style="1" customWidth="1"/>
    <col min="11" max="11" width="8.85156" style="1" customWidth="1"/>
    <col min="12" max="256" width="8.85156" style="1" customWidth="1"/>
  </cols>
  <sheetData>
    <row r="1" ht="57" customHeight="1">
      <c r="A1" t="s" s="2">
        <v>0</v>
      </c>
      <c r="B1" t="s" s="2">
        <v>1</v>
      </c>
      <c r="C1" t="s" s="3">
        <v>2</v>
      </c>
      <c r="D1" t="s" s="3">
        <v>3</v>
      </c>
      <c r="E1" t="s" s="3">
        <v>4</v>
      </c>
      <c r="F1" t="s" s="3">
        <v>5</v>
      </c>
      <c r="G1" t="s" s="3">
        <v>6</v>
      </c>
      <c r="H1" t="s" s="3">
        <v>7</v>
      </c>
      <c r="I1" t="s" s="3">
        <v>8</v>
      </c>
      <c r="J1" t="s" s="3">
        <v>9</v>
      </c>
      <c r="K1" s="4"/>
    </row>
    <row r="2" ht="15" customHeight="1">
      <c r="A2" t="s" s="5">
        <v>10</v>
      </c>
      <c r="B2" t="s" s="5">
        <v>11</v>
      </c>
      <c r="C2" s="6">
        <v>30816</v>
      </c>
      <c r="D2" s="6">
        <f>E2+H2</f>
        <v>4895</v>
      </c>
      <c r="E2" s="6">
        <v>3900</v>
      </c>
      <c r="F2" s="6">
        <v>1829</v>
      </c>
      <c r="G2" s="6">
        <v>2071</v>
      </c>
      <c r="H2" s="6">
        <v>995</v>
      </c>
      <c r="I2" s="6">
        <v>219</v>
      </c>
      <c r="J2" s="6">
        <v>776</v>
      </c>
      <c r="K2" s="7"/>
    </row>
    <row r="3" ht="15" customHeight="1">
      <c r="A3" t="s" s="5">
        <v>12</v>
      </c>
      <c r="B3" t="s" s="5">
        <v>13</v>
      </c>
      <c r="C3" s="6">
        <v>12163</v>
      </c>
      <c r="D3" s="6">
        <f>E3+H3</f>
        <v>3571</v>
      </c>
      <c r="E3" s="6">
        <v>2403</v>
      </c>
      <c r="F3" s="6">
        <v>794</v>
      </c>
      <c r="G3" s="6">
        <v>1609</v>
      </c>
      <c r="H3" s="6">
        <v>1168</v>
      </c>
      <c r="I3" s="6">
        <v>348</v>
      </c>
      <c r="J3" s="6">
        <v>820</v>
      </c>
      <c r="K3" s="7"/>
    </row>
    <row r="4" ht="15" customHeight="1">
      <c r="A4" t="s" s="5">
        <v>14</v>
      </c>
      <c r="B4" t="s" s="5">
        <v>15</v>
      </c>
      <c r="C4" s="6">
        <v>9852</v>
      </c>
      <c r="D4" s="6">
        <f>E4+H4</f>
        <v>5712</v>
      </c>
      <c r="E4" s="6">
        <v>640</v>
      </c>
      <c r="F4" s="6">
        <v>638</v>
      </c>
      <c r="G4" s="6">
        <v>2</v>
      </c>
      <c r="H4" s="6">
        <v>5072</v>
      </c>
      <c r="I4" s="6">
        <v>2693</v>
      </c>
      <c r="J4" s="6">
        <v>2379</v>
      </c>
      <c r="K4" s="7"/>
    </row>
    <row r="5" ht="15" customHeight="1">
      <c r="A5" t="s" s="5">
        <v>16</v>
      </c>
      <c r="B5" t="s" s="5">
        <v>17</v>
      </c>
      <c r="C5" s="6">
        <v>18262</v>
      </c>
      <c r="D5" s="6">
        <f>E5+H5</f>
        <v>7991</v>
      </c>
      <c r="E5" s="6">
        <v>4570</v>
      </c>
      <c r="F5" s="6">
        <v>1641</v>
      </c>
      <c r="G5" s="6">
        <v>2929</v>
      </c>
      <c r="H5" s="6">
        <v>3421</v>
      </c>
      <c r="I5" s="6">
        <v>149</v>
      </c>
      <c r="J5" s="6">
        <v>3272</v>
      </c>
      <c r="K5" s="7"/>
    </row>
    <row r="6" ht="15" customHeight="1">
      <c r="A6" t="s" s="5">
        <v>18</v>
      </c>
      <c r="B6" t="s" s="5">
        <v>19</v>
      </c>
      <c r="C6" s="6">
        <v>37138</v>
      </c>
      <c r="D6" s="6">
        <f>E6+H6</f>
        <v>12228</v>
      </c>
      <c r="E6" s="6">
        <v>7545</v>
      </c>
      <c r="F6" s="6">
        <v>3320</v>
      </c>
      <c r="G6" s="6">
        <v>4225</v>
      </c>
      <c r="H6" s="6">
        <v>4683</v>
      </c>
      <c r="I6" s="6">
        <v>4653</v>
      </c>
      <c r="J6" s="6">
        <v>30</v>
      </c>
      <c r="K6" s="7"/>
    </row>
    <row r="7" ht="15" customHeight="1">
      <c r="A7" t="s" s="5">
        <v>20</v>
      </c>
      <c r="B7" t="s" s="5">
        <v>21</v>
      </c>
      <c r="C7" s="6">
        <v>9209</v>
      </c>
      <c r="D7" s="6">
        <f>E7+H7</f>
        <v>4833</v>
      </c>
      <c r="E7" s="6">
        <v>1433</v>
      </c>
      <c r="F7" s="6">
        <v>496</v>
      </c>
      <c r="G7" s="6">
        <v>937</v>
      </c>
      <c r="H7" s="6">
        <v>3400</v>
      </c>
      <c r="I7" s="6">
        <v>969</v>
      </c>
      <c r="J7" s="6">
        <v>2431</v>
      </c>
      <c r="K7" s="7"/>
    </row>
    <row r="8" ht="15" customHeight="1">
      <c r="A8" t="s" s="5">
        <v>22</v>
      </c>
      <c r="B8" t="s" s="5">
        <v>23</v>
      </c>
      <c r="C8" s="6">
        <v>21555</v>
      </c>
      <c r="D8" s="6">
        <f>E8+H8</f>
        <v>2617</v>
      </c>
      <c r="E8" s="6">
        <v>816</v>
      </c>
      <c r="F8" s="6"/>
      <c r="G8" s="6"/>
      <c r="H8" s="6">
        <v>1801</v>
      </c>
      <c r="I8" s="6">
        <v>1037</v>
      </c>
      <c r="J8" s="6">
        <v>764</v>
      </c>
      <c r="K8" s="7"/>
    </row>
    <row r="9" ht="15" customHeight="1">
      <c r="A9" t="s" s="5">
        <v>24</v>
      </c>
      <c r="B9" t="s" s="5">
        <v>25</v>
      </c>
      <c r="C9" s="6"/>
      <c r="D9" s="6"/>
      <c r="E9" s="6"/>
      <c r="F9" s="6"/>
      <c r="G9" s="6"/>
      <c r="H9" s="6"/>
      <c r="I9" s="6"/>
      <c r="J9" s="6"/>
      <c r="K9" s="7"/>
    </row>
    <row r="10" ht="15" customHeight="1">
      <c r="A10" t="s" s="5">
        <v>26</v>
      </c>
      <c r="B10" t="s" s="5">
        <v>27</v>
      </c>
      <c r="C10" s="6">
        <v>32140</v>
      </c>
      <c r="D10" s="6">
        <f>E10+H10</f>
        <v>10585</v>
      </c>
      <c r="E10" s="6">
        <v>9441</v>
      </c>
      <c r="F10" s="6">
        <v>4887</v>
      </c>
      <c r="G10" s="6">
        <v>4554</v>
      </c>
      <c r="H10" s="6">
        <v>1144</v>
      </c>
      <c r="I10" s="6">
        <v>336</v>
      </c>
      <c r="J10" s="6">
        <v>808</v>
      </c>
      <c r="K10" s="7"/>
    </row>
    <row r="11" ht="15" customHeight="1">
      <c r="A11" t="s" s="5">
        <v>28</v>
      </c>
      <c r="B11" t="s" s="5">
        <v>29</v>
      </c>
      <c r="C11" s="6">
        <v>17237</v>
      </c>
      <c r="D11" s="6">
        <f>E11+H11</f>
        <v>6066</v>
      </c>
      <c r="E11" s="6">
        <v>3692</v>
      </c>
      <c r="F11" s="6"/>
      <c r="G11" s="6"/>
      <c r="H11" s="6">
        <v>2374</v>
      </c>
      <c r="I11" s="6">
        <v>1566</v>
      </c>
      <c r="J11" s="6">
        <v>808</v>
      </c>
      <c r="K11" s="7"/>
    </row>
    <row r="12" ht="15" customHeight="1">
      <c r="A12" t="s" s="5">
        <v>30</v>
      </c>
      <c r="B12" t="s" s="5">
        <v>31</v>
      </c>
      <c r="C12" s="6">
        <v>6943</v>
      </c>
      <c r="D12" s="6">
        <f>E12+H12</f>
        <v>3596</v>
      </c>
      <c r="E12" s="6">
        <v>3237</v>
      </c>
      <c r="F12" s="6">
        <v>1937</v>
      </c>
      <c r="G12" s="6">
        <v>1300</v>
      </c>
      <c r="H12" s="6">
        <v>359</v>
      </c>
      <c r="I12" s="6">
        <v>174</v>
      </c>
      <c r="J12" s="6">
        <v>185</v>
      </c>
      <c r="K12" s="7"/>
    </row>
    <row r="13" ht="15" customHeight="1">
      <c r="A13" t="s" s="5">
        <v>32</v>
      </c>
      <c r="B13" t="s" s="5">
        <v>33</v>
      </c>
      <c r="C13" s="6">
        <v>6130</v>
      </c>
      <c r="D13" s="6">
        <f>E13+H13</f>
        <v>3429</v>
      </c>
      <c r="E13" s="6">
        <v>1724</v>
      </c>
      <c r="F13" s="6">
        <v>1486</v>
      </c>
      <c r="G13" s="6">
        <v>238</v>
      </c>
      <c r="H13" s="6">
        <v>1705</v>
      </c>
      <c r="I13" s="6">
        <v>621</v>
      </c>
      <c r="J13" s="6">
        <v>1084</v>
      </c>
      <c r="K13" s="7"/>
    </row>
    <row r="14" ht="15" customHeight="1">
      <c r="A14" t="s" s="5">
        <v>34</v>
      </c>
      <c r="B14" t="s" s="5">
        <v>35</v>
      </c>
      <c r="C14" s="6">
        <v>5953</v>
      </c>
      <c r="D14" s="6">
        <f>E14+H14</f>
        <v>4081</v>
      </c>
      <c r="E14" s="6">
        <v>1992</v>
      </c>
      <c r="F14" s="6">
        <v>1220</v>
      </c>
      <c r="G14" s="6">
        <v>772</v>
      </c>
      <c r="H14" s="6">
        <v>2089</v>
      </c>
      <c r="I14" s="6">
        <v>1225</v>
      </c>
      <c r="J14" s="6">
        <v>864</v>
      </c>
      <c r="K14" s="7"/>
    </row>
    <row r="15" ht="15" customHeight="1">
      <c r="A15" t="s" s="5">
        <v>36</v>
      </c>
      <c r="B15" t="s" s="5">
        <v>37</v>
      </c>
      <c r="C15" s="6">
        <v>25321</v>
      </c>
      <c r="D15" s="6">
        <f>E15+H15</f>
        <v>8680</v>
      </c>
      <c r="E15" s="6"/>
      <c r="F15" s="6"/>
      <c r="G15" s="6"/>
      <c r="H15" s="6">
        <v>8680</v>
      </c>
      <c r="I15" s="6">
        <v>1775</v>
      </c>
      <c r="J15" s="6">
        <v>6905</v>
      </c>
      <c r="K15" s="7"/>
    </row>
    <row r="16" ht="15" customHeight="1">
      <c r="A16" t="s" s="5">
        <v>38</v>
      </c>
      <c r="B16" t="s" s="5">
        <v>39</v>
      </c>
      <c r="C16" s="6">
        <v>11850</v>
      </c>
      <c r="D16" s="6">
        <f>E16+H16</f>
        <v>6333</v>
      </c>
      <c r="E16" s="6">
        <v>3812</v>
      </c>
      <c r="F16" s="6">
        <v>1516</v>
      </c>
      <c r="G16" s="6">
        <v>2296</v>
      </c>
      <c r="H16" s="6">
        <v>2521</v>
      </c>
      <c r="I16" s="6">
        <v>454</v>
      </c>
      <c r="J16" s="6">
        <v>2067</v>
      </c>
      <c r="K16" s="7"/>
    </row>
    <row r="17" ht="15" customHeight="1">
      <c r="A17" t="s" s="5">
        <v>40</v>
      </c>
      <c r="B17" t="s" s="5">
        <v>41</v>
      </c>
      <c r="C17" s="6">
        <v>6369</v>
      </c>
      <c r="D17" s="6">
        <f>E17+H17</f>
        <v>4336</v>
      </c>
      <c r="E17" s="6">
        <v>2939</v>
      </c>
      <c r="F17" s="6">
        <v>522</v>
      </c>
      <c r="G17" s="6">
        <v>2417</v>
      </c>
      <c r="H17" s="6">
        <v>1397</v>
      </c>
      <c r="I17" s="6">
        <v>196</v>
      </c>
      <c r="J17" s="6">
        <v>1201</v>
      </c>
      <c r="K17" s="7"/>
    </row>
    <row r="18" ht="15" customHeight="1">
      <c r="A18" t="s" s="5">
        <v>42</v>
      </c>
      <c r="B18" t="s" s="5">
        <v>43</v>
      </c>
      <c r="C18" s="6">
        <v>21444</v>
      </c>
      <c r="D18" s="6">
        <f>E18+H18</f>
        <v>13665</v>
      </c>
      <c r="E18" s="6">
        <v>4715</v>
      </c>
      <c r="F18" s="6">
        <v>18</v>
      </c>
      <c r="G18" s="6">
        <v>4697</v>
      </c>
      <c r="H18" s="6">
        <v>8950</v>
      </c>
      <c r="I18" s="6">
        <v>252</v>
      </c>
      <c r="J18" s="6">
        <v>8698</v>
      </c>
      <c r="K18" s="7"/>
    </row>
    <row r="19" ht="15" customHeight="1">
      <c r="A19" t="s" s="5">
        <v>44</v>
      </c>
      <c r="B19" t="s" s="5">
        <v>45</v>
      </c>
      <c r="C19" s="6">
        <v>16292</v>
      </c>
      <c r="D19" s="6">
        <f>E19+H19</f>
        <v>8370</v>
      </c>
      <c r="E19" s="6">
        <v>4260</v>
      </c>
      <c r="F19" s="6">
        <v>3613</v>
      </c>
      <c r="G19" s="6">
        <v>647</v>
      </c>
      <c r="H19" s="6">
        <v>4110</v>
      </c>
      <c r="I19" s="6">
        <v>1174</v>
      </c>
      <c r="J19" s="6">
        <v>2936</v>
      </c>
      <c r="K19" s="7"/>
    </row>
    <row r="20" ht="15" customHeight="1">
      <c r="A20" t="s" s="5">
        <v>46</v>
      </c>
      <c r="B20" t="s" s="5">
        <v>47</v>
      </c>
      <c r="C20" s="6">
        <v>2492</v>
      </c>
      <c r="D20" s="6">
        <f>E20+H20</f>
        <v>256</v>
      </c>
      <c r="E20" s="6">
        <v>27</v>
      </c>
      <c r="F20" s="6"/>
      <c r="G20" s="6"/>
      <c r="H20" s="6">
        <v>229</v>
      </c>
      <c r="I20" s="6">
        <v>45</v>
      </c>
      <c r="J20" s="6">
        <v>184</v>
      </c>
      <c r="K20" s="7"/>
    </row>
    <row r="21" ht="15" customHeight="1">
      <c r="A21" t="s" s="5">
        <v>48</v>
      </c>
      <c r="B21" t="s" s="5">
        <v>49</v>
      </c>
      <c r="C21" s="6">
        <v>8879</v>
      </c>
      <c r="D21" s="6">
        <f>E21+H21</f>
        <v>2107</v>
      </c>
      <c r="E21" s="6"/>
      <c r="F21" s="6"/>
      <c r="G21" s="6"/>
      <c r="H21" s="6">
        <v>2107</v>
      </c>
      <c r="I21" s="6"/>
      <c r="J21" s="6"/>
      <c r="K21" s="7"/>
    </row>
    <row r="22" ht="15" customHeight="1">
      <c r="A22" t="s" s="5">
        <v>50</v>
      </c>
      <c r="B22" t="s" s="5">
        <v>51</v>
      </c>
      <c r="C22" s="6">
        <v>1345</v>
      </c>
      <c r="D22" s="6">
        <f>E22+H22</f>
        <v>588</v>
      </c>
      <c r="E22" s="6">
        <v>588</v>
      </c>
      <c r="F22" s="6">
        <v>351</v>
      </c>
      <c r="G22" s="6">
        <v>237</v>
      </c>
      <c r="H22" s="6"/>
      <c r="I22" s="6"/>
      <c r="J22" s="6"/>
      <c r="K22" s="7"/>
    </row>
    <row r="23" ht="15" customHeight="1">
      <c r="A23" t="s" s="5">
        <v>52</v>
      </c>
      <c r="B23" t="s" s="5">
        <v>53</v>
      </c>
      <c r="C23" s="6">
        <v>9386</v>
      </c>
      <c r="D23" s="6">
        <f>E23+H23</f>
        <v>4889</v>
      </c>
      <c r="E23" s="6">
        <v>2169</v>
      </c>
      <c r="F23" s="6"/>
      <c r="G23" s="6"/>
      <c r="H23" s="6">
        <v>2720</v>
      </c>
      <c r="I23" s="6">
        <v>1029</v>
      </c>
      <c r="J23" s="6">
        <v>1691</v>
      </c>
      <c r="K23" s="7"/>
    </row>
    <row r="24" ht="15" customHeight="1">
      <c r="A24" t="s" s="5">
        <v>54</v>
      </c>
      <c r="B24" t="s" s="5">
        <v>55</v>
      </c>
      <c r="C24" s="6">
        <v>8200</v>
      </c>
      <c r="D24" s="6">
        <f>E24+H24</f>
        <v>5370</v>
      </c>
      <c r="E24" s="6">
        <v>1979</v>
      </c>
      <c r="F24" s="6"/>
      <c r="G24" s="6"/>
      <c r="H24" s="6">
        <v>3391</v>
      </c>
      <c r="I24" s="6">
        <v>405</v>
      </c>
      <c r="J24" s="6">
        <v>2986</v>
      </c>
      <c r="K24" s="7"/>
    </row>
    <row r="25" ht="15" customHeight="1">
      <c r="A25" t="s" s="5">
        <v>56</v>
      </c>
      <c r="B25" t="s" s="5">
        <v>57</v>
      </c>
      <c r="C25" s="6">
        <v>19202</v>
      </c>
      <c r="D25" s="6">
        <f>E25+H25</f>
        <v>14891</v>
      </c>
      <c r="E25" s="6">
        <v>8188</v>
      </c>
      <c r="F25" s="6">
        <v>2759</v>
      </c>
      <c r="G25" s="6">
        <v>5429</v>
      </c>
      <c r="H25" s="6">
        <v>6703</v>
      </c>
      <c r="I25" s="6">
        <v>1297</v>
      </c>
      <c r="J25" s="6">
        <v>5406</v>
      </c>
      <c r="K25" s="7"/>
    </row>
    <row r="26" ht="15" customHeight="1">
      <c r="A26" t="s" s="5">
        <v>58</v>
      </c>
      <c r="B26" t="s" s="5">
        <v>59</v>
      </c>
      <c r="C26" s="6">
        <v>8545</v>
      </c>
      <c r="D26" s="6">
        <f>E26+H26</f>
        <v>3842</v>
      </c>
      <c r="E26" s="6">
        <v>2021</v>
      </c>
      <c r="F26" s="6">
        <v>570</v>
      </c>
      <c r="G26" s="6">
        <v>1451</v>
      </c>
      <c r="H26" s="6">
        <v>1821</v>
      </c>
      <c r="I26" s="6">
        <v>261</v>
      </c>
      <c r="J26" s="6">
        <v>1560</v>
      </c>
      <c r="K26" s="7"/>
    </row>
    <row r="27" ht="15" customHeight="1">
      <c r="A27" t="s" s="5">
        <v>60</v>
      </c>
      <c r="B27" t="s" s="5">
        <v>61</v>
      </c>
      <c r="C27" s="6">
        <v>1267</v>
      </c>
      <c r="D27" s="6">
        <f>E27+H27</f>
        <v>520</v>
      </c>
      <c r="E27" s="8">
        <v>321</v>
      </c>
      <c r="F27" s="6">
        <v>113</v>
      </c>
      <c r="G27" s="8">
        <v>208</v>
      </c>
      <c r="H27" s="8">
        <v>199</v>
      </c>
      <c r="I27" s="6">
        <v>21</v>
      </c>
      <c r="J27" s="6">
        <v>178</v>
      </c>
      <c r="K27" s="7"/>
    </row>
    <row r="28" ht="15" customHeight="1">
      <c r="A28" t="s" s="5">
        <v>62</v>
      </c>
      <c r="B28" t="s" s="5">
        <v>63</v>
      </c>
      <c r="C28" s="6">
        <v>23155</v>
      </c>
      <c r="D28" s="6">
        <f>E28+H28</f>
        <v>14332</v>
      </c>
      <c r="E28" s="6">
        <v>11602</v>
      </c>
      <c r="F28" s="6">
        <v>9118</v>
      </c>
      <c r="G28" s="6">
        <v>2484</v>
      </c>
      <c r="H28" s="6">
        <v>2730</v>
      </c>
      <c r="I28" s="6"/>
      <c r="J28" s="6"/>
      <c r="K28" s="7"/>
    </row>
    <row r="29" ht="15" customHeight="1">
      <c r="A29" t="s" s="5">
        <v>64</v>
      </c>
      <c r="B29" t="s" s="5">
        <v>65</v>
      </c>
      <c r="C29" s="6">
        <v>1604</v>
      </c>
      <c r="D29" s="6">
        <f>E29+H29</f>
        <v>793</v>
      </c>
      <c r="E29" s="6">
        <v>503</v>
      </c>
      <c r="F29" s="6">
        <v>118</v>
      </c>
      <c r="G29" s="6">
        <v>385</v>
      </c>
      <c r="H29" s="6">
        <v>290</v>
      </c>
      <c r="I29" s="6">
        <v>18</v>
      </c>
      <c r="J29" s="6">
        <v>272</v>
      </c>
      <c r="K29" s="7"/>
    </row>
    <row r="30" ht="15" customHeight="1">
      <c r="A30" t="s" s="5">
        <v>66</v>
      </c>
      <c r="B30" t="s" s="5">
        <v>67</v>
      </c>
      <c r="C30" s="6">
        <v>2359</v>
      </c>
      <c r="D30" s="6">
        <f>E30+H30</f>
        <v>764</v>
      </c>
      <c r="E30" s="6">
        <f>314+16</f>
        <v>330</v>
      </c>
      <c r="F30" s="6">
        <v>235</v>
      </c>
      <c r="G30" s="6">
        <v>95</v>
      </c>
      <c r="H30" s="6">
        <v>434</v>
      </c>
      <c r="I30" s="6">
        <v>248</v>
      </c>
      <c r="J30" s="6">
        <v>186</v>
      </c>
      <c r="K30" s="7"/>
    </row>
    <row r="31" ht="15" customHeight="1">
      <c r="A31" t="s" s="5">
        <v>68</v>
      </c>
      <c r="B31" t="s" s="5">
        <v>69</v>
      </c>
      <c r="C31" s="6">
        <v>1680</v>
      </c>
      <c r="D31" s="6">
        <f>E31+H31</f>
        <v>1003</v>
      </c>
      <c r="E31" s="6">
        <v>181</v>
      </c>
      <c r="F31" s="6"/>
      <c r="G31" s="6"/>
      <c r="H31" s="8">
        <v>822</v>
      </c>
      <c r="I31" s="6"/>
      <c r="J31" s="7"/>
      <c r="K31" s="7"/>
    </row>
    <row r="32" ht="15" customHeight="1">
      <c r="A32" t="s" s="5">
        <v>70</v>
      </c>
      <c r="B32" t="s" s="5">
        <v>71</v>
      </c>
      <c r="C32" s="6">
        <v>8936</v>
      </c>
      <c r="D32" s="6">
        <f>E32+H32</f>
        <v>2422</v>
      </c>
      <c r="E32" s="6"/>
      <c r="F32" s="6"/>
      <c r="G32" s="6"/>
      <c r="H32" s="6">
        <v>2422</v>
      </c>
      <c r="I32" s="6">
        <v>567</v>
      </c>
      <c r="J32" s="6">
        <v>1855</v>
      </c>
      <c r="K32" s="7"/>
    </row>
    <row r="33" ht="15" customHeight="1">
      <c r="A33" t="s" s="5">
        <v>72</v>
      </c>
      <c r="B33" t="s" s="5">
        <v>73</v>
      </c>
      <c r="C33" s="6">
        <v>3911</v>
      </c>
      <c r="D33" s="6">
        <f>E33+H33</f>
        <v>1210</v>
      </c>
      <c r="E33" s="6"/>
      <c r="F33" s="6"/>
      <c r="G33" s="6"/>
      <c r="H33" s="6">
        <v>1210</v>
      </c>
      <c r="I33" s="6"/>
      <c r="J33" s="6"/>
      <c r="K33" s="7"/>
    </row>
    <row r="34" ht="15" customHeight="1">
      <c r="A34" t="s" s="5">
        <v>74</v>
      </c>
      <c r="B34" t="s" s="5">
        <v>75</v>
      </c>
      <c r="C34" s="6">
        <v>6011</v>
      </c>
      <c r="D34" s="6">
        <f>E34+H34</f>
        <v>2360</v>
      </c>
      <c r="E34" s="6">
        <v>1566</v>
      </c>
      <c r="F34" s="6">
        <v>69</v>
      </c>
      <c r="G34" s="6">
        <v>1497</v>
      </c>
      <c r="H34" s="6">
        <v>794</v>
      </c>
      <c r="I34" s="6">
        <v>23</v>
      </c>
      <c r="J34" s="6">
        <v>771</v>
      </c>
      <c r="K34" s="7"/>
    </row>
    <row r="35" ht="15" customHeight="1">
      <c r="A35" t="s" s="5">
        <v>76</v>
      </c>
      <c r="B35" t="s" s="5">
        <v>77</v>
      </c>
      <c r="C35" s="6">
        <v>24835</v>
      </c>
      <c r="D35" s="6">
        <f>E35+H35</f>
        <v>10193</v>
      </c>
      <c r="E35" s="6"/>
      <c r="F35" s="6"/>
      <c r="G35" s="6"/>
      <c r="H35" s="6">
        <v>10193</v>
      </c>
      <c r="I35" s="6">
        <v>1359</v>
      </c>
      <c r="J35" s="6">
        <v>8834</v>
      </c>
      <c r="K35" s="7"/>
    </row>
    <row r="36" ht="15" customHeight="1">
      <c r="A36" t="s" s="5">
        <v>78</v>
      </c>
      <c r="B36" t="s" s="5">
        <v>79</v>
      </c>
      <c r="C36" s="6">
        <v>18626</v>
      </c>
      <c r="D36" s="6">
        <f>E36+H36</f>
        <v>8908</v>
      </c>
      <c r="E36" s="6">
        <v>3986</v>
      </c>
      <c r="F36" s="6"/>
      <c r="G36" s="6">
        <v>3986</v>
      </c>
      <c r="H36" s="6">
        <v>4922</v>
      </c>
      <c r="I36" s="6">
        <v>2072</v>
      </c>
      <c r="J36" s="6">
        <v>2850</v>
      </c>
      <c r="K36" s="7"/>
    </row>
    <row r="37" ht="15" customHeight="1">
      <c r="A37" t="s" s="5">
        <v>80</v>
      </c>
      <c r="B37" t="s" s="5">
        <v>81</v>
      </c>
      <c r="C37" s="6">
        <v>9683</v>
      </c>
      <c r="D37" s="6">
        <f>E37+H37</f>
        <v>2278</v>
      </c>
      <c r="E37" s="6">
        <v>2220</v>
      </c>
      <c r="F37" s="6">
        <v>1184</v>
      </c>
      <c r="G37" s="6">
        <v>1036</v>
      </c>
      <c r="H37" s="6">
        <v>58</v>
      </c>
      <c r="I37" s="6"/>
      <c r="J37" s="6"/>
      <c r="K37" s="7"/>
    </row>
    <row r="38" ht="15" customHeight="1">
      <c r="A38" t="s" s="5">
        <v>82</v>
      </c>
      <c r="B38" t="s" s="5">
        <v>83</v>
      </c>
      <c r="C38" s="6">
        <v>5208</v>
      </c>
      <c r="D38" s="6">
        <f>E38+H38</f>
        <v>2346</v>
      </c>
      <c r="E38" s="6">
        <v>1127</v>
      </c>
      <c r="F38" s="6">
        <v>564</v>
      </c>
      <c r="G38" s="6">
        <v>563</v>
      </c>
      <c r="H38" s="6">
        <v>1219</v>
      </c>
      <c r="I38" s="6">
        <v>905</v>
      </c>
      <c r="J38" s="6">
        <v>314</v>
      </c>
      <c r="K38" s="7"/>
    </row>
    <row r="39" ht="15" customHeight="1">
      <c r="A39" t="s" s="5">
        <v>84</v>
      </c>
      <c r="B39" t="s" s="5">
        <v>85</v>
      </c>
      <c r="C39" s="6">
        <v>20958</v>
      </c>
      <c r="D39" s="6">
        <f>E39+H39</f>
        <v>11270</v>
      </c>
      <c r="E39" s="6">
        <v>2116</v>
      </c>
      <c r="F39" s="6"/>
      <c r="G39" s="6"/>
      <c r="H39" s="6">
        <v>9154</v>
      </c>
      <c r="I39" s="6">
        <v>3998</v>
      </c>
      <c r="J39" s="6">
        <v>5156</v>
      </c>
      <c r="K39" s="7"/>
    </row>
    <row r="40" ht="15" customHeight="1">
      <c r="A40" t="s" s="5">
        <v>86</v>
      </c>
      <c r="B40" t="s" s="5">
        <v>87</v>
      </c>
      <c r="C40" s="6">
        <v>3051</v>
      </c>
      <c r="D40" s="6">
        <f>E40+H40</f>
        <v>1186</v>
      </c>
      <c r="E40" s="6">
        <v>1077</v>
      </c>
      <c r="F40" s="6">
        <v>894</v>
      </c>
      <c r="G40" s="6">
        <v>183</v>
      </c>
      <c r="H40" s="6">
        <v>109</v>
      </c>
      <c r="I40" s="6">
        <v>33</v>
      </c>
      <c r="J40" s="6">
        <v>76</v>
      </c>
      <c r="K40" s="7"/>
    </row>
    <row r="41" ht="15" customHeight="1">
      <c r="A41" t="s" s="5">
        <v>88</v>
      </c>
      <c r="B41" t="s" s="5">
        <v>89</v>
      </c>
      <c r="C41" s="6">
        <v>8357</v>
      </c>
      <c r="D41" s="6">
        <f>E41+H41</f>
        <v>3299</v>
      </c>
      <c r="E41" s="6">
        <f>478+2207</f>
        <v>2685</v>
      </c>
      <c r="F41" s="6">
        <v>478</v>
      </c>
      <c r="G41" s="6">
        <v>2207</v>
      </c>
      <c r="H41" s="6">
        <v>614</v>
      </c>
      <c r="I41" s="6">
        <v>434</v>
      </c>
      <c r="J41" s="6">
        <v>180</v>
      </c>
      <c r="K41" s="7"/>
    </row>
    <row r="42" ht="15" customHeight="1">
      <c r="A42" t="s" s="5">
        <v>90</v>
      </c>
      <c r="B42" t="s" s="5">
        <v>91</v>
      </c>
      <c r="C42" s="6">
        <v>4045</v>
      </c>
      <c r="D42" s="6">
        <f>E42+H42</f>
        <v>2776</v>
      </c>
      <c r="E42" s="6">
        <v>728</v>
      </c>
      <c r="F42" s="6">
        <v>183</v>
      </c>
      <c r="G42" s="6">
        <v>545</v>
      </c>
      <c r="H42" s="6">
        <v>2048</v>
      </c>
      <c r="I42" s="6">
        <v>97</v>
      </c>
      <c r="J42" s="6">
        <v>1951</v>
      </c>
      <c r="K42" s="7"/>
    </row>
    <row r="43" ht="15" customHeight="1">
      <c r="A43" t="s" s="5">
        <v>92</v>
      </c>
      <c r="B43" t="s" s="5">
        <v>93</v>
      </c>
      <c r="C43" s="6">
        <v>12788</v>
      </c>
      <c r="D43" s="6">
        <f>E43+H43</f>
        <v>4978</v>
      </c>
      <c r="E43" s="6">
        <v>3405</v>
      </c>
      <c r="F43" s="6"/>
      <c r="G43" s="6">
        <v>3405</v>
      </c>
      <c r="H43" s="6">
        <v>1573</v>
      </c>
      <c r="I43" s="6"/>
      <c r="J43" s="6">
        <v>1573</v>
      </c>
      <c r="K43" s="7"/>
    </row>
    <row r="44" ht="15" customHeight="1">
      <c r="A44" t="s" s="5">
        <v>94</v>
      </c>
      <c r="B44" t="s" s="5">
        <v>95</v>
      </c>
      <c r="C44" s="6">
        <v>65278</v>
      </c>
      <c r="D44" s="6">
        <f>E44+H44</f>
        <v>30460</v>
      </c>
      <c r="E44" s="6">
        <v>23101</v>
      </c>
      <c r="F44" s="6">
        <v>11579</v>
      </c>
      <c r="G44" s="6">
        <v>11522</v>
      </c>
      <c r="H44" s="6">
        <v>7359</v>
      </c>
      <c r="I44" s="6">
        <v>5497</v>
      </c>
      <c r="J44" s="6">
        <v>1862</v>
      </c>
      <c r="K44" s="7"/>
    </row>
    <row r="45" ht="15" customHeight="1">
      <c r="A45" t="s" s="5">
        <v>96</v>
      </c>
      <c r="B45" t="s" s="5">
        <v>97</v>
      </c>
      <c r="C45" s="6">
        <v>3859</v>
      </c>
      <c r="D45" s="6">
        <f>E45+H45</f>
        <v>3035</v>
      </c>
      <c r="E45" s="6">
        <v>989</v>
      </c>
      <c r="F45" s="6">
        <v>529</v>
      </c>
      <c r="G45" s="6">
        <v>460</v>
      </c>
      <c r="H45" s="6">
        <v>2046</v>
      </c>
      <c r="I45" s="6">
        <v>496</v>
      </c>
      <c r="J45" s="6">
        <v>1550</v>
      </c>
      <c r="K45" s="7"/>
    </row>
    <row r="46" ht="15" customHeight="1">
      <c r="A46" t="s" s="5">
        <v>98</v>
      </c>
      <c r="B46" t="s" s="5">
        <v>99</v>
      </c>
      <c r="C46" s="6">
        <v>11585</v>
      </c>
      <c r="D46" s="6">
        <f>E46+H46</f>
        <v>5860</v>
      </c>
      <c r="E46" s="6">
        <v>5763</v>
      </c>
      <c r="F46" s="6">
        <v>4698</v>
      </c>
      <c r="G46" s="6">
        <v>1065</v>
      </c>
      <c r="H46" s="6">
        <v>97</v>
      </c>
      <c r="I46" s="6">
        <v>72</v>
      </c>
      <c r="J46" s="6">
        <v>25</v>
      </c>
      <c r="K46" s="7"/>
    </row>
    <row r="47" ht="15" customHeight="1">
      <c r="A47" t="s" s="5">
        <v>100</v>
      </c>
      <c r="B47" t="s" s="5">
        <v>101</v>
      </c>
      <c r="C47" s="7"/>
      <c r="D47" s="6"/>
      <c r="E47" s="7"/>
      <c r="F47" s="6"/>
      <c r="G47" s="7"/>
      <c r="H47" s="7"/>
      <c r="I47" s="6"/>
      <c r="J47" s="7"/>
      <c r="K47" s="7"/>
    </row>
    <row r="48" ht="15" customHeight="1">
      <c r="A48" t="s" s="5">
        <v>102</v>
      </c>
      <c r="B48" t="s" s="5">
        <v>103</v>
      </c>
      <c r="C48" s="6">
        <v>8289</v>
      </c>
      <c r="D48" s="6">
        <f>E48+H48</f>
        <v>3250</v>
      </c>
      <c r="E48" s="6"/>
      <c r="F48" s="6"/>
      <c r="G48" s="6"/>
      <c r="H48" s="6">
        <v>3250</v>
      </c>
      <c r="I48" s="6">
        <v>1915</v>
      </c>
      <c r="J48" s="6">
        <v>1335</v>
      </c>
      <c r="K48" s="7"/>
    </row>
    <row r="49" ht="15" customHeight="1">
      <c r="A49" t="s" s="5">
        <v>104</v>
      </c>
      <c r="B49" t="s" s="5">
        <v>105</v>
      </c>
      <c r="C49" s="6">
        <v>9445</v>
      </c>
      <c r="D49" s="6">
        <f>E49+H49</f>
        <v>6606</v>
      </c>
      <c r="E49" s="6">
        <v>2777</v>
      </c>
      <c r="F49" s="6">
        <v>1031</v>
      </c>
      <c r="G49" s="6">
        <v>1746</v>
      </c>
      <c r="H49" s="6">
        <v>3829</v>
      </c>
      <c r="I49" s="6">
        <v>1282</v>
      </c>
      <c r="J49" s="6">
        <v>2547</v>
      </c>
      <c r="K49" s="7"/>
    </row>
    <row r="50" ht="15" customHeight="1">
      <c r="A50" t="s" s="5">
        <v>106</v>
      </c>
      <c r="B50" t="s" s="5">
        <v>107</v>
      </c>
      <c r="C50" s="6">
        <v>3693</v>
      </c>
      <c r="D50" s="6">
        <f>E50+H50</f>
        <v>1163</v>
      </c>
      <c r="E50" s="6">
        <v>536</v>
      </c>
      <c r="F50" s="6">
        <v>17</v>
      </c>
      <c r="G50" s="6">
        <v>519</v>
      </c>
      <c r="H50" s="6">
        <v>627</v>
      </c>
      <c r="I50" s="6">
        <v>95</v>
      </c>
      <c r="J50" s="6">
        <v>532</v>
      </c>
      <c r="K50" s="7"/>
    </row>
    <row r="51" ht="15" customHeight="1">
      <c r="A51" t="s" s="5">
        <v>108</v>
      </c>
      <c r="B51" t="s" s="5">
        <v>109</v>
      </c>
      <c r="C51" s="6">
        <v>1058</v>
      </c>
      <c r="D51" s="6">
        <f>E51+H51</f>
        <v>580</v>
      </c>
      <c r="E51" s="6">
        <v>335</v>
      </c>
      <c r="F51" s="6">
        <v>60</v>
      </c>
      <c r="G51" s="6">
        <v>275</v>
      </c>
      <c r="H51" s="6">
        <v>245</v>
      </c>
      <c r="I51" s="6">
        <v>28</v>
      </c>
      <c r="J51" s="6">
        <v>217</v>
      </c>
      <c r="K51" s="7"/>
    </row>
    <row r="52" ht="15" customHeight="1">
      <c r="A52" s="7"/>
      <c r="B52" s="7"/>
      <c r="C52" s="7"/>
      <c r="D52" s="7"/>
      <c r="E52" s="7"/>
      <c r="F52" s="7"/>
      <c r="G52" s="7"/>
      <c r="H52" s="7"/>
      <c r="I52" s="7"/>
      <c r="J52" s="7"/>
      <c r="K52" s="7"/>
    </row>
    <row r="53" ht="15" customHeight="1">
      <c r="A53" s="7"/>
      <c r="B53" t="s" s="9">
        <v>110</v>
      </c>
      <c r="C53" s="10">
        <f>SUM(C2:C51)</f>
        <v>606404</v>
      </c>
      <c r="D53" s="10">
        <f>SUM(D2:D51)</f>
        <v>264523</v>
      </c>
      <c r="E53" s="10">
        <f>SUM(E2:E51)</f>
        <v>137439</v>
      </c>
      <c r="F53" s="10">
        <f>SUM(F2:F51)+E8+E11+E20+E23+E24+E31+E39</f>
        <v>69447</v>
      </c>
      <c r="G53" s="10">
        <f>SUM(G2:G51)</f>
        <v>67992</v>
      </c>
      <c r="H53" s="10">
        <f>SUM(H2:H51)</f>
        <v>127084</v>
      </c>
      <c r="I53" s="10">
        <f>SUM(I2:I51)+H21+H28+H31+H33+H37</f>
        <v>46965</v>
      </c>
      <c r="J53" s="10">
        <f>SUM(J2:J51)</f>
        <v>80119</v>
      </c>
      <c r="K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9" customWidth="1"/>
    <col min="2" max="2" width="15.3516" style="59" customWidth="1"/>
    <col min="3" max="3" width="10.6719" style="59" customWidth="1"/>
    <col min="4" max="4" width="10.6719" style="59" customWidth="1"/>
    <col min="5" max="5" width="10.6719" style="59" customWidth="1"/>
    <col min="6" max="6" width="10.6719" style="59" customWidth="1"/>
    <col min="7" max="7" width="10.6719" style="59" customWidth="1"/>
    <col min="8" max="8" width="10.6719" style="59" customWidth="1"/>
    <col min="9" max="9" width="10.6719" style="59" customWidth="1"/>
    <col min="10" max="10" width="10.6719" style="59" customWidth="1"/>
    <col min="11" max="11" width="8.85156" style="59" customWidth="1"/>
    <col min="12" max="12" width="8.85156" style="59" customWidth="1"/>
    <col min="13" max="13" width="8.85156" style="59" customWidth="1"/>
    <col min="14" max="14" width="8.85156" style="59" customWidth="1"/>
    <col min="15" max="256" width="8.85156" style="5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3">
        <v>146</v>
      </c>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v>41937</v>
      </c>
      <c r="D5" s="6">
        <v>10080</v>
      </c>
      <c r="E5" s="6">
        <v>8339</v>
      </c>
      <c r="F5" s="6">
        <v>5335</v>
      </c>
      <c r="G5" s="6">
        <v>3004</v>
      </c>
      <c r="H5" s="6">
        <v>1741</v>
      </c>
      <c r="I5" s="6">
        <v>566</v>
      </c>
      <c r="J5" s="6">
        <v>1175</v>
      </c>
      <c r="K5" s="7"/>
      <c r="L5" t="s" s="5">
        <v>147</v>
      </c>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v>19276</v>
      </c>
      <c r="D26" s="6">
        <v>5705</v>
      </c>
      <c r="E26" s="6">
        <v>4091</v>
      </c>
      <c r="F26" s="6">
        <v>1987</v>
      </c>
      <c r="G26" s="6">
        <v>2104</v>
      </c>
      <c r="H26" s="6">
        <v>1614</v>
      </c>
      <c r="I26" s="6">
        <v>619</v>
      </c>
      <c r="J26" s="6">
        <v>995</v>
      </c>
      <c r="K26" s="7"/>
      <c r="L26" t="s" s="5">
        <v>147</v>
      </c>
      <c r="M26" s="7"/>
      <c r="N26" s="7"/>
    </row>
    <row r="27" ht="15" customHeight="1">
      <c r="A27" t="s" s="5">
        <v>60</v>
      </c>
      <c r="B27" t="s" s="5">
        <v>61</v>
      </c>
      <c r="C27" s="6">
        <v>2711</v>
      </c>
      <c r="D27" s="6">
        <v>730</v>
      </c>
      <c r="E27" s="6">
        <v>571</v>
      </c>
      <c r="F27" s="6">
        <v>172</v>
      </c>
      <c r="G27" s="6">
        <v>399</v>
      </c>
      <c r="H27" s="6">
        <v>159</v>
      </c>
      <c r="I27" s="6">
        <v>40</v>
      </c>
      <c r="J27" s="6">
        <v>119</v>
      </c>
      <c r="K27" s="7"/>
      <c r="L27" t="s" s="5">
        <v>147</v>
      </c>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1695</v>
      </c>
      <c r="D29" s="6">
        <v>593</v>
      </c>
      <c r="E29" s="6">
        <v>412</v>
      </c>
      <c r="F29" s="6"/>
      <c r="G29" s="6"/>
      <c r="H29" s="6">
        <v>181</v>
      </c>
      <c r="I29" s="6"/>
      <c r="J29" s="6"/>
      <c r="K29" s="7"/>
      <c r="L29" t="s" s="5">
        <v>147</v>
      </c>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4772</v>
      </c>
      <c r="F37" s="6">
        <v>2884</v>
      </c>
      <c r="G37" s="6">
        <v>1888</v>
      </c>
      <c r="H37" s="6"/>
      <c r="I37" s="6"/>
      <c r="J37" s="6"/>
      <c r="K37" s="7"/>
      <c r="L37" t="s" s="5">
        <v>147</v>
      </c>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19636</v>
      </c>
      <c r="D48" s="6">
        <v>7293</v>
      </c>
      <c r="E48" s="6"/>
      <c r="F48" s="6"/>
      <c r="G48" s="6"/>
      <c r="H48" s="6">
        <v>7293</v>
      </c>
      <c r="I48" s="6">
        <v>4694</v>
      </c>
      <c r="J48" s="6">
        <v>2599</v>
      </c>
      <c r="K48" s="7"/>
      <c r="L48" t="s" s="5">
        <v>147</v>
      </c>
      <c r="M48" s="7"/>
      <c r="N48" s="7"/>
    </row>
    <row r="49" ht="15" customHeight="1">
      <c r="A49" t="s" s="5">
        <v>104</v>
      </c>
      <c r="B49" t="s" s="5">
        <v>105</v>
      </c>
      <c r="C49" s="6">
        <v>23865</v>
      </c>
      <c r="D49" s="6">
        <v>12374</v>
      </c>
      <c r="E49" s="6">
        <v>4914</v>
      </c>
      <c r="F49" s="6">
        <v>2927</v>
      </c>
      <c r="G49" s="6">
        <v>1987</v>
      </c>
      <c r="H49" s="6">
        <v>7460</v>
      </c>
      <c r="I49" s="6">
        <v>4276</v>
      </c>
      <c r="J49" s="6">
        <v>3184</v>
      </c>
      <c r="K49" s="7"/>
      <c r="L49" t="s" s="5">
        <v>147</v>
      </c>
      <c r="M49" s="7"/>
      <c r="N49" s="7"/>
    </row>
    <row r="50" ht="15" customHeight="1">
      <c r="A50" t="s" s="5">
        <v>106</v>
      </c>
      <c r="B50" t="s" s="5">
        <v>107</v>
      </c>
      <c r="C50" s="6">
        <v>6776</v>
      </c>
      <c r="D50" s="6">
        <v>796</v>
      </c>
      <c r="E50" s="6">
        <v>796</v>
      </c>
      <c r="F50" s="6">
        <v>65</v>
      </c>
      <c r="G50" s="6">
        <v>731</v>
      </c>
      <c r="H50" s="6"/>
      <c r="I50" s="6"/>
      <c r="J50" s="6"/>
      <c r="K50" s="7"/>
      <c r="L50" t="s" s="5">
        <v>147</v>
      </c>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1074055</v>
      </c>
      <c r="D53" s="10">
        <f>SUM(D2:D51)</f>
        <v>248128</v>
      </c>
      <c r="E53" s="10">
        <f>SUM(E2:E51)</f>
        <v>132467</v>
      </c>
      <c r="F53" s="10">
        <f>SUM(F2:F52)+E9+E20+E21+E29+E30+E41+E44+E45+E47</f>
        <v>90804</v>
      </c>
      <c r="G53" s="10">
        <f>SUM(G2:G51)</f>
        <v>41663</v>
      </c>
      <c r="H53" s="10">
        <f>SUM(H2:H51)</f>
        <v>117577</v>
      </c>
      <c r="I53" s="10">
        <f>SUM(I2:I52)+H21+H29+H41+H45+H47</f>
        <v>80245</v>
      </c>
      <c r="J53" s="10">
        <f>SUM(J2:J51)</f>
        <v>37332</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44</v>
      </c>
      <c r="D55" s="8">
        <f>COUNTIF(D2:D51,"&gt;0")</f>
        <v>42</v>
      </c>
      <c r="E55" s="8">
        <f>COUNTIF(E2:E51,"&gt;0")</f>
        <v>37</v>
      </c>
      <c r="F55" s="8">
        <f>COUNTIF(F2:F51,"&gt;0")</f>
        <v>24</v>
      </c>
      <c r="G55" s="8">
        <f>COUNTIF(G2:G51,"&gt;0")</f>
        <v>28</v>
      </c>
      <c r="H55" s="8">
        <f>COUNTIF(H2:H51,"&gt;0")</f>
        <v>39</v>
      </c>
      <c r="I55" s="8">
        <f>COUNTIF(I2:I51,"&gt;0")</f>
        <v>30</v>
      </c>
      <c r="J55" s="8">
        <f>COUNTIF(J2:J51,"&gt;0")</f>
        <v>33</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60" customWidth="1"/>
    <col min="2" max="2" width="15.3516" style="60" customWidth="1"/>
    <col min="3" max="3" width="10.6719" style="60" customWidth="1"/>
    <col min="4" max="4" width="10.6719" style="60" customWidth="1"/>
    <col min="5" max="5" width="10.6719" style="60" customWidth="1"/>
    <col min="6" max="6" width="10.6719" style="60" customWidth="1"/>
    <col min="7" max="7" width="10.6719" style="60" customWidth="1"/>
    <col min="8" max="8" width="10.6719" style="60" customWidth="1"/>
    <col min="9" max="9" width="10.6719" style="60" customWidth="1"/>
    <col min="10" max="10" width="10.6719" style="60" customWidth="1"/>
    <col min="11" max="11" width="10.6719" style="60" customWidth="1"/>
    <col min="12" max="12" width="11.3516" style="60" customWidth="1"/>
    <col min="13" max="13" width="12.3516" style="60" customWidth="1"/>
    <col min="14" max="14" width="8.85156" style="60" customWidth="1"/>
    <col min="15" max="15" width="8.85156" style="60" customWidth="1"/>
    <col min="16" max="16" width="8.85156" style="60" customWidth="1"/>
    <col min="17" max="17" width="8.85156" style="60" customWidth="1"/>
    <col min="18" max="256" width="8.85156" style="60"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c r="P1" s="7"/>
      <c r="Q1" s="7"/>
    </row>
    <row r="2" ht="15" customHeight="1">
      <c r="A2" t="s" s="5">
        <v>10</v>
      </c>
      <c r="B2" t="s" s="5">
        <v>11</v>
      </c>
      <c r="C2" s="14">
        <f>1-D2</f>
        <v>0.87</v>
      </c>
      <c r="D2" s="14">
        <f>ROUND(H2,2)+ROUND(G2,2)</f>
        <v>0.13</v>
      </c>
      <c r="E2" s="14">
        <f>SUM(ROUND(L2,2),ROUND(I2,2))</f>
        <v>0.06</v>
      </c>
      <c r="F2" s="14">
        <f>ROUND(K2,2)+ROUND(J2,2)</f>
        <v>0.06999999999999999</v>
      </c>
      <c r="G2" s="14">
        <f>ROUND(J2,2)+ROUND(I2,2)</f>
        <v>0.11</v>
      </c>
      <c r="H2" s="14">
        <f>ROUND(K2,2)+ROUND(L2,2)</f>
        <v>0.02</v>
      </c>
      <c r="I2" s="14">
        <f>IF('Admissions 2018'!F2&gt;0,'Admissions 2018'!F2/'Admissions 2018'!C2,"  ")</f>
        <v>0.05483188770037086</v>
      </c>
      <c r="J2" s="14">
        <f>IF('Admissions 2018'!G2&gt;0,'Admissions 2018'!G2/'Admissions 2018'!C2,"  ")</f>
        <v>0.06221840806693842</v>
      </c>
      <c r="K2" s="14">
        <f>IF('Admissions 2018'!J2&gt;0,'Admissions 2018'!J2/'Admissions 2018'!C2,"  ")</f>
        <v>0.01281147515861097</v>
      </c>
      <c r="L2" s="14">
        <f>IF('Admissions 2018'!I2&gt;0,'Admissions 2018'!I2/'Admissions 2018'!C2,"  ")</f>
        <v>0.00812210745701413</v>
      </c>
      <c r="M2" s="8">
        <v>2018</v>
      </c>
      <c r="N2" s="7"/>
      <c r="O2" s="7"/>
      <c r="P2" s="6"/>
      <c r="Q2" s="7"/>
    </row>
    <row r="3" ht="15" customHeight="1">
      <c r="A3" t="s" s="5">
        <v>12</v>
      </c>
      <c r="B3" t="s" s="5">
        <v>13</v>
      </c>
      <c r="C3" s="14">
        <f>1-D3</f>
        <v>0.5599999999999999</v>
      </c>
      <c r="D3" s="14">
        <f>ROUND(H3,2)+ROUND(G3,2)</f>
        <v>0.4400000000000001</v>
      </c>
      <c r="E3" s="14">
        <f>SUM(ROUND(L3,2),ROUND(I3,2))</f>
        <v>0.24</v>
      </c>
      <c r="F3" s="14">
        <f>ROUND(K3,2)+ROUND(J3,2)</f>
        <v>0.2</v>
      </c>
      <c r="G3" s="14">
        <f>ROUND(J3,2)+ROUND(I3,2)</f>
        <v>0.27</v>
      </c>
      <c r="H3" s="14">
        <f>ROUND(K3,2)+ROUND(L3,2)</f>
        <v>0.17</v>
      </c>
      <c r="I3" s="14">
        <f>IF('Admissions 2018'!F3&gt;0,'Admissions 2018'!F3/'Admissions 2018'!C3,"  ")</f>
        <v>0.1472178739148997</v>
      </c>
      <c r="J3" s="14">
        <f>IF('Admissions 2018'!G3&gt;0,'Admissions 2018'!G3/'Admissions 2018'!C3,"  ")</f>
        <v>0.1197523836630141</v>
      </c>
      <c r="K3" s="14">
        <f>IF('Admissions 2018'!J3&gt;0,'Admissions 2018'!J3/'Admissions 2018'!C3,"  ")</f>
        <v>0.07805606944642095</v>
      </c>
      <c r="L3" s="14">
        <f>IF('Admissions 2018'!I3&gt;0,'Admissions 2018'!I3/'Admissions 2018'!C3,"  ")</f>
        <v>0.08759072150277501</v>
      </c>
      <c r="M3" s="8">
        <v>2018</v>
      </c>
      <c r="N3" s="7"/>
      <c r="O3" s="7"/>
      <c r="P3" s="6"/>
      <c r="Q3" s="7"/>
    </row>
    <row r="4" ht="15" customHeight="1">
      <c r="A4" t="s" s="5">
        <v>14</v>
      </c>
      <c r="B4" t="s" s="5">
        <v>15</v>
      </c>
      <c r="C4" s="14">
        <f>1-D4</f>
        <v>0.4500000000000001</v>
      </c>
      <c r="D4" s="14">
        <f>ROUND(H4,2)+ROUND(G4,2)</f>
        <v>0.5499999999999999</v>
      </c>
      <c r="E4" s="14">
        <f>SUM(ROUND(L4,2),ROUND(I4,2))</f>
        <v>0.34</v>
      </c>
      <c r="F4" s="14">
        <f>ROUND(K4,2)+ROUND(J4,2)</f>
        <v>0.21</v>
      </c>
      <c r="G4" s="14">
        <f>ROUND(J4,2)+ROUND(I4,2)</f>
        <v>0.08</v>
      </c>
      <c r="H4" s="14">
        <f>ROUND(K4,2)+ROUND(L4,2)</f>
        <v>0.47</v>
      </c>
      <c r="I4" s="14">
        <f>IF('Admissions 2018'!F4&gt;0,'Admissions 2018'!F4/'Admissions 2018'!C4,"  ")</f>
        <v>0.05975662755323773</v>
      </c>
      <c r="J4" s="14">
        <f>IF('Admissions 2018'!G4&gt;0,'Admissions 2018'!G4/'Admissions 2018'!C4,"  ")</f>
        <v>0.0166232073011734</v>
      </c>
      <c r="K4" s="14">
        <f>IF('Admissions 2018'!J4&gt;0,'Admissions 2018'!J4/'Admissions 2018'!C4,"  ")</f>
        <v>0.1894828335506302</v>
      </c>
      <c r="L4" s="14">
        <f>IF('Admissions 2018'!I4&gt;0,'Admissions 2018'!I4/'Admissions 2018'!C4,"  ")</f>
        <v>0.2761842677096915</v>
      </c>
      <c r="M4" s="8">
        <v>2018</v>
      </c>
      <c r="N4" s="7"/>
      <c r="O4" s="7"/>
      <c r="P4" s="6"/>
      <c r="Q4" s="7"/>
    </row>
    <row r="5" ht="15" customHeight="1">
      <c r="A5" t="s" s="5">
        <v>16</v>
      </c>
      <c r="B5" t="s" s="5">
        <v>17</v>
      </c>
      <c r="C5" s="14">
        <f>1-D5</f>
        <v>0.65</v>
      </c>
      <c r="D5" s="14">
        <f>ROUND(H5,2)+ROUND(G5,2)</f>
        <v>0.35</v>
      </c>
      <c r="E5" s="14"/>
      <c r="F5" s="14"/>
      <c r="G5" s="14">
        <f>'Admissions 2018'!E5/'Admissions 2018'!C5</f>
        <v>0.1768422199226622</v>
      </c>
      <c r="H5" s="14">
        <f>'Admissions 2018'!H5/'Admissions 2018'!C5</f>
        <v>0.1719949893796634</v>
      </c>
      <c r="I5" t="s" s="5">
        <f>IF('Admissions 2018'!F5&gt;0,'Admissions 2018'!F5/'Admissions 2018'!C5,"  ")</f>
        <v>131</v>
      </c>
      <c r="J5" t="s" s="5">
        <f>IF('Admissions 2018'!G5&gt;0,'Admissions 2018'!G5/'Admissions 2018'!C5,"  ")</f>
        <v>131</v>
      </c>
      <c r="K5" t="s" s="5">
        <f>IF('Admissions 2018'!J5&gt;0,'Admissions 2018'!J5/'Admissions 2018'!C5,"  ")</f>
        <v>131</v>
      </c>
      <c r="L5" t="s" s="5">
        <f>IF('Admissions 2018'!I5&gt;0,'Admissions 2018'!I5/'Admissions 2018'!C5,"  ")</f>
        <v>131</v>
      </c>
      <c r="M5" s="8">
        <v>2018</v>
      </c>
      <c r="N5" s="7"/>
      <c r="O5" s="7"/>
      <c r="P5" s="6"/>
      <c r="Q5" s="7"/>
    </row>
    <row r="6" ht="15" customHeight="1">
      <c r="A6" t="s" s="5">
        <v>18</v>
      </c>
      <c r="B6" t="s" s="5">
        <v>19</v>
      </c>
      <c r="C6" s="14">
        <f>1-D6</f>
        <v>0.65</v>
      </c>
      <c r="D6" s="14">
        <f>ROUND(H6,2)+ROUND(G6,2)</f>
        <v>0.35</v>
      </c>
      <c r="E6" s="14">
        <f>SUM(ROUND(L6,2),ROUND(I6,2))</f>
        <v>0.22</v>
      </c>
      <c r="F6" s="14">
        <f>ROUND(K6,2)+ROUND(J6,2)</f>
        <v>0.13</v>
      </c>
      <c r="G6" s="14">
        <f>ROUND(J6,2)+ROUND(I6,2)</f>
        <v>0.23</v>
      </c>
      <c r="H6" s="14">
        <f>ROUND(K6,2)+ROUND(L6,2)</f>
        <v>0.12</v>
      </c>
      <c r="I6" s="14">
        <f>IF('Admissions 2018'!F6&gt;0,'Admissions 2018'!F6/'Admissions 2018'!C6,"  ")</f>
        <v>0.09874484084355742</v>
      </c>
      <c r="J6" s="14">
        <f>IF('Admissions 2018'!G6&gt;0,'Admissions 2018'!G6/'Admissions 2018'!C6,"  ")</f>
        <v>0.1250353366879629</v>
      </c>
      <c r="K6" s="14">
        <f>IF('Admissions 2018'!J6&gt;0,'Admissions 2018'!J6/'Admissions 2018'!C6,"  ")</f>
        <v>0.0007067337592582123</v>
      </c>
      <c r="L6" s="14">
        <f>IF('Admissions 2018'!I6&gt;0,'Admissions 2018'!I6/'Admissions 2018'!C6,"  ")</f>
        <v>0.122547633855374</v>
      </c>
      <c r="M6" s="8">
        <v>2018</v>
      </c>
      <c r="N6" s="7"/>
      <c r="O6" s="7"/>
      <c r="P6" s="6"/>
      <c r="Q6" s="7"/>
    </row>
    <row r="7" ht="15" customHeight="1">
      <c r="A7" t="s" s="5">
        <v>20</v>
      </c>
      <c r="B7" t="s" s="5">
        <v>21</v>
      </c>
      <c r="C7" s="14">
        <f>1-D7</f>
        <v>0.62</v>
      </c>
      <c r="D7" s="14">
        <f>ROUND(H7,2)+ROUND(G7,2)</f>
        <v>0.38</v>
      </c>
      <c r="E7" s="14">
        <f>SUM(ROUND(L7,2),ROUND(I7,2))</f>
        <v>0.11</v>
      </c>
      <c r="F7" s="14">
        <f>ROUND(K7,2)+ROUND(J7,2)</f>
        <v>0.27</v>
      </c>
      <c r="G7" s="28">
        <f>'Admissions 2018'!E7/'Admissions 2018'!C7</f>
        <v>0.002203304957436154</v>
      </c>
      <c r="H7" s="14">
        <f>ROUND(K7,2)+ROUND(L7,2)</f>
        <v>0.38</v>
      </c>
      <c r="I7" s="14">
        <f>IF('Admissions 2018'!F7&gt;0,'Admissions 2018'!F7/'Admissions 2018'!C7,"  ")</f>
        <v>0.0008012018027040561</v>
      </c>
      <c r="J7" s="14">
        <f>IF('Admissions 2018'!G7&gt;0,'Admissions 2018'!G7/'Admissions 2018'!C7,"  ")</f>
        <v>0.001402103154732098</v>
      </c>
      <c r="K7" s="14">
        <f>IF('Admissions 2018'!J7&gt;0,'Admissions 2018'!J7/'Admissions 2018'!C7,"  ")</f>
        <v>0.2656985478217326</v>
      </c>
      <c r="L7" s="14">
        <f>IF('Admissions 2018'!I7&gt;0,'Admissions 2018'!I7/'Admissions 2018'!C7,"  ")</f>
        <v>0.1094641962944417</v>
      </c>
      <c r="M7" s="8">
        <v>2018</v>
      </c>
      <c r="N7" s="7"/>
      <c r="O7" s="7"/>
      <c r="P7" s="6"/>
      <c r="Q7" s="61"/>
    </row>
    <row r="8" ht="15" customHeight="1">
      <c r="A8" t="s" s="5">
        <v>22</v>
      </c>
      <c r="B8" t="s" s="5">
        <v>23</v>
      </c>
      <c r="C8" s="14">
        <f>1-D8</f>
        <v>0.91</v>
      </c>
      <c r="D8" s="14">
        <f>ROUND(H8,2)+ROUND(G8,2)</f>
        <v>0.09</v>
      </c>
      <c r="E8" s="14">
        <f>L8</f>
        <v>0.04377200494813969</v>
      </c>
      <c r="F8" s="14">
        <f>K8</f>
        <v>0.01398801027690551</v>
      </c>
      <c r="G8" s="14">
        <f>'Admissions 2018'!E8/'Admissions 2018'!C8</f>
        <v>0.03649253021219907</v>
      </c>
      <c r="H8" s="14">
        <f>ROUND(K8,2)+ROUND(L8,2)</f>
        <v>0.05</v>
      </c>
      <c r="I8" t="s" s="5">
        <f>IF('Admissions 2018'!F8&gt;0,'Admissions 2018'!F8/'Admissions 2018'!C8,"  ")</f>
        <v>131</v>
      </c>
      <c r="J8" t="s" s="5">
        <f>IF('Admissions 2018'!G8&gt;0,'Admissions 2018'!G8/'Admissions 2018'!C8,"  ")</f>
        <v>131</v>
      </c>
      <c r="K8" s="14">
        <f>IF('Admissions 2018'!J8&gt;0,'Admissions 2018'!J8/'Admissions 2018'!C8,"  ")</f>
        <v>0.01398801027690551</v>
      </c>
      <c r="L8" s="14">
        <f>IF('Admissions 2018'!I8&gt;0,'Admissions 2018'!I8/'Admissions 2018'!C8,"  ")</f>
        <v>0.04377200494813969</v>
      </c>
      <c r="M8" s="8">
        <v>2018</v>
      </c>
      <c r="N8" s="7"/>
      <c r="O8" s="7"/>
      <c r="P8" s="6"/>
      <c r="Q8" s="7"/>
    </row>
    <row r="9" ht="15" customHeight="1">
      <c r="A9" t="s" s="5">
        <v>24</v>
      </c>
      <c r="B9" t="s" s="5">
        <v>25</v>
      </c>
      <c r="C9" s="14"/>
      <c r="D9" s="14"/>
      <c r="E9" s="14"/>
      <c r="F9" s="14"/>
      <c r="G9" s="14"/>
      <c r="H9" s="14"/>
      <c r="I9" t="s" s="5">
        <f>IF('Admissions 2018'!F9&gt;0,'Admissions 2018'!F9/'Admissions 2018'!C9,"  ")</f>
        <v>131</v>
      </c>
      <c r="J9" t="s" s="5">
        <f>IF('Admissions 2018'!G9&gt;0,'Admissions 2018'!G9/'Admissions 2018'!C9,"  ")</f>
        <v>131</v>
      </c>
      <c r="K9" t="s" s="5">
        <f>IF('Admissions 2018'!J9&gt;0,'Admissions 2018'!J9/'Admissions 2018'!C9,"  ")</f>
        <v>131</v>
      </c>
      <c r="L9" t="s" s="5">
        <f>IF('Admissions 2018'!I9&gt;0,'Admissions 2018'!I9/'Admissions 2018'!C9,"  ")</f>
        <v>131</v>
      </c>
      <c r="M9" s="8">
        <v>2018</v>
      </c>
      <c r="N9" s="7"/>
      <c r="O9" s="7"/>
      <c r="P9" s="6"/>
      <c r="Q9" s="7"/>
    </row>
    <row r="10" ht="15" customHeight="1">
      <c r="A10" t="s" s="5">
        <v>26</v>
      </c>
      <c r="B10" t="s" s="5">
        <v>27</v>
      </c>
      <c r="C10" s="14">
        <f>1-D10</f>
        <v>0.65</v>
      </c>
      <c r="D10" s="14">
        <f>ROUND(H10,2)+ROUND(G10,2)</f>
        <v>0.35</v>
      </c>
      <c r="E10" s="14">
        <f>SUM(ROUND(L10,2),ROUND(I10,2))</f>
        <v>0.16</v>
      </c>
      <c r="F10" s="14">
        <f>ROUND(K10,2)+ROUND(J10,2)</f>
        <v>0.19</v>
      </c>
      <c r="G10" s="14">
        <f>ROUND(J10,2)+ROUND(I10,2)</f>
        <v>0.31</v>
      </c>
      <c r="H10" s="14">
        <f>ROUND(K10,2)+ROUND(L10,2)</f>
        <v>0.04</v>
      </c>
      <c r="I10" s="14">
        <f>IF('Admissions 2018'!F10&gt;0,'Admissions 2018'!F10/'Admissions 2018'!C10,"  ")</f>
        <v>0.1471631772414895</v>
      </c>
      <c r="J10" s="14">
        <f>IF('Admissions 2018'!G10&gt;0,'Admissions 2018'!G10/'Admissions 2018'!C10,"  ")</f>
        <v>0.1601406424804219</v>
      </c>
      <c r="K10" s="14">
        <f>IF('Admissions 2018'!J10&gt;0,'Admissions 2018'!J10/'Admissions 2018'!C10,"  ")</f>
        <v>0.02748921208246764</v>
      </c>
      <c r="L10" s="14">
        <f>IF('Admissions 2018'!I10&gt;0,'Admissions 2018'!I10/'Admissions 2018'!C10,"  ")</f>
        <v>0.009429439028288317</v>
      </c>
      <c r="M10" s="8">
        <v>2018</v>
      </c>
      <c r="N10" s="7"/>
      <c r="O10" s="7"/>
      <c r="P10" s="6"/>
      <c r="Q10" s="7"/>
    </row>
    <row r="11" ht="15" customHeight="1">
      <c r="A11" t="s" s="5">
        <v>28</v>
      </c>
      <c r="B11" t="s" s="5">
        <v>29</v>
      </c>
      <c r="C11" s="14">
        <f>1-D11</f>
        <v>0.62</v>
      </c>
      <c r="D11" s="14">
        <f>ROUND(H11,2)+ROUND(G11,2)</f>
        <v>0.38</v>
      </c>
      <c r="E11" s="14"/>
      <c r="F11" s="14"/>
      <c r="G11" s="14">
        <f>'Admissions 2018'!E11/'Admissions 2018'!C11</f>
        <v>0.253625170998632</v>
      </c>
      <c r="H11" s="14">
        <f>'Admissions 2018'!H11/'Admissions 2018'!C11</f>
        <v>0.1312175102599179</v>
      </c>
      <c r="I11" t="s" s="5">
        <f>IF('Admissions 2018'!F11&gt;0,'Admissions 2018'!F11/'Admissions 2018'!C11,"  ")</f>
        <v>131</v>
      </c>
      <c r="J11" t="s" s="5">
        <f>IF('Admissions 2018'!G11&gt;0,'Admissions 2018'!G11/'Admissions 2018'!C11,"  ")</f>
        <v>131</v>
      </c>
      <c r="K11" s="14">
        <f>IF('Admissions 2018'!J11&gt;0,'Admissions 2018'!J11/'Admissions 2018'!C11,"  ")</f>
        <v>0.05236662106703147</v>
      </c>
      <c r="L11" s="14">
        <f>IF('Admissions 2018'!I11&gt;0,'Admissions 2018'!I11/'Admissions 2018'!C11,"  ")</f>
        <v>0.07885088919288645</v>
      </c>
      <c r="M11" s="8">
        <v>2018</v>
      </c>
      <c r="N11" s="7"/>
      <c r="O11" s="7"/>
      <c r="P11" s="6"/>
      <c r="Q11" s="7"/>
    </row>
    <row r="12" ht="15" customHeight="1">
      <c r="A12" t="s" s="5">
        <v>30</v>
      </c>
      <c r="B12" t="s" s="5">
        <v>31</v>
      </c>
      <c r="C12" s="14">
        <f>1-D12</f>
        <v>0.5900000000000001</v>
      </c>
      <c r="D12" s="14">
        <f>ROUND(H12,2)+ROUND(G12,2)</f>
        <v>0.41</v>
      </c>
      <c r="E12" s="14">
        <f>SUM(ROUND(L12,2),ROUND(I12,2))</f>
        <v>0.25</v>
      </c>
      <c r="F12" s="14">
        <f>ROUND(K12,2)+ROUND(J12,2)</f>
        <v>0.16</v>
      </c>
      <c r="G12" s="14">
        <f>ROUND(J12,2)+ROUND(I12,2)</f>
        <v>0.37</v>
      </c>
      <c r="H12" s="14">
        <f>ROUND(K12,2)+ROUND(L12,2)</f>
        <v>0.04</v>
      </c>
      <c r="I12" s="14">
        <f>IF('Admissions 2018'!F12&gt;0,'Admissions 2018'!F12/'Admissions 2018'!C12,"  ")</f>
        <v>0.228381657938434</v>
      </c>
      <c r="J12" s="14">
        <f>IF('Admissions 2018'!G12&gt;0,'Admissions 2018'!G12/'Admissions 2018'!C12,"  ")</f>
        <v>0.1415250989909312</v>
      </c>
      <c r="K12" s="14">
        <f>IF('Admissions 2018'!J12&gt;0,'Admissions 2018'!J12/'Admissions 2018'!C12,"  ")</f>
        <v>0.0174990420232469</v>
      </c>
      <c r="L12" s="14">
        <f>IF('Admissions 2018'!I12&gt;0,'Admissions 2018'!I12/'Admissions 2018'!C12,"  ")</f>
        <v>0.02120321880189041</v>
      </c>
      <c r="M12" s="8">
        <v>2018</v>
      </c>
      <c r="N12" s="7"/>
      <c r="O12" s="7"/>
      <c r="P12" s="6"/>
      <c r="Q12" s="7"/>
    </row>
    <row r="13" ht="15" customHeight="1">
      <c r="A13" t="s" s="5">
        <v>32</v>
      </c>
      <c r="B13" t="s" s="5">
        <v>33</v>
      </c>
      <c r="C13" s="14">
        <f>1-D13</f>
        <v>0.5700000000000001</v>
      </c>
      <c r="D13" s="14">
        <f>ROUND(H13,2)+ROUND(G13,2)</f>
        <v>0.43</v>
      </c>
      <c r="E13" s="14">
        <f>SUM(ROUND(L13,2),ROUND(I13,2))</f>
        <v>0.25</v>
      </c>
      <c r="F13" s="14">
        <f>ROUND(K13,2)+ROUND(J13,2)</f>
        <v>0.18</v>
      </c>
      <c r="G13" s="14">
        <f>ROUND(J13,2)+ROUND(I13,2)</f>
        <v>0.29</v>
      </c>
      <c r="H13" s="14">
        <f>ROUND(K13,2)+ROUND(L13,2)</f>
        <v>0.14</v>
      </c>
      <c r="I13" s="14">
        <f>IF('Admissions 2018'!F13&gt;0,'Admissions 2018'!F13/'Admissions 2018'!C13,"  ")</f>
        <v>0.1585240860949778</v>
      </c>
      <c r="J13" s="14">
        <f>IF('Admissions 2018'!G13&gt;0,'Admissions 2018'!G13/'Admissions 2018'!C13,"  ")</f>
        <v>0.1298257601639904</v>
      </c>
      <c r="K13" s="14">
        <f>IF('Admissions 2018'!J13&gt;0,'Admissions 2018'!J13/'Admissions 2018'!C13,"  ")</f>
        <v>0.04953877690468056</v>
      </c>
      <c r="L13" s="14">
        <f>IF('Admissions 2018'!I13&gt;0,'Admissions 2018'!I13/'Admissions 2018'!C13,"  ")</f>
        <v>0.09053638537751965</v>
      </c>
      <c r="M13" s="8">
        <v>2018</v>
      </c>
      <c r="N13" s="7"/>
      <c r="O13" s="7"/>
      <c r="P13" s="6"/>
      <c r="Q13" s="7"/>
    </row>
    <row r="14" ht="15" customHeight="1">
      <c r="A14" t="s" s="5">
        <v>34</v>
      </c>
      <c r="B14" t="s" s="5">
        <v>35</v>
      </c>
      <c r="C14" s="14">
        <f>1-D14</f>
        <v>0.29</v>
      </c>
      <c r="D14" s="14">
        <f>ROUND(H14,2)+ROUND(G14,2)</f>
        <v>0.71</v>
      </c>
      <c r="E14" s="14">
        <f>SUM(ROUND(L14,2),ROUND(I14,2))</f>
        <v>0.5900000000000001</v>
      </c>
      <c r="F14" s="14">
        <f>ROUND(K14,2)+ROUND(J14,2)</f>
        <v>0.12</v>
      </c>
      <c r="G14" s="14">
        <f>ROUND(J14,2)+ROUND(I14,2)</f>
        <v>0.46</v>
      </c>
      <c r="H14" s="14">
        <f>ROUND(K14,2)+ROUND(L14,2)</f>
        <v>0.25</v>
      </c>
      <c r="I14" s="14">
        <f>IF('Admissions 2018'!F14&gt;0,'Admissions 2018'!F14/'Admissions 2018'!C14,"  ")</f>
        <v>0.3699127906976744</v>
      </c>
      <c r="J14" s="14">
        <f>IF('Admissions 2018'!G14&gt;0,'Admissions 2018'!G14/'Admissions 2018'!C14,"  ")</f>
        <v>0.09462209302325582</v>
      </c>
      <c r="K14" s="14">
        <f>IF('Admissions 2018'!J14&gt;0,'Admissions 2018'!J14/'Admissions 2018'!C14,"  ")</f>
        <v>0.03284883720930232</v>
      </c>
      <c r="L14" s="14">
        <f>IF('Admissions 2018'!I14&gt;0,'Admissions 2018'!I14/'Admissions 2018'!C14,"  ")</f>
        <v>0.2180232558139535</v>
      </c>
      <c r="M14" s="8">
        <v>2018</v>
      </c>
      <c r="N14" s="7"/>
      <c r="O14" s="7"/>
      <c r="P14" s="6"/>
      <c r="Q14" s="7"/>
    </row>
    <row r="15" ht="15" customHeight="1">
      <c r="A15" t="s" s="5">
        <v>36</v>
      </c>
      <c r="B15" t="s" s="5">
        <v>37</v>
      </c>
      <c r="C15" s="14">
        <f>1-D15</f>
        <v>0.6599999999999999</v>
      </c>
      <c r="D15" s="14">
        <f>ROUND(H15,2)+ROUND(G15,2)</f>
        <v>0.34</v>
      </c>
      <c r="E15" s="14">
        <f>L15</f>
        <v>0.05188061969690574</v>
      </c>
      <c r="F15" s="14">
        <f>K15</f>
        <v>0.29393389336823</v>
      </c>
      <c r="G15" s="14"/>
      <c r="H15" s="14">
        <f>ROUND(K15,2)+ROUND(L15,2)</f>
        <v>0.34</v>
      </c>
      <c r="I15" t="s" s="5">
        <f>IF('Admissions 2018'!F15&gt;0,'Admissions 2018'!F15/'Admissions 2018'!C15,"  ")</f>
        <v>131</v>
      </c>
      <c r="J15" t="s" s="5">
        <f>IF('Admissions 2018'!G15&gt;0,'Admissions 2018'!G15/'Admissions 2018'!C15,"  ")</f>
        <v>131</v>
      </c>
      <c r="K15" s="14">
        <f>IF('Admissions 2018'!J15&gt;0,'Admissions 2018'!J15/'Admissions 2018'!C15,"  ")</f>
        <v>0.29393389336823</v>
      </c>
      <c r="L15" s="14">
        <f>IF('Admissions 2018'!I15&gt;0,'Admissions 2018'!I15/'Admissions 2018'!C15,"  ")</f>
        <v>0.05188061969690574</v>
      </c>
      <c r="M15" s="8">
        <v>2018</v>
      </c>
      <c r="N15" s="7"/>
      <c r="O15" s="7"/>
      <c r="P15" s="6"/>
      <c r="Q15" s="7"/>
    </row>
    <row r="16" ht="15" customHeight="1">
      <c r="A16" t="s" s="5">
        <v>38</v>
      </c>
      <c r="B16" t="s" s="5">
        <v>39</v>
      </c>
      <c r="C16" s="14">
        <f>1-D16</f>
        <v>0.51</v>
      </c>
      <c r="D16" s="14">
        <f>ROUND(H16,2)+ROUND(G16,2)</f>
        <v>0.49</v>
      </c>
      <c r="E16" s="14">
        <f>SUM(ROUND(L16,2),ROUND(I16,2))</f>
        <v>0.16</v>
      </c>
      <c r="F16" s="14">
        <f>ROUND(K16,2)+ROUND(J16,2)</f>
        <v>0.33</v>
      </c>
      <c r="G16" s="14">
        <f>ROUND(J16,2)+ROUND(I16,2)</f>
        <v>0.29</v>
      </c>
      <c r="H16" s="14">
        <f>ROUND(K16,2)+ROUND(L16,2)</f>
        <v>0.2</v>
      </c>
      <c r="I16" s="14">
        <f>IF('Admissions 2018'!F16&gt;0,'Admissions 2018'!F16/'Admissions 2018'!C16,"  ")</f>
        <v>0.1263698034440772</v>
      </c>
      <c r="J16" s="14">
        <f>IF('Admissions 2018'!G16&gt;0,'Admissions 2018'!G16/'Admissions 2018'!C16,"  ")</f>
        <v>0.1589841711602018</v>
      </c>
      <c r="K16" s="14">
        <f>IF('Admissions 2018'!J16&gt;0,'Admissions 2018'!J16/'Admissions 2018'!C16,"  ")</f>
        <v>0.1670725343538007</v>
      </c>
      <c r="L16" s="14">
        <f>IF('Admissions 2018'!I16&gt;0,'Admissions 2018'!I16/'Admissions 2018'!C16,"  ")</f>
        <v>0.03339711254131153</v>
      </c>
      <c r="M16" s="8">
        <v>2018</v>
      </c>
      <c r="N16" s="7"/>
      <c r="O16" s="7"/>
      <c r="P16" s="6"/>
      <c r="Q16" s="7"/>
    </row>
    <row r="17" ht="15" customHeight="1">
      <c r="A17" t="s" s="5">
        <v>40</v>
      </c>
      <c r="B17" t="s" s="5">
        <v>41</v>
      </c>
      <c r="C17" s="14">
        <f>1-D17</f>
        <v>0.3100000000000001</v>
      </c>
      <c r="D17" s="14">
        <f>ROUND(H17,2)+ROUND(G17,2)</f>
        <v>0.6899999999999999</v>
      </c>
      <c r="E17" s="14">
        <f>SUM(ROUND(L17,2),ROUND(I17,2))</f>
        <v>0.11</v>
      </c>
      <c r="F17" s="14">
        <f>ROUND(K17,2)+ROUND(J17,2)</f>
        <v>0.58</v>
      </c>
      <c r="G17" s="14">
        <f>ROUND(J17,2)+ROUND(I17,2)</f>
        <v>0.48</v>
      </c>
      <c r="H17" s="14">
        <f>ROUND(K17,2)+ROUND(L17,2)</f>
        <v>0.21</v>
      </c>
      <c r="I17" s="14">
        <f>IF('Admissions 2018'!F17&gt;0,'Admissions 2018'!F17/'Admissions 2018'!C17,"  ")</f>
        <v>0.06893916233567716</v>
      </c>
      <c r="J17" s="14">
        <f>IF('Admissions 2018'!G17&gt;0,'Admissions 2018'!G17/'Admissions 2018'!C17,"  ")</f>
        <v>0.4058391929073678</v>
      </c>
      <c r="K17" s="14">
        <f>IF('Admissions 2018'!J17&gt;0,'Admissions 2018'!J17/'Admissions 2018'!C17,"  ")</f>
        <v>0.1653928462243962</v>
      </c>
      <c r="L17" s="14">
        <f>IF('Admissions 2018'!I17&gt;0,'Admissions 2018'!I17/'Admissions 2018'!C17,"  ")</f>
        <v>0.03760317945582391</v>
      </c>
      <c r="M17" s="8">
        <v>2018</v>
      </c>
      <c r="N17" s="7"/>
      <c r="O17" s="7"/>
      <c r="P17" s="6"/>
      <c r="Q17" s="7"/>
    </row>
    <row r="18" ht="15" customHeight="1">
      <c r="A18" t="s" s="5">
        <v>42</v>
      </c>
      <c r="B18" t="s" s="5">
        <v>43</v>
      </c>
      <c r="C18" s="14">
        <f>1-D18</f>
        <v>0.4199999999999999</v>
      </c>
      <c r="D18" s="14">
        <f>ROUND(H18,2)+ROUND(G18,2)</f>
        <v>0.5800000000000001</v>
      </c>
      <c r="E18" s="14">
        <f>L18</f>
        <v>0.009672034564021995</v>
      </c>
      <c r="F18" s="14">
        <f>K18</f>
        <v>0.308523173605656</v>
      </c>
      <c r="G18" s="14">
        <f>'Admissions 2018'!E18/'Admissions 2018'!C18</f>
        <v>0.2634033778476041</v>
      </c>
      <c r="H18" s="14">
        <f>ROUND(K18,2)+ROUND(L18,2)</f>
        <v>0.32</v>
      </c>
      <c r="I18" t="s" s="5">
        <f>IF('Admissions 2018'!F18&gt;0,'Admissions 2018'!F18/'Admissions 2018'!C18,"  ")</f>
        <v>131</v>
      </c>
      <c r="J18" t="s" s="5">
        <f>IF('Admissions 2018'!G18&gt;0,'Admissions 2018'!G18/'Admissions 2018'!C18,"  ")</f>
        <v>131</v>
      </c>
      <c r="K18" s="14">
        <f>IF('Admissions 2018'!J18&gt;0,'Admissions 2018'!J18/'Admissions 2018'!C18,"  ")</f>
        <v>0.308523173605656</v>
      </c>
      <c r="L18" s="14">
        <f>IF('Admissions 2018'!I18&gt;0,'Admissions 2018'!I18/'Admissions 2018'!C18,"  ")</f>
        <v>0.009672034564021995</v>
      </c>
      <c r="M18" s="8">
        <v>2018</v>
      </c>
      <c r="N18" s="7"/>
      <c r="O18" s="7"/>
      <c r="P18" s="6"/>
      <c r="Q18" s="7"/>
    </row>
    <row r="19" ht="15" customHeight="1">
      <c r="A19" t="s" s="5">
        <v>44</v>
      </c>
      <c r="B19" t="s" s="5">
        <v>45</v>
      </c>
      <c r="C19" s="14">
        <f>1-D19</f>
        <v>0.51</v>
      </c>
      <c r="D19" s="14">
        <f>ROUND(H19,2)+ROUND(G19,2)</f>
        <v>0.49</v>
      </c>
      <c r="E19" s="14">
        <f>SUM(ROUND(L19,2),ROUND(I19,2))</f>
        <v>0.29</v>
      </c>
      <c r="F19" s="14">
        <f>ROUND(K19,2)+ROUND(J19,2)</f>
        <v>0.2</v>
      </c>
      <c r="G19" s="14">
        <f>ROUND(J19,2)+ROUND(I19,2)</f>
        <v>0.19</v>
      </c>
      <c r="H19" s="14">
        <f>ROUND(K19,2)+ROUND(L19,2)</f>
        <v>0.3</v>
      </c>
      <c r="I19" s="14">
        <f>IF('Admissions 2018'!F19&gt;0,'Admissions 2018'!F19/'Admissions 2018'!C19,"  ")</f>
        <v>0.04411121524523586</v>
      </c>
      <c r="J19" s="14">
        <f>IF('Admissions 2018'!G19&gt;0,'Admissions 2018'!G19/'Admissions 2018'!C19,"  ")</f>
        <v>0.1544517338331771</v>
      </c>
      <c r="K19" s="14">
        <f>IF('Admissions 2018'!J19&gt;0,'Admissions 2018'!J19/'Admissions 2018'!C19,"  ")</f>
        <v>0.04873477038425492</v>
      </c>
      <c r="L19" s="14">
        <f>IF('Admissions 2018'!I19&gt;0,'Admissions 2018'!I19/'Admissions 2018'!C19,"  ")</f>
        <v>0.2496094970321774</v>
      </c>
      <c r="M19" s="8">
        <v>2018</v>
      </c>
      <c r="N19" s="7"/>
      <c r="O19" s="7"/>
      <c r="P19" s="6"/>
      <c r="Q19" s="7"/>
    </row>
    <row r="20" ht="15" customHeight="1">
      <c r="A20" t="s" s="5">
        <v>46</v>
      </c>
      <c r="B20" t="s" s="5">
        <v>47</v>
      </c>
      <c r="C20" s="14">
        <f>1-D20</f>
        <v>0.89</v>
      </c>
      <c r="D20" s="14">
        <f>ROUND(H20,2)+ROUND(G20,2)</f>
        <v>0.11</v>
      </c>
      <c r="E20" s="14">
        <f>L20</f>
        <v>0.0201803349076857</v>
      </c>
      <c r="F20" s="14">
        <f>K20</f>
        <v>0.07556891369686561</v>
      </c>
      <c r="G20" s="14">
        <f>'Admissions 2018'!E20/'Admissions 2018'!C20</f>
        <v>0.0072992700729927</v>
      </c>
      <c r="H20" s="14">
        <f>ROUND(K20,2)+ROUND(L20,2)</f>
        <v>0.1</v>
      </c>
      <c r="I20" t="s" s="5">
        <f>IF('Admissions 2018'!F20&gt;0,'Admissions 2018'!F20/'Admissions 2018'!C20,"  ")</f>
        <v>131</v>
      </c>
      <c r="J20" t="s" s="5">
        <f>IF('Admissions 2018'!G20&gt;0,'Admissions 2018'!G20/'Admissions 2018'!C20,"  ")</f>
        <v>131</v>
      </c>
      <c r="K20" s="14">
        <f>IF('Admissions 2018'!J20&gt;0,'Admissions 2018'!J20/'Admissions 2018'!C20,"  ")</f>
        <v>0.07556891369686561</v>
      </c>
      <c r="L20" s="14">
        <f>IF('Admissions 2018'!I20&gt;0,'Admissions 2018'!I20/'Admissions 2018'!C20,"  ")</f>
        <v>0.0201803349076857</v>
      </c>
      <c r="M20" s="8">
        <v>2018</v>
      </c>
      <c r="N20" s="7"/>
      <c r="O20" s="7"/>
      <c r="P20" s="6"/>
      <c r="Q20" s="7"/>
    </row>
    <row r="21" ht="15" customHeight="1">
      <c r="A21" t="s" s="5">
        <v>48</v>
      </c>
      <c r="B21" t="s" s="5">
        <v>49</v>
      </c>
      <c r="C21" s="14">
        <f>1-D21</f>
        <v>0.72</v>
      </c>
      <c r="D21" s="14">
        <f>ROUND(H21,2)+ROUND(G21,2)</f>
        <v>0.28</v>
      </c>
      <c r="E21" s="14">
        <f>SUM(ROUND(L21,2),ROUND(I21,2))</f>
        <v>0.04</v>
      </c>
      <c r="F21" s="14">
        <f>ROUND(K21,2)+ROUND(J21,2)</f>
        <v>0.24</v>
      </c>
      <c r="G21" s="14">
        <f>ROUND(J21,2)+ROUND(I21,2)</f>
        <v>0.14</v>
      </c>
      <c r="H21" s="14">
        <f>ROUND(K21,2)+ROUND(L21,2)</f>
        <v>0.14</v>
      </c>
      <c r="I21" s="14">
        <f>IF('Admissions 2018'!F21&gt;0,'Admissions 2018'!F21/'Admissions 2018'!C21,"  ")</f>
        <v>0.01894085813683804</v>
      </c>
      <c r="J21" s="14">
        <f>IF('Admissions 2018'!G21&gt;0,'Admissions 2018'!G21/'Admissions 2018'!C21,"  ")</f>
        <v>0.1249838938281149</v>
      </c>
      <c r="K21" s="14">
        <f>IF('Admissions 2018'!J21&gt;0,'Admissions 2018'!J21/'Admissions 2018'!C21,"  ")</f>
        <v>0.1164798350727999</v>
      </c>
      <c r="L21" s="14">
        <f>IF('Admissions 2018'!I21&gt;0,'Admissions 2018'!I21/'Admissions 2018'!C21,"  ")</f>
        <v>0.01906970751191857</v>
      </c>
      <c r="M21" s="8">
        <v>2018</v>
      </c>
      <c r="N21" s="14"/>
      <c r="O21" s="7"/>
      <c r="P21" s="6"/>
      <c r="Q21" s="7"/>
    </row>
    <row r="22" ht="15" customHeight="1">
      <c r="A22" t="s" s="5">
        <v>50</v>
      </c>
      <c r="B22" t="s" s="5">
        <v>51</v>
      </c>
      <c r="C22" s="14">
        <f>1-D22</f>
        <v>0.5800000000000001</v>
      </c>
      <c r="D22" s="14">
        <f>ROUND(H22,2)+ROUND(G22,2)</f>
        <v>0.42</v>
      </c>
      <c r="E22" s="14">
        <f>I22</f>
        <v>0.1869230769230769</v>
      </c>
      <c r="F22" s="14">
        <f>J22</f>
        <v>0.2346153846153846</v>
      </c>
      <c r="G22" s="14">
        <f>ROUND(J22,2)+ROUND(I22,2)</f>
        <v>0.42</v>
      </c>
      <c r="H22" s="14"/>
      <c r="I22" s="14">
        <f>IF('Admissions 2018'!F22&gt;0,'Admissions 2018'!F22/'Admissions 2018'!C22,"  ")</f>
        <v>0.1869230769230769</v>
      </c>
      <c r="J22" s="14">
        <f>IF('Admissions 2018'!G22&gt;0,'Admissions 2018'!G22/'Admissions 2018'!C22,"  ")</f>
        <v>0.2346153846153846</v>
      </c>
      <c r="K22" t="s" s="5">
        <f>IF('Admissions 2018'!J22&gt;0,'Admissions 2018'!J22/'Admissions 2018'!C22,"  ")</f>
        <v>131</v>
      </c>
      <c r="L22" t="s" s="5">
        <f>IF('Admissions 2018'!I22&gt;0,'Admissions 2018'!I22/'Admissions 2018'!C22,"  ")</f>
        <v>131</v>
      </c>
      <c r="M22" s="8">
        <v>2018</v>
      </c>
      <c r="N22" s="7"/>
      <c r="O22" s="7"/>
      <c r="P22" s="6"/>
      <c r="Q22" s="7"/>
    </row>
    <row r="23" ht="15" customHeight="1">
      <c r="A23" t="s" s="5">
        <v>52</v>
      </c>
      <c r="B23" t="s" s="5">
        <v>53</v>
      </c>
      <c r="C23" s="14">
        <f>1-D23</f>
        <v>0.49</v>
      </c>
      <c r="D23" s="14">
        <f>ROUND(H23,2)+ROUND(G23,2)</f>
        <v>0.51</v>
      </c>
      <c r="E23" s="14">
        <f>L23</f>
        <v>0.1076404005224205</v>
      </c>
      <c r="F23" s="14">
        <f>K23</f>
        <v>0.173704832390074</v>
      </c>
      <c r="G23" s="14">
        <f>'Admissions 2018'!E23/'Admissions 2018'!C23</f>
        <v>0.2256203744013931</v>
      </c>
      <c r="H23" s="14">
        <f>ROUND(K23,2)+ROUND(L23,2)</f>
        <v>0.28</v>
      </c>
      <c r="I23" t="s" s="5">
        <f>IF('Admissions 2018'!F23&gt;0,'Admissions 2018'!F23/'Admissions 2018'!C23,"  ")</f>
        <v>131</v>
      </c>
      <c r="J23" t="s" s="5">
        <f>IF('Admissions 2018'!G23&gt;0,'Admissions 2018'!G23/'Admissions 2018'!C23,"  ")</f>
        <v>131</v>
      </c>
      <c r="K23" s="14">
        <f>IF('Admissions 2018'!J23&gt;0,'Admissions 2018'!J23/'Admissions 2018'!C23,"  ")</f>
        <v>0.173704832390074</v>
      </c>
      <c r="L23" s="14">
        <f>IF('Admissions 2018'!I23&gt;0,'Admissions 2018'!I23/'Admissions 2018'!C23,"  ")</f>
        <v>0.1076404005224205</v>
      </c>
      <c r="M23" s="8">
        <v>2018</v>
      </c>
      <c r="N23" s="7"/>
      <c r="O23" s="7"/>
      <c r="P23" s="6"/>
      <c r="Q23" s="7"/>
    </row>
    <row r="24" ht="15" customHeight="1">
      <c r="A24" t="s" s="5">
        <v>54</v>
      </c>
      <c r="B24" t="s" s="5">
        <v>55</v>
      </c>
      <c r="C24" s="14">
        <f>1-D24</f>
        <v>0.3600000000000001</v>
      </c>
      <c r="D24" s="14">
        <f>ROUND(H24,2)+ROUND(G24,2)</f>
        <v>0.6399999999999999</v>
      </c>
      <c r="E24" s="14">
        <f>L24</f>
        <v>0.05059868675164156</v>
      </c>
      <c r="F24" s="14">
        <f>K24</f>
        <v>0.3567658040427449</v>
      </c>
      <c r="G24" s="14">
        <f>'Admissions 2018'!E24/'Admissions 2018'!C24</f>
        <v>0.2284022144972319</v>
      </c>
      <c r="H24" s="14">
        <f>ROUND(K24,2)+ROUND(L24,2)</f>
        <v>0.41</v>
      </c>
      <c r="I24" t="s" s="5">
        <f>IF('Admissions 2018'!F24&gt;0,'Admissions 2018'!F24/'Admissions 2018'!C24,"  ")</f>
        <v>131</v>
      </c>
      <c r="J24" t="s" s="5">
        <f>IF('Admissions 2018'!G24&gt;0,'Admissions 2018'!G24/'Admissions 2018'!C24,"  ")</f>
        <v>131</v>
      </c>
      <c r="K24" s="14">
        <f>IF('Admissions 2018'!J24&gt;0,'Admissions 2018'!J24/'Admissions 2018'!C24,"  ")</f>
        <v>0.3567658040427449</v>
      </c>
      <c r="L24" s="14">
        <f>IF('Admissions 2018'!I24&gt;0,'Admissions 2018'!I24/'Admissions 2018'!C24,"  ")</f>
        <v>0.05059868675164156</v>
      </c>
      <c r="M24" s="8">
        <v>2018</v>
      </c>
      <c r="N24" s="7"/>
      <c r="O24" s="7"/>
      <c r="P24" s="6"/>
      <c r="Q24" s="7"/>
    </row>
    <row r="25" ht="15" customHeight="1">
      <c r="A25" t="s" s="5">
        <v>56</v>
      </c>
      <c r="B25" t="s" s="5">
        <v>57</v>
      </c>
      <c r="C25" s="14">
        <f>1-D25</f>
        <v>0.22</v>
      </c>
      <c r="D25" s="14">
        <f>ROUND(H25,2)+ROUND(G25,2)</f>
        <v>0.78</v>
      </c>
      <c r="E25" s="14">
        <f>SUM(ROUND(L25,2),ROUND(I25,2))</f>
        <v>0.22</v>
      </c>
      <c r="F25" s="14">
        <f>ROUND(K25,2)+ROUND(J25,2)</f>
        <v>0.5600000000000001</v>
      </c>
      <c r="G25" s="14">
        <f>ROUND(J25,2)+ROUND(I25,2)</f>
        <v>0.42</v>
      </c>
      <c r="H25" s="14">
        <f>ROUND(K25,2)+ROUND(L25,2)</f>
        <v>0.36</v>
      </c>
      <c r="I25" s="14">
        <f>IF('Admissions 2018'!F25&gt;0,'Admissions 2018'!F25/'Admissions 2018'!C25,"  ")</f>
        <v>0.1467945874001775</v>
      </c>
      <c r="J25" s="14">
        <f>IF('Admissions 2018'!G25&gt;0,'Admissions 2018'!G25/'Admissions 2018'!C25,"  ")</f>
        <v>0.2736801242236025</v>
      </c>
      <c r="K25" s="14">
        <f>IF('Admissions 2018'!J25&gt;0,'Admissions 2018'!J25/'Admissions 2018'!C25,"  ")</f>
        <v>0.2870452528837622</v>
      </c>
      <c r="L25" s="14">
        <f>IF('Admissions 2018'!I25&gt;0,'Admissions 2018'!I25/'Admissions 2018'!C25,"  ")</f>
        <v>0.06815661047027506</v>
      </c>
      <c r="M25" s="8">
        <v>2018</v>
      </c>
      <c r="N25" s="7"/>
      <c r="O25" s="7"/>
      <c r="P25" s="6"/>
      <c r="Q25" s="7"/>
    </row>
    <row r="26" ht="15" customHeight="1">
      <c r="A26" t="s" s="5">
        <v>58</v>
      </c>
      <c r="B26" t="s" s="5">
        <v>59</v>
      </c>
      <c r="C26" s="14">
        <f>1-D26</f>
        <v>0.55</v>
      </c>
      <c r="D26" s="14">
        <f>ROUND(H26,2)+ROUND(G26,2)</f>
        <v>0.45</v>
      </c>
      <c r="E26" s="14"/>
      <c r="F26" s="14"/>
      <c r="G26" s="14">
        <f>'Admissions 2018'!E26/'Admissions 2018'!C26</f>
        <v>0.2176878612716763</v>
      </c>
      <c r="H26" s="14">
        <f>'Admissions 2018'!H26/'Admissions 2018'!C26</f>
        <v>0.2284393063583815</v>
      </c>
      <c r="I26" t="s" s="5">
        <f>IF('Admissions 2018'!F26&gt;0,'Admissions 2018'!F26/'Admissions 2018'!C26,"  ")</f>
        <v>131</v>
      </c>
      <c r="J26" t="s" s="5">
        <f>IF('Admissions 2018'!G26&gt;0,'Admissions 2018'!G26/'Admissions 2018'!C26,"  ")</f>
        <v>131</v>
      </c>
      <c r="K26" t="s" s="5">
        <f>IF('Admissions 2018'!J26&gt;0,'Admissions 2018'!J26/'Admissions 2018'!C26,"  ")</f>
        <v>131</v>
      </c>
      <c r="L26" t="s" s="5">
        <f>IF('Admissions 2018'!I26&gt;0,'Admissions 2018'!I26/'Admissions 2018'!C26,"  ")</f>
        <v>131</v>
      </c>
      <c r="M26" s="8">
        <v>2018</v>
      </c>
      <c r="N26" s="7"/>
      <c r="O26" s="7"/>
      <c r="P26" s="6"/>
      <c r="Q26" s="7"/>
    </row>
    <row r="27" ht="15" customHeight="1">
      <c r="A27" t="s" s="5">
        <v>60</v>
      </c>
      <c r="B27" t="s" s="5">
        <v>61</v>
      </c>
      <c r="C27" s="14">
        <f>1-D27</f>
        <v>0.61</v>
      </c>
      <c r="D27" s="14">
        <f>ROUND(H27,2)+ROUND(G27,2)</f>
        <v>0.39</v>
      </c>
      <c r="E27" s="14">
        <f>SUM(ROUND(L27,2),ROUND(I27,2))</f>
        <v>0.1</v>
      </c>
      <c r="F27" s="14">
        <f>ROUND(K27,2)+ROUND(J27,2)</f>
        <v>0.29</v>
      </c>
      <c r="G27" s="14">
        <f>ROUND(J27,2)+ROUND(I27,2)</f>
        <v>0.21</v>
      </c>
      <c r="H27" s="14">
        <f>ROUND(K27,2)+ROUND(L27,2)</f>
        <v>0.18</v>
      </c>
      <c r="I27" s="14">
        <f>IF('Admissions 2018'!F27&gt;0,'Admissions 2018'!F27/'Admissions 2018'!C27,"  ")</f>
        <v>0.07886676875957122</v>
      </c>
      <c r="J27" s="14">
        <f>IF('Admissions 2018'!G27&gt;0,'Admissions 2018'!G27/'Admissions 2018'!C27,"  ")</f>
        <v>0.1286370597243492</v>
      </c>
      <c r="K27" s="14">
        <f>IF('Admissions 2018'!J27&gt;0,'Admissions 2018'!J27/'Admissions 2018'!C27,"  ")</f>
        <v>0.1554364471669219</v>
      </c>
      <c r="L27" s="14">
        <f>IF('Admissions 2018'!I27&gt;0,'Admissions 2018'!I27/'Admissions 2018'!C27,"  ")</f>
        <v>0.01990811638591118</v>
      </c>
      <c r="M27" s="8">
        <v>2018</v>
      </c>
      <c r="N27" s="7"/>
      <c r="O27" s="7"/>
      <c r="P27" s="7"/>
      <c r="Q27" s="7"/>
    </row>
    <row r="28" ht="15" customHeight="1">
      <c r="A28" t="s" s="5">
        <v>62</v>
      </c>
      <c r="B28" t="s" s="5">
        <v>63</v>
      </c>
      <c r="C28" s="14">
        <f>1-D28</f>
        <v>0.4</v>
      </c>
      <c r="D28" s="14">
        <f>ROUND(H28,2)+ROUND(G28,2)</f>
        <v>0.6</v>
      </c>
      <c r="E28" s="14">
        <f>SUM(ROUND(L28,2),ROUND(I28,2))</f>
        <v>0.5</v>
      </c>
      <c r="F28" s="14">
        <f>ROUND(K28,2)+ROUND(J28,2)</f>
        <v>0.1</v>
      </c>
      <c r="G28" s="14">
        <f>ROUND(J28,2)+ROUND(I28,2)</f>
        <v>0.36</v>
      </c>
      <c r="H28" s="14">
        <f>ROUND(K28,2)+ROUND(L28,2)</f>
        <v>0.24</v>
      </c>
      <c r="I28" s="14">
        <f>IF('Admissions 2018'!F28&gt;0,'Admissions 2018'!F28/'Admissions 2018'!C28,"  ")</f>
        <v>0.2602245229878218</v>
      </c>
      <c r="J28" s="14">
        <f>IF('Admissions 2018'!G28&gt;0,'Admissions 2018'!G28/'Admissions 2018'!C28,"  ")</f>
        <v>0.09639414494823277</v>
      </c>
      <c r="K28" s="14">
        <f>IF('Admissions 2018'!J28&gt;0,'Admissions 2018'!J28/'Admissions 2018'!C28,"  ")</f>
        <v>0.001785076758300607</v>
      </c>
      <c r="L28" s="14">
        <f>IF('Admissions 2018'!I28&gt;0,'Admissions 2018'!I28/'Admissions 2018'!C28,"  ")</f>
        <v>0.2351937799992066</v>
      </c>
      <c r="M28" s="8">
        <v>2018</v>
      </c>
      <c r="N28" s="7"/>
      <c r="O28" s="7"/>
      <c r="P28" s="6"/>
      <c r="Q28" s="7"/>
    </row>
    <row r="29" ht="15" customHeight="1">
      <c r="A29" t="s" s="5">
        <v>64</v>
      </c>
      <c r="B29" t="s" s="5">
        <v>65</v>
      </c>
      <c r="C29" s="14">
        <f>1-D29</f>
        <v>0.41</v>
      </c>
      <c r="D29" s="14">
        <f>ROUND(H29,2)+ROUND(G29,2)</f>
        <v>0.59</v>
      </c>
      <c r="E29" s="14">
        <f>SUM(ROUND(L29,2),ROUND(I29,2))</f>
        <v>0.19</v>
      </c>
      <c r="F29" s="14">
        <f>ROUND(K29,2)+ROUND(J29,2)</f>
        <v>0.4</v>
      </c>
      <c r="G29" s="14">
        <f>ROUND(J29,2)+ROUND(I29,2)</f>
        <v>0.29</v>
      </c>
      <c r="H29" s="14">
        <f>ROUND(K29,2)+ROUND(L29,2)</f>
        <v>0.3</v>
      </c>
      <c r="I29" s="14">
        <f>IF('Admissions 2018'!F29&gt;0,'Admissions 2018'!F29/'Admissions 2018'!C29,"  ")</f>
        <v>0.06221349050425671</v>
      </c>
      <c r="J29" s="14">
        <f>IF('Admissions 2018'!G29&gt;0,'Admissions 2018'!G29/'Admissions 2018'!C29,"  ")</f>
        <v>0.2331368696791094</v>
      </c>
      <c r="K29" s="14">
        <f>IF('Admissions 2018'!J29&gt;0,'Admissions 2018'!J29/'Admissions 2018'!C29,"  ")</f>
        <v>0.1683038637851997</v>
      </c>
      <c r="L29" s="14">
        <f>IF('Admissions 2018'!I29&gt;0,'Admissions 2018'!I29/'Admissions 2018'!C29,"  ")</f>
        <v>0.1277013752455796</v>
      </c>
      <c r="M29" s="8">
        <v>2018</v>
      </c>
      <c r="N29" s="7"/>
      <c r="O29" s="7"/>
      <c r="P29" s="6"/>
      <c r="Q29" s="7"/>
    </row>
    <row r="30" ht="15" customHeight="1">
      <c r="A30" t="s" s="5">
        <v>66</v>
      </c>
      <c r="B30" t="s" s="5">
        <v>67</v>
      </c>
      <c r="C30" s="14">
        <f>1-D30</f>
        <v>0.77</v>
      </c>
      <c r="D30" s="14">
        <f>ROUND(H30,2)+ROUND(G30,2)</f>
        <v>0.23</v>
      </c>
      <c r="E30" s="14">
        <f>L30</f>
        <v>0.07305433186490455</v>
      </c>
      <c r="F30" s="14">
        <f>K30</f>
        <v>0.06791483113069016</v>
      </c>
      <c r="G30" s="14">
        <f>'Admissions 2018'!E30/'Admissions 2018'!C30</f>
        <v>0.09177679882525698</v>
      </c>
      <c r="H30" s="14">
        <f>ROUND(K30,2)+ROUND(L30,2)</f>
        <v>0.14</v>
      </c>
      <c r="I30" t="s" s="5">
        <f>IF('Admissions 2018'!F30&gt;0,'Admissions 2018'!F30/'Admissions 2018'!C30,"  ")</f>
        <v>131</v>
      </c>
      <c r="J30" t="s" s="5">
        <f>IF('Admissions 2018'!G30&gt;0,'Admissions 2018'!G30/'Admissions 2018'!C30,"  ")</f>
        <v>131</v>
      </c>
      <c r="K30" s="14">
        <f>IF('Admissions 2018'!J30&gt;0,'Admissions 2018'!J30/'Admissions 2018'!C30,"  ")</f>
        <v>0.06791483113069016</v>
      </c>
      <c r="L30" s="14">
        <f>IF('Admissions 2018'!I30&gt;0,'Admissions 2018'!I30/'Admissions 2018'!C30,"  ")</f>
        <v>0.07305433186490455</v>
      </c>
      <c r="M30" s="8">
        <v>2018</v>
      </c>
      <c r="N30" s="7"/>
      <c r="O30" s="7"/>
      <c r="P30" s="6"/>
      <c r="Q30" s="7"/>
    </row>
    <row r="31" ht="15" customHeight="1">
      <c r="A31" t="s" s="5">
        <v>68</v>
      </c>
      <c r="B31" t="s" s="5">
        <v>69</v>
      </c>
      <c r="C31" s="14">
        <f>1-D31</f>
        <v>0.45</v>
      </c>
      <c r="D31" s="14">
        <f>ROUND(H31,2)+ROUND(G31,2)</f>
        <v>0.55</v>
      </c>
      <c r="E31" s="14"/>
      <c r="F31" s="14">
        <f>ROUND(K31,2)+ROUND(J31,2)</f>
        <v>0.59</v>
      </c>
      <c r="G31" s="14">
        <f>'Admissions 2018'!E31/'Admissions 2018'!C31</f>
        <v>0.1015406162464986</v>
      </c>
      <c r="H31" s="14">
        <f>'Admissions 2018'!H31/'Admissions 2018'!C31</f>
        <v>0.453781512605042</v>
      </c>
      <c r="I31" t="s" s="5">
        <f>IF('Admissions 2018'!F31&gt;0,'Admissions 2018'!F31/'Admissions 2018'!C31,"  ")</f>
        <v>131</v>
      </c>
      <c r="J31" s="14">
        <f>IF('Admissions 2018'!G31&gt;0,'Admissions 2018'!G31/'Admissions 2018'!C31,"  ")</f>
        <v>0.1134453781512605</v>
      </c>
      <c r="K31" s="14">
        <f>IF('Admissions 2018'!J31&gt;0,'Admissions 2018'!J31/'Admissions 2018'!C31,"  ")</f>
        <v>0.4824929971988796</v>
      </c>
      <c r="L31" t="s" s="5">
        <f>IF('Admissions 2018'!I31&gt;0,'Admissions 2018'!I31/'Admissions 2018'!C31,"  ")</f>
        <v>131</v>
      </c>
      <c r="M31" s="8">
        <v>2018</v>
      </c>
      <c r="N31" s="7"/>
      <c r="O31" s="7"/>
      <c r="P31" s="6"/>
      <c r="Q31" s="7"/>
    </row>
    <row r="32" ht="15" customHeight="1">
      <c r="A32" t="s" s="5">
        <v>70</v>
      </c>
      <c r="B32" t="s" s="5">
        <v>71</v>
      </c>
      <c r="C32" s="14">
        <f>1-D32</f>
        <v>0.72</v>
      </c>
      <c r="D32" s="14">
        <f>ROUND(H32,2)+ROUND(G32,2)</f>
        <v>0.28</v>
      </c>
      <c r="E32" s="14">
        <f>L32</f>
        <v>0.06571428571428571</v>
      </c>
      <c r="F32" s="14">
        <f>K32</f>
        <v>0.2091925465838509</v>
      </c>
      <c r="G32" s="14"/>
      <c r="H32" s="14">
        <f>ROUND(K32,2)+ROUND(L32,2)</f>
        <v>0.28</v>
      </c>
      <c r="I32" t="s" s="5">
        <f>IF('Admissions 2018'!F32&gt;0,'Admissions 2018'!F32/'Admissions 2018'!C32,"  ")</f>
        <v>131</v>
      </c>
      <c r="J32" t="s" s="5">
        <f>IF('Admissions 2018'!G32&gt;0,'Admissions 2018'!G32/'Admissions 2018'!C32,"  ")</f>
        <v>131</v>
      </c>
      <c r="K32" s="14">
        <f>IF('Admissions 2018'!J32&gt;0,'Admissions 2018'!J32/'Admissions 2018'!C32,"  ")</f>
        <v>0.2091925465838509</v>
      </c>
      <c r="L32" s="14">
        <f>IF('Admissions 2018'!I32&gt;0,'Admissions 2018'!I32/'Admissions 2018'!C32,"  ")</f>
        <v>0.06571428571428571</v>
      </c>
      <c r="M32" s="8">
        <v>2018</v>
      </c>
      <c r="N32" s="7"/>
      <c r="O32" s="7"/>
      <c r="P32" s="6"/>
      <c r="Q32" s="7"/>
    </row>
    <row r="33" ht="15" customHeight="1">
      <c r="A33" t="s" s="5">
        <v>72</v>
      </c>
      <c r="B33" t="s" s="5">
        <v>73</v>
      </c>
      <c r="C33" s="14"/>
      <c r="D33" s="14"/>
      <c r="E33" s="14"/>
      <c r="F33" s="14"/>
      <c r="G33" s="14"/>
      <c r="H33" s="14"/>
      <c r="I33" t="s" s="5">
        <f>IF('Admissions 2018'!F33&gt;0,'Admissions 2018'!F33/'Admissions 2018'!C33,"  ")</f>
        <v>131</v>
      </c>
      <c r="J33" t="s" s="5">
        <f>IF('Admissions 2018'!G33&gt;0,'Admissions 2018'!G33/'Admissions 2018'!C33,"  ")</f>
        <v>131</v>
      </c>
      <c r="K33" t="s" s="5">
        <f>IF('Admissions 2018'!J33&gt;0,'Admissions 2018'!J33/'Admissions 2018'!C33,"  ")</f>
        <v>131</v>
      </c>
      <c r="L33" t="s" s="5">
        <f>IF('Admissions 2018'!I33&gt;0,'Admissions 2018'!I33/'Admissions 2018'!C33,"  ")</f>
        <v>131</v>
      </c>
      <c r="M33" s="8">
        <v>2018</v>
      </c>
      <c r="N33" s="7"/>
      <c r="O33" s="7"/>
      <c r="P33" s="6"/>
      <c r="Q33" s="7"/>
    </row>
    <row r="34" ht="15" customHeight="1">
      <c r="A34" t="s" s="5">
        <v>74</v>
      </c>
      <c r="B34" t="s" s="5">
        <v>75</v>
      </c>
      <c r="C34" s="14">
        <f>1-D34</f>
        <v>0.61</v>
      </c>
      <c r="D34" s="14">
        <f>ROUND(H34,2)+ROUND(G34,2)</f>
        <v>0.39</v>
      </c>
      <c r="E34" s="14">
        <f>SUM(ROUND(L34,2),ROUND(I34,2))</f>
        <v>0.01</v>
      </c>
      <c r="F34" s="14">
        <f>ROUND(K34,2)+ROUND(J34,2)</f>
        <v>0.38</v>
      </c>
      <c r="G34" s="14">
        <f>ROUND(J34,2)+ROUND(I34,2)</f>
        <v>0.23</v>
      </c>
      <c r="H34" s="14">
        <f>ROUND(K34,2)+ROUND(L34,2)</f>
        <v>0.16</v>
      </c>
      <c r="I34" s="14">
        <f>IF('Admissions 2018'!F34&gt;0,'Admissions 2018'!F34/'Admissions 2018'!C34,"  ")</f>
        <v>0.009812940815700706</v>
      </c>
      <c r="J34" s="14">
        <f>IF('Admissions 2018'!G34&gt;0,'Admissions 2018'!G34/'Admissions 2018'!C34,"  ")</f>
        <v>0.2187979147500767</v>
      </c>
      <c r="K34" s="14">
        <f>IF('Admissions 2018'!J34&gt;0,'Admissions 2018'!J34/'Admissions 2018'!C34,"  ")</f>
        <v>0.1645200858632321</v>
      </c>
      <c r="L34" s="14">
        <f>IF('Admissions 2018'!I34&gt;0,'Admissions 2018'!I34/'Admissions 2018'!C34,"  ")</f>
        <v>0.002453235203925176</v>
      </c>
      <c r="M34" s="8">
        <v>2018</v>
      </c>
      <c r="N34" s="7"/>
      <c r="O34" s="7"/>
      <c r="P34" s="6"/>
      <c r="Q34" s="7"/>
    </row>
    <row r="35" ht="15" customHeight="1">
      <c r="A35" t="s" s="5">
        <v>76</v>
      </c>
      <c r="B35" t="s" s="5">
        <v>77</v>
      </c>
      <c r="C35" s="14">
        <f>1-D35</f>
        <v>0.51</v>
      </c>
      <c r="D35" s="14">
        <f>ROUND(H35,2)+ROUND(G35,2)</f>
        <v>0.49</v>
      </c>
      <c r="E35" s="14">
        <f>L35</f>
        <v>0.05977319944598338</v>
      </c>
      <c r="F35" s="14">
        <f>K35</f>
        <v>0.4321329639889196</v>
      </c>
      <c r="G35" s="14"/>
      <c r="H35" s="14">
        <f>ROUND(K35,2)+ROUND(L35,2)</f>
        <v>0.49</v>
      </c>
      <c r="I35" t="s" s="5">
        <f>IF('Admissions 2018'!F35&gt;0,'Admissions 2018'!F35/'Admissions 2018'!C35,"  ")</f>
        <v>131</v>
      </c>
      <c r="J35" t="s" s="5">
        <f>IF('Admissions 2018'!G35&gt;0,'Admissions 2018'!G35/'Admissions 2018'!C35,"  ")</f>
        <v>131</v>
      </c>
      <c r="K35" s="14">
        <f>IF('Admissions 2018'!J35&gt;0,'Admissions 2018'!J35/'Admissions 2018'!C35,"  ")</f>
        <v>0.4321329639889196</v>
      </c>
      <c r="L35" s="14">
        <f>IF('Admissions 2018'!I35&gt;0,'Admissions 2018'!I35/'Admissions 2018'!C35,"  ")</f>
        <v>0.05977319944598338</v>
      </c>
      <c r="M35" s="8">
        <v>2018</v>
      </c>
      <c r="N35" s="7"/>
      <c r="O35" s="7"/>
      <c r="P35" s="6"/>
      <c r="Q35" s="7"/>
    </row>
    <row r="36" ht="15" customHeight="1">
      <c r="A36" t="s" s="5">
        <v>78</v>
      </c>
      <c r="B36" t="s" s="5">
        <v>79</v>
      </c>
      <c r="C36" s="14"/>
      <c r="D36" s="14"/>
      <c r="E36" s="14"/>
      <c r="F36" s="14"/>
      <c r="G36" s="14"/>
      <c r="H36" s="14"/>
      <c r="I36" t="s" s="5">
        <f>IF('Admissions 2018'!F36&gt;0,'Admissions 2018'!F36/'Admissions 2018'!C36,"  ")</f>
        <v>131</v>
      </c>
      <c r="J36" t="s" s="5">
        <f>IF('Admissions 2018'!G36&gt;0,'Admissions 2018'!G36/'Admissions 2018'!C36,"  ")</f>
        <v>131</v>
      </c>
      <c r="K36" t="s" s="5">
        <f>IF('Admissions 2018'!J36&gt;0,'Admissions 2018'!J36/'Admissions 2018'!C36,"  ")</f>
        <v>131</v>
      </c>
      <c r="L36" t="s" s="5">
        <f>IF('Admissions 2018'!I36&gt;0,'Admissions 2018'!I36/'Admissions 2018'!C36,"  ")</f>
        <v>131</v>
      </c>
      <c r="M36" s="8">
        <v>2018</v>
      </c>
      <c r="N36" s="7"/>
      <c r="O36" s="7"/>
      <c r="P36" s="6"/>
      <c r="Q36" s="7"/>
    </row>
    <row r="37" ht="15" customHeight="1">
      <c r="A37" t="s" s="5">
        <v>80</v>
      </c>
      <c r="B37" t="s" s="5">
        <v>81</v>
      </c>
      <c r="C37" s="14">
        <f>1-D37</f>
        <v>0.8</v>
      </c>
      <c r="D37" s="14">
        <f>ROUND(H37,2)+ROUND(G37,2)</f>
        <v>0.2</v>
      </c>
      <c r="E37" s="14">
        <f>I37</f>
        <v>0.09640901920757168</v>
      </c>
      <c r="F37" s="14">
        <f>J37</f>
        <v>0.09900714484550431</v>
      </c>
      <c r="G37" s="14">
        <f>ROUND(J37,2)+ROUND(I37,2)</f>
        <v>0.2</v>
      </c>
      <c r="H37" s="28">
        <f>'Admissions 2018'!H37/'Admissions 2018'!C37</f>
        <v>0.004175559060963162</v>
      </c>
      <c r="I37" s="14">
        <f>IF('Admissions 2018'!F37&gt;0,'Admissions 2018'!F37/'Admissions 2018'!C37,"  ")</f>
        <v>0.09640901920757168</v>
      </c>
      <c r="J37" s="14">
        <f>IF('Admissions 2018'!G37&gt;0,'Admissions 2018'!G37/'Admissions 2018'!C37,"  ")</f>
        <v>0.09900714484550431</v>
      </c>
      <c r="K37" t="s" s="5">
        <f>IF('Admissions 2018'!J37&gt;0,'Admissions 2018'!J37/'Admissions 2018'!C37,"  ")</f>
        <v>131</v>
      </c>
      <c r="L37" t="s" s="5">
        <f>IF('Admissions 2018'!I37&gt;0,'Admissions 2018'!I37/'Admissions 2018'!C37,"  ")</f>
        <v>131</v>
      </c>
      <c r="M37" s="8">
        <v>2018</v>
      </c>
      <c r="N37" s="7"/>
      <c r="O37" s="7"/>
      <c r="P37" s="6"/>
      <c r="Q37" s="7"/>
    </row>
    <row r="38" ht="15" customHeight="1">
      <c r="A38" t="s" s="5">
        <v>82</v>
      </c>
      <c r="B38" t="s" s="5">
        <v>83</v>
      </c>
      <c r="C38" s="14">
        <f>1-D38</f>
        <v>0.54</v>
      </c>
      <c r="D38" s="14">
        <f>ROUND(H38,2)+ROUND(G38,2)</f>
        <v>0.46</v>
      </c>
      <c r="E38" s="14">
        <f>SUM(ROUND(L38,2),ROUND(I38,2))</f>
        <v>0.17</v>
      </c>
      <c r="F38" s="14">
        <f>ROUND(K38,2)+ROUND(J38,2)</f>
        <v>0.29</v>
      </c>
      <c r="G38" s="14">
        <f>ROUND(J38,2)+ROUND(I38,2)</f>
        <v>0.43</v>
      </c>
      <c r="H38" s="14">
        <f>ROUND(K38,2)+ROUND(L38,2)</f>
        <v>0.03</v>
      </c>
      <c r="I38" s="14">
        <f>IF('Admissions 2018'!F38&gt;0,'Admissions 2018'!F38/'Admissions 2018'!C38,"  ")</f>
        <v>0.1553955332915884</v>
      </c>
      <c r="J38" s="14">
        <f>IF('Admissions 2018'!G38&gt;0,'Admissions 2018'!G38/'Admissions 2018'!C38,"  ")</f>
        <v>0.2723857232310583</v>
      </c>
      <c r="K38" s="14">
        <f>IF('Admissions 2018'!J38&gt;0,'Admissions 2018'!J38/'Admissions 2018'!C38,"  ")</f>
        <v>0.02170736798163223</v>
      </c>
      <c r="L38" s="14">
        <f>IF('Admissions 2018'!I38&gt;0,'Admissions 2018'!I38/'Admissions 2018'!C38,"  ")</f>
        <v>0.01314965560425798</v>
      </c>
      <c r="M38" s="8">
        <v>2018</v>
      </c>
      <c r="N38" s="7"/>
      <c r="O38" s="7"/>
      <c r="P38" s="6"/>
      <c r="Q38" s="7"/>
    </row>
    <row r="39" ht="15" customHeight="1">
      <c r="A39" t="s" s="5">
        <v>84</v>
      </c>
      <c r="B39" t="s" s="5">
        <v>85</v>
      </c>
      <c r="C39" s="14">
        <f>1-D39</f>
        <v>0.5700000000000001</v>
      </c>
      <c r="D39" s="14">
        <f>ROUND(H39,2)+ROUND(G39,2)</f>
        <v>0.43</v>
      </c>
      <c r="E39" s="14">
        <f>L39</f>
        <v>0.2116404789572071</v>
      </c>
      <c r="F39" s="14">
        <f>K39</f>
        <v>0.2217955842974789</v>
      </c>
      <c r="G39" s="14"/>
      <c r="H39" s="14">
        <f>ROUND(K39,2)+ROUND(L39,2)</f>
        <v>0.43</v>
      </c>
      <c r="I39" t="s" s="5">
        <f>IF('Admissions 2018'!F39&gt;0,'Admissions 2018'!F39/'Admissions 2018'!C39,"  ")</f>
        <v>131</v>
      </c>
      <c r="J39" t="s" s="5">
        <f>IF('Admissions 2018'!G39&gt;0,'Admissions 2018'!G39/'Admissions 2018'!C39,"  ")</f>
        <v>131</v>
      </c>
      <c r="K39" s="14">
        <f>IF('Admissions 2018'!J39&gt;0,'Admissions 2018'!J39/'Admissions 2018'!C39,"  ")</f>
        <v>0.2217955842974789</v>
      </c>
      <c r="L39" s="14">
        <f>IF('Admissions 2018'!I39&gt;0,'Admissions 2018'!I39/'Admissions 2018'!C39,"  ")</f>
        <v>0.2116404789572071</v>
      </c>
      <c r="M39" s="8">
        <v>2018</v>
      </c>
      <c r="N39" s="7"/>
      <c r="O39" s="7"/>
      <c r="P39" s="6"/>
      <c r="Q39" s="7"/>
    </row>
    <row r="40" ht="15" customHeight="1">
      <c r="A40" t="s" s="5">
        <v>86</v>
      </c>
      <c r="B40" t="s" s="5">
        <v>87</v>
      </c>
      <c r="C40" s="14">
        <f>1-D40</f>
        <v>0.55</v>
      </c>
      <c r="D40" s="14">
        <f>ROUND(H40,2)+ROUND(G40,2)</f>
        <v>0.45</v>
      </c>
      <c r="E40" s="14">
        <f>SUM(ROUND(L40,2),ROUND(I40,2))</f>
        <v>0.34</v>
      </c>
      <c r="F40" s="14">
        <f>ROUND(K40,2)+ROUND(J40,2)</f>
        <v>0.11</v>
      </c>
      <c r="G40" s="14">
        <f>ROUND(J40,2)+ROUND(I40,2)</f>
        <v>0.41</v>
      </c>
      <c r="H40" s="14">
        <f>ROUND(K40,2)+ROUND(L40,2)</f>
        <v>0.04</v>
      </c>
      <c r="I40" s="14">
        <f>IF('Admissions 2018'!F40&gt;0,'Admissions 2018'!F40/'Admissions 2018'!C40,"  ")</f>
        <v>0.3192660550458716</v>
      </c>
      <c r="J40" s="14">
        <f>IF('Admissions 2018'!G40&gt;0,'Admissions 2018'!G40/'Admissions 2018'!C40,"  ")</f>
        <v>0.0908256880733945</v>
      </c>
      <c r="K40" s="14">
        <f>IF('Admissions 2018'!J40&gt;0,'Admissions 2018'!J40/'Admissions 2018'!C40,"  ")</f>
        <v>0.02477064220183486</v>
      </c>
      <c r="L40" s="14">
        <f>IF('Admissions 2018'!I40&gt;0,'Admissions 2018'!I40/'Admissions 2018'!C40,"  ")</f>
        <v>0.01651376146788991</v>
      </c>
      <c r="M40" s="8">
        <v>2018</v>
      </c>
      <c r="N40" s="7"/>
      <c r="O40" s="7"/>
      <c r="P40" s="6"/>
      <c r="Q40" s="7"/>
    </row>
    <row r="41" ht="15" customHeight="1">
      <c r="A41" t="s" s="5">
        <v>88</v>
      </c>
      <c r="B41" t="s" s="5">
        <v>89</v>
      </c>
      <c r="C41" s="14">
        <f>1-D41</f>
        <v>0.8200000000000001</v>
      </c>
      <c r="D41" s="14">
        <f>ROUND(H41,2)+ROUND(G41,2)</f>
        <v>0.18</v>
      </c>
      <c r="E41" s="14"/>
      <c r="F41" s="14"/>
      <c r="G41" s="14">
        <f>'Admissions 2018'!E41/'Admissions 2018'!C41</f>
        <v>0.1128275862068965</v>
      </c>
      <c r="H41" s="14">
        <f>'Admissions 2018'!H41/'Admissions 2018'!C41</f>
        <v>0.07420689655172413</v>
      </c>
      <c r="I41" t="s" s="5">
        <f>IF('Admissions 2018'!F41&gt;0,'Admissions 2018'!F41/'Admissions 2018'!C41,"  ")</f>
        <v>131</v>
      </c>
      <c r="J41" t="s" s="5">
        <f>IF('Admissions 2018'!G41&gt;0,'Admissions 2018'!G41/'Admissions 2018'!C41,"  ")</f>
        <v>131</v>
      </c>
      <c r="K41" t="s" s="5">
        <f>IF('Admissions 2018'!J41&gt;0,'Admissions 2018'!J41/'Admissions 2018'!C41,"  ")</f>
        <v>131</v>
      </c>
      <c r="L41" t="s" s="5">
        <f>IF('Admissions 2018'!I41&gt;0,'Admissions 2018'!I41/'Admissions 2018'!C41,"  ")</f>
        <v>131</v>
      </c>
      <c r="M41" s="8">
        <v>2018</v>
      </c>
      <c r="N41" s="7"/>
      <c r="O41" s="7"/>
      <c r="P41" s="6"/>
      <c r="Q41" s="7"/>
    </row>
    <row r="42" ht="15" customHeight="1">
      <c r="A42" t="s" s="5">
        <v>90</v>
      </c>
      <c r="B42" t="s" s="5">
        <v>91</v>
      </c>
      <c r="C42" s="14">
        <f>1-D42</f>
        <v>0.2899999999999999</v>
      </c>
      <c r="D42" s="14">
        <f>ROUND(H42,2)+ROUND(G42,2)</f>
        <v>0.7100000000000001</v>
      </c>
      <c r="E42" s="14">
        <f>SUM(ROUND(L42,2),ROUND(I42,2))</f>
        <v>0.08</v>
      </c>
      <c r="F42" s="14">
        <f>ROUND(K42,2)+ROUND(J42,2)</f>
        <v>0.63</v>
      </c>
      <c r="G42" s="14">
        <f>ROUND(J42,2)+ROUND(I42,2)</f>
        <v>0.16</v>
      </c>
      <c r="H42" s="14">
        <f>ROUND(K42,2)+ROUND(L42,2)</f>
        <v>0.55</v>
      </c>
      <c r="I42" s="14">
        <f>IF('Admissions 2018'!F42&gt;0,'Admissions 2018'!F42/'Admissions 2018'!C42,"  ")</f>
        <v>0.04225023342670402</v>
      </c>
      <c r="J42" s="14">
        <f>IF('Admissions 2018'!G42&gt;0,'Admissions 2018'!G42/'Admissions 2018'!C42,"  ")</f>
        <v>0.1227824463118581</v>
      </c>
      <c r="K42" s="14">
        <f>IF('Admissions 2018'!J42&gt;0,'Admissions 2018'!J42/'Admissions 2018'!C42,"  ")</f>
        <v>0.5067693744164332</v>
      </c>
      <c r="L42" s="14">
        <f>IF('Admissions 2018'!I42&gt;0,'Admissions 2018'!I42/'Admissions 2018'!C42,"  ")</f>
        <v>0.04178338001867413</v>
      </c>
      <c r="M42" s="8">
        <v>2018</v>
      </c>
      <c r="N42" s="7"/>
      <c r="O42" s="7"/>
      <c r="P42" s="6"/>
      <c r="Q42" s="7"/>
    </row>
    <row r="43" ht="15" customHeight="1">
      <c r="A43" t="s" s="5">
        <v>92</v>
      </c>
      <c r="B43" t="s" s="5">
        <v>93</v>
      </c>
      <c r="C43" s="14">
        <f>1-D43</f>
        <v>0.61</v>
      </c>
      <c r="D43" s="14">
        <f>ROUND(H43,2)+ROUND(G43,2)</f>
        <v>0.39</v>
      </c>
      <c r="E43" s="14"/>
      <c r="F43" s="14"/>
      <c r="G43" s="14"/>
      <c r="H43" s="14">
        <f>'Admissions 2018'!H43/'Admissions 2018'!C43</f>
        <v>0.3868414108540769</v>
      </c>
      <c r="I43" t="s" s="5">
        <f>IF('Admissions 2018'!F43&gt;0,'Admissions 2018'!F43/'Admissions 2018'!C43,"  ")</f>
        <v>131</v>
      </c>
      <c r="J43" t="s" s="5">
        <f>IF('Admissions 2018'!G43&gt;0,'Admissions 2018'!G43/'Admissions 2018'!C43,"  ")</f>
        <v>131</v>
      </c>
      <c r="K43" t="s" s="5">
        <f>IF('Admissions 2018'!J43&gt;0,'Admissions 2018'!J43/'Admissions 2018'!C43,"  ")</f>
        <v>131</v>
      </c>
      <c r="L43" t="s" s="5">
        <f>IF('Admissions 2018'!I43&gt;0,'Admissions 2018'!I43/'Admissions 2018'!C43,"  ")</f>
        <v>131</v>
      </c>
      <c r="M43" s="8">
        <v>2018</v>
      </c>
      <c r="N43" s="7"/>
      <c r="O43" s="7"/>
      <c r="P43" s="6"/>
      <c r="Q43" s="7"/>
    </row>
    <row r="44" ht="15" customHeight="1">
      <c r="A44" t="s" s="5">
        <v>94</v>
      </c>
      <c r="B44" t="s" s="5">
        <v>95</v>
      </c>
      <c r="C44" s="14">
        <f>1-D44</f>
        <v>0.5700000000000001</v>
      </c>
      <c r="D44" s="14">
        <f>ROUND(H44,2)+ROUND(G44,2)</f>
        <v>0.43</v>
      </c>
      <c r="E44" s="14">
        <f>SUM(ROUND(L44,2),ROUND(I44,2))</f>
        <v>0.24</v>
      </c>
      <c r="F44" s="14">
        <f>ROUND(K44,2)+ROUND(J44,2)</f>
        <v>0.19</v>
      </c>
      <c r="G44" s="14">
        <f>ROUND(J44,2)+ROUND(I44,2)</f>
        <v>0.32</v>
      </c>
      <c r="H44" s="14">
        <f>ROUND(K44,2)+ROUND(L44,2)</f>
        <v>0.11</v>
      </c>
      <c r="I44" s="14">
        <f>IF('Admissions 2018'!F44&gt;0,'Admissions 2018'!F44/'Admissions 2018'!C44,"  ")</f>
        <v>0.1587733982651043</v>
      </c>
      <c r="J44" s="14">
        <f>IF('Admissions 2018'!G44&gt;0,'Admissions 2018'!G44/'Admissions 2018'!C44,"  ")</f>
        <v>0.1626540861360523</v>
      </c>
      <c r="K44" s="14">
        <f>IF('Admissions 2018'!J44&gt;0,'Admissions 2018'!J44/'Admissions 2018'!C44,"  ")</f>
        <v>0.0319129508446203</v>
      </c>
      <c r="L44" s="14">
        <f>IF('Admissions 2018'!I44&gt;0,'Admissions 2018'!I44/'Admissions 2018'!C44,"  ")</f>
        <v>0.08038350327195252</v>
      </c>
      <c r="M44" s="8">
        <v>2018</v>
      </c>
      <c r="N44" s="7"/>
      <c r="O44" s="7"/>
      <c r="P44" s="6"/>
      <c r="Q44" s="7"/>
    </row>
    <row r="45" ht="15" customHeight="1">
      <c r="A45" t="s" s="5">
        <v>96</v>
      </c>
      <c r="B45" t="s" s="5">
        <v>97</v>
      </c>
      <c r="C45" s="14">
        <f>1-D45</f>
        <v>0.21</v>
      </c>
      <c r="D45" s="14">
        <f>ROUND(H45,2)+ROUND(G45,2)</f>
        <v>0.79</v>
      </c>
      <c r="E45" s="14">
        <f>SUM(ROUND(L45,2),ROUND(I45,2))</f>
        <v>0.3</v>
      </c>
      <c r="F45" s="14">
        <f>ROUND(K45,2)+ROUND(J45,2)</f>
        <v>0.49</v>
      </c>
      <c r="G45" s="14">
        <f>ROUND(J45,2)+ROUND(I45,2)</f>
        <v>0.27</v>
      </c>
      <c r="H45" s="14">
        <f>ROUND(K45,2)+ROUND(L45,2)</f>
        <v>0.52</v>
      </c>
      <c r="I45" s="14">
        <f>IF('Admissions 2018'!F45&gt;0,'Admissions 2018'!F45/'Admissions 2018'!C45,"  ")</f>
        <v>0.1478797638217928</v>
      </c>
      <c r="J45" s="14">
        <f>IF('Admissions 2018'!G45&gt;0,'Admissions 2018'!G45/'Admissions 2018'!C45,"  ")</f>
        <v>0.1159420289855072</v>
      </c>
      <c r="K45" s="14">
        <f>IF('Admissions 2018'!J45&gt;0,'Admissions 2018'!J45/'Admissions 2018'!C45,"  ")</f>
        <v>0.3703703703703703</v>
      </c>
      <c r="L45" s="14">
        <f>IF('Admissions 2018'!I45&gt;0,'Admissions 2018'!I45/'Admissions 2018'!C45,"  ")</f>
        <v>0.1524422973698336</v>
      </c>
      <c r="M45" s="8">
        <v>2018</v>
      </c>
      <c r="N45" s="7"/>
      <c r="O45" s="7"/>
      <c r="P45" s="6"/>
      <c r="Q45" s="7"/>
    </row>
    <row r="46" ht="15" customHeight="1">
      <c r="A46" t="s" s="5">
        <v>98</v>
      </c>
      <c r="B46" t="s" s="5">
        <v>99</v>
      </c>
      <c r="C46" s="14">
        <f>1-D46</f>
        <v>0.49</v>
      </c>
      <c r="D46" s="14">
        <f>ROUND(H46,2)+ROUND(G46,2)</f>
        <v>0.51</v>
      </c>
      <c r="E46" s="14">
        <f>SUM(ROUND(L46,2),ROUND(I46,2))</f>
        <v>0.38</v>
      </c>
      <c r="F46" s="14">
        <f>ROUND(K46,2)+ROUND(J46,2)</f>
        <v>0.13</v>
      </c>
      <c r="G46" s="14">
        <f>ROUND(J46,2)+ROUND(I46,2)</f>
        <v>0.51</v>
      </c>
      <c r="H46" s="14">
        <f>ROUND(K46,2)+ROUND(L46,2)</f>
        <v>0</v>
      </c>
      <c r="I46" s="14">
        <f>IF('Admissions 2018'!F46&gt;0,'Admissions 2018'!F46/'Admissions 2018'!C46,"  ")</f>
        <v>0.3778676349232546</v>
      </c>
      <c r="J46" s="14">
        <f>IF('Admissions 2018'!G46&gt;0,'Admissions 2018'!G46/'Admissions 2018'!C46,"  ")</f>
        <v>0.1303020300379601</v>
      </c>
      <c r="K46" s="28">
        <f>IF('Admissions 2018'!J46&gt;0,'Admissions 2018'!J46/'Admissions 2018'!C46,"  ")</f>
        <v>0.001072784287836277</v>
      </c>
      <c r="L46" s="28">
        <f>IF('Admissions 2018'!I46&gt;0,'Admissions 2018'!I46/'Admissions 2018'!C46,"  ")</f>
        <v>0.003053309126918633</v>
      </c>
      <c r="M46" s="8">
        <v>2018</v>
      </c>
      <c r="N46" s="7"/>
      <c r="O46" s="7"/>
      <c r="P46" s="6"/>
      <c r="Q46" s="7"/>
    </row>
    <row r="47" ht="15" customHeight="1">
      <c r="A47" t="s" s="5">
        <v>100</v>
      </c>
      <c r="B47" t="s" s="5">
        <v>101</v>
      </c>
      <c r="C47" s="14">
        <f>1-D47</f>
        <v>0.92</v>
      </c>
      <c r="D47" s="14">
        <f>ROUND(H47,2)+ROUND(G47,2)</f>
        <v>0.08</v>
      </c>
      <c r="E47" s="14"/>
      <c r="F47" s="14"/>
      <c r="G47" s="14">
        <f>'Admissions 2018'!E47/'Admissions 2018'!C47</f>
        <v>0.03241574479032673</v>
      </c>
      <c r="H47" s="14">
        <f>'Admissions 2018'!H47/'Admissions 2018'!C47</f>
        <v>0.04540776948803705</v>
      </c>
      <c r="I47" t="s" s="5">
        <f>IF('Admissions 2018'!F47&gt;0,'Admissions 2018'!F47/'Admissions 2018'!C47,"  ")</f>
        <v>131</v>
      </c>
      <c r="J47" t="s" s="5">
        <f>IF('Admissions 2018'!G47&gt;0,'Admissions 2018'!G47/'Admissions 2018'!C47,"  ")</f>
        <v>131</v>
      </c>
      <c r="K47" t="s" s="5">
        <f>IF('Admissions 2018'!J47&gt;0,'Admissions 2018'!J47/'Admissions 2018'!C47,"  ")</f>
        <v>131</v>
      </c>
      <c r="L47" t="s" s="5">
        <f>IF('Admissions 2018'!I47&gt;0,'Admissions 2018'!I47/'Admissions 2018'!C47,"  ")</f>
        <v>131</v>
      </c>
      <c r="M47" s="8">
        <v>2018</v>
      </c>
      <c r="N47" s="7"/>
      <c r="O47" s="7"/>
      <c r="P47" s="7"/>
      <c r="Q47" s="7"/>
    </row>
    <row r="48" ht="15" customHeight="1">
      <c r="A48" t="s" s="5">
        <v>102</v>
      </c>
      <c r="B48" t="s" s="5">
        <v>103</v>
      </c>
      <c r="C48" s="14">
        <f>1-D48</f>
        <v>0.5900000000000001</v>
      </c>
      <c r="D48" s="14">
        <f>ROUND(H48,2)+ROUND(G48,2)</f>
        <v>0.41</v>
      </c>
      <c r="E48" s="14"/>
      <c r="F48" s="14"/>
      <c r="G48" s="14"/>
      <c r="H48" s="14">
        <f>ROUND(K48,2)+ROUND(L48,2)</f>
        <v>0.41</v>
      </c>
      <c r="I48" t="s" s="5">
        <f>IF('Admissions 2018'!F48&gt;0,'Admissions 2018'!F48/'Admissions 2018'!C48,"  ")</f>
        <v>131</v>
      </c>
      <c r="J48" t="s" s="5">
        <f>IF('Admissions 2018'!G48&gt;0,'Admissions 2018'!G48/'Admissions 2018'!C48,"  ")</f>
        <v>131</v>
      </c>
      <c r="K48" s="14">
        <f>IF('Admissions 2018'!J48&gt;0,'Admissions 2018'!J48/'Admissions 2018'!C48,"  ")</f>
        <v>0.1749382716049383</v>
      </c>
      <c r="L48" s="14">
        <f>IF('Admissions 2018'!I48&gt;0,'Admissions 2018'!I48/'Admissions 2018'!C48,"  ")</f>
        <v>0.2402469135802469</v>
      </c>
      <c r="M48" s="8">
        <v>2018</v>
      </c>
      <c r="N48" s="7"/>
      <c r="O48" s="7"/>
      <c r="P48" s="6"/>
      <c r="Q48" s="7"/>
    </row>
    <row r="49" ht="15" customHeight="1">
      <c r="A49" t="s" s="5">
        <v>104</v>
      </c>
      <c r="B49" t="s" s="5">
        <v>105</v>
      </c>
      <c r="C49" s="14">
        <f>1-D49</f>
        <v>0.41</v>
      </c>
      <c r="D49" s="14">
        <f>ROUND(H49,2)+ROUND(G49,2)</f>
        <v>0.59</v>
      </c>
      <c r="E49" s="14">
        <f>SUM(ROUND(L49,2),ROUND(I49,2))</f>
        <v>0.15</v>
      </c>
      <c r="F49" s="14">
        <f>ROUND(K49,2)+ROUND(J49,2)</f>
        <v>0.44</v>
      </c>
      <c r="G49" s="14">
        <f>ROUND(J49,2)+ROUND(I49,2)</f>
        <v>0.18</v>
      </c>
      <c r="H49" s="14">
        <f>ROUND(K49,2)+ROUND(L49,2)</f>
        <v>0.41</v>
      </c>
      <c r="I49" s="14"/>
      <c r="J49" s="14">
        <f>IF('Admissions 2018'!G49&gt;0,'Admissions 2018'!G49/'Admissions 2018'!C49,"  ")</f>
        <v>0.1774055899295925</v>
      </c>
      <c r="K49" s="14">
        <f>IF('Admissions 2018'!J49&gt;0,'Admissions 2018'!J49/'Admissions 2018'!C49,"  ")</f>
        <v>0.2629613825474718</v>
      </c>
      <c r="L49" s="14">
        <f>IF('Admissions 2018'!I49&gt;0,'Admissions 2018'!I49/'Admissions 2018'!C49,"  ")</f>
        <v>0.1464689566887135</v>
      </c>
      <c r="M49" s="8">
        <v>2018</v>
      </c>
      <c r="N49" s="7"/>
      <c r="O49" s="7"/>
      <c r="P49" s="6"/>
      <c r="Q49" s="7"/>
    </row>
    <row r="50" ht="15" customHeight="1">
      <c r="A50" t="s" s="5">
        <v>106</v>
      </c>
      <c r="B50" t="s" s="5">
        <v>107</v>
      </c>
      <c r="C50" s="14">
        <f>1-D50</f>
        <v>0.71</v>
      </c>
      <c r="D50" s="14">
        <f>ROUND(H50,2)+ROUND(G50,2)</f>
        <v>0.29</v>
      </c>
      <c r="E50" s="14">
        <f>SUM(ROUND(L50,2),ROUND(I50,2))</f>
        <v>0.08</v>
      </c>
      <c r="F50" s="14">
        <f>ROUND(K50,2)+ROUND(J50,2)</f>
        <v>0.21</v>
      </c>
      <c r="G50" s="14">
        <f>ROUND(J50,2)+ROUND(I50,2)</f>
        <v>0.13</v>
      </c>
      <c r="H50" s="14">
        <f>ROUND(K50,2)+ROUND(L50,2)</f>
        <v>0.16</v>
      </c>
      <c r="I50" s="14">
        <f>IF('Admissions 2018'!F50&gt;0,'Admissions 2018'!F50/'Admissions 2018'!C50,"  ")</f>
        <v>0.002318989951043546</v>
      </c>
      <c r="J50" s="14">
        <f>IF('Admissions 2018'!G50&gt;0,'Admissions 2018'!G50/'Admissions 2018'!C50,"  ")</f>
        <v>0.1342437516104097</v>
      </c>
      <c r="K50" s="14">
        <f>IF('Admissions 2018'!J50&gt;0,'Admissions 2018'!J50/'Admissions 2018'!C50,"  ")</f>
        <v>0.0770419994846689</v>
      </c>
      <c r="L50" s="14">
        <f>IF('Admissions 2018'!I50&gt;0,'Admissions 2018'!I50/'Admissions 2018'!C50,"  ")</f>
        <v>0.08116464828652409</v>
      </c>
      <c r="M50" s="8">
        <v>2018</v>
      </c>
      <c r="N50" s="7"/>
      <c r="O50" s="7"/>
      <c r="P50" s="6"/>
      <c r="Q50" s="7"/>
    </row>
    <row r="51" ht="15" customHeight="1">
      <c r="A51" t="s" s="5">
        <v>108</v>
      </c>
      <c r="B51" t="s" s="5">
        <v>109</v>
      </c>
      <c r="C51" s="14">
        <f>1-D51</f>
        <v>0.45</v>
      </c>
      <c r="D51" s="14">
        <f>ROUND(H51,2)+ROUND(G51,2)</f>
        <v>0.55</v>
      </c>
      <c r="E51" s="14">
        <f>SUM(ROUND(L51,2),ROUND(I51,2))</f>
        <v>0.06</v>
      </c>
      <c r="F51" s="14">
        <f>ROUND(K51,2)+ROUND(J51,2)</f>
        <v>0.49</v>
      </c>
      <c r="G51" s="14">
        <f>ROUND(J51,2)+ROUND(I51,2)</f>
        <v>0.24</v>
      </c>
      <c r="H51" s="14">
        <f>ROUND(K51,2)+ROUND(L51,2)</f>
        <v>0.3099999999999999</v>
      </c>
      <c r="I51" s="14">
        <f>IF('Admissions 2018'!F51&gt;0,'Admissions 2018'!F51/'Admissions 2018'!C51,"  ")</f>
        <v>0.03136531365313653</v>
      </c>
      <c r="J51" s="14">
        <f>IF('Admissions 2018'!G51&gt;0,'Admissions 2018'!G51/'Admissions 2018'!C51,"  ")</f>
        <v>0.2075645756457564</v>
      </c>
      <c r="K51" s="14">
        <f>IF('Admissions 2018'!J51&gt;0,'Admissions 2018'!J51/'Admissions 2018'!C51,"  ")</f>
        <v>0.2776752767527675</v>
      </c>
      <c r="L51" s="14">
        <f>IF('Admissions 2018'!I51&gt;0,'Admissions 2018'!I51/'Admissions 2018'!C51,"  ")</f>
        <v>0.03413284132841329</v>
      </c>
      <c r="M51" s="8">
        <v>2018</v>
      </c>
      <c r="N51" s="7"/>
      <c r="O51" s="7"/>
      <c r="P51" s="6"/>
      <c r="Q51" s="7"/>
    </row>
    <row r="52" ht="15" customHeight="1">
      <c r="A52" s="7"/>
      <c r="B52" s="7"/>
      <c r="C52" s="14"/>
      <c r="D52" s="14"/>
      <c r="E52" s="14"/>
      <c r="F52" s="14"/>
      <c r="G52" s="14"/>
      <c r="H52" s="14"/>
      <c r="I52" s="28"/>
      <c r="J52" s="28"/>
      <c r="K52" s="28"/>
      <c r="L52" s="28"/>
      <c r="M52" s="7"/>
      <c r="N52" s="7"/>
      <c r="O52" s="7"/>
      <c r="P52" s="7"/>
      <c r="Q52" s="7"/>
    </row>
    <row r="53" ht="15" customHeight="1">
      <c r="A53" s="7"/>
      <c r="B53" t="s" s="9">
        <v>110</v>
      </c>
      <c r="C53" s="29">
        <f>('Admissions 2018'!C53-'Admissions 2018'!E53-'Admissions 2018'!H53)/'Admissions 2018'!C53</f>
        <v>0.5932748948685961</v>
      </c>
      <c r="D53" s="29">
        <f>('Admissions 2018'!E53+'Admissions 2018'!H53)/'Admissions 2018'!$C$53</f>
        <v>0.4067251051314039</v>
      </c>
      <c r="E53" s="29">
        <f>('Admissions 2018'!F53+'Admissions 2018'!I53)/'Admissions 2018'!C53</f>
        <v>0.2111088161666901</v>
      </c>
      <c r="F53" s="29">
        <f>('Admissions 2018'!G53+'Admissions 2018'!J53)/'Admissions 2018'!C53</f>
        <v>0.1957121258437363</v>
      </c>
      <c r="G53" s="29">
        <f>'Admissions 2018'!E53/'Admissions 2018'!C53</f>
        <v>0.2063285387354489</v>
      </c>
      <c r="H53" s="29">
        <f>'Admissions 2018'!H53/'Admissions 2018'!C53</f>
        <v>0.200396566395955</v>
      </c>
      <c r="I53" s="29">
        <f>'Admissions 2018'!F53/'Admissions 2018'!C53</f>
        <v>0.1185370004709226</v>
      </c>
      <c r="J53" s="29">
        <f>'Admissions 2018'!G53/'Admissions 2018'!C53</f>
        <v>0.08781962838423979</v>
      </c>
      <c r="K53" s="29">
        <f>'Admissions 2018'!J53/'Admissions 2018'!C53</f>
        <v>0.1078924974594965</v>
      </c>
      <c r="L53" s="29">
        <f>'Admissions 2018'!I53/'Admissions 2018'!C53</f>
        <v>0.09257181569576747</v>
      </c>
      <c r="M53" s="7"/>
      <c r="N53" s="7"/>
      <c r="O53" s="7"/>
      <c r="P53" s="7"/>
      <c r="Q53" s="7"/>
    </row>
    <row r="54" ht="15" customHeight="1">
      <c r="A54" s="7"/>
      <c r="B54" s="7"/>
      <c r="C54" s="7"/>
      <c r="D54" s="7"/>
      <c r="E54" s="14"/>
      <c r="F54" s="14"/>
      <c r="G54" s="7"/>
      <c r="H54" s="7"/>
      <c r="I54" s="7"/>
      <c r="J54" s="14"/>
      <c r="K54" s="14"/>
      <c r="L54" s="14"/>
      <c r="M54" s="7"/>
      <c r="N54" s="7"/>
      <c r="O54" s="7"/>
      <c r="P54" s="7"/>
      <c r="Q54" s="7"/>
    </row>
    <row r="55" ht="15" customHeight="1">
      <c r="A55" s="7"/>
      <c r="B55" t="s" s="5">
        <v>140</v>
      </c>
      <c r="C55" s="8">
        <f>COUNTIF(C2:C51,"&gt;0")</f>
        <v>47</v>
      </c>
      <c r="D55" s="8">
        <f>COUNTIF(D2:D51,"&gt;0")</f>
        <v>47</v>
      </c>
      <c r="E55" s="8">
        <f>COUNTIF(E2:E51,"&gt;0")</f>
        <v>39</v>
      </c>
      <c r="F55" s="8">
        <f>COUNTIF(F2:F51,"&gt;0")</f>
        <v>40</v>
      </c>
      <c r="G55" s="8">
        <f>COUNTIF(G2:G51,"&gt;0")</f>
        <v>41</v>
      </c>
      <c r="H55" s="8">
        <f>COUNTIF(H2:H51,"&gt;0")</f>
        <v>45</v>
      </c>
      <c r="I55" s="8">
        <f>COUNTIF(I2:I51,"&gt;0")</f>
        <v>28</v>
      </c>
      <c r="J55" s="8">
        <f>COUNTIF(J2:J51,"&gt;0")</f>
        <v>30</v>
      </c>
      <c r="K55" s="8">
        <f>COUNTIF(K2:K51,"&gt;0")</f>
        <v>40</v>
      </c>
      <c r="L55" s="8">
        <f>COUNTIF(L2:L51,"&gt;0")</f>
        <v>39</v>
      </c>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62" customWidth="1"/>
    <col min="2" max="2" width="15.3516" style="62" customWidth="1"/>
    <col min="3" max="3" width="14.1719" style="62" customWidth="1"/>
    <col min="4" max="4" width="10.6719" style="62" customWidth="1"/>
    <col min="5" max="5" width="10.6719" style="62" customWidth="1"/>
    <col min="6" max="6" width="10.6719" style="62" customWidth="1"/>
    <col min="7" max="7" width="10.6719" style="62" customWidth="1"/>
    <col min="8" max="8" width="10.6719" style="62" customWidth="1"/>
    <col min="9" max="9" width="10.6719" style="62" customWidth="1"/>
    <col min="10" max="10" width="12" style="62" customWidth="1"/>
    <col min="11" max="11" width="8.85156" style="62" customWidth="1"/>
    <col min="12" max="256" width="8.85156" style="6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0.65</v>
      </c>
      <c r="D2" s="14">
        <f>ROUND(E2,2)+ROUND(F2,2)</f>
        <v>0.35</v>
      </c>
      <c r="E2" s="14">
        <f>ROUND(H2,2)+ROUND(G2,2)</f>
        <v>0.29</v>
      </c>
      <c r="F2" s="14">
        <f>ROUND(J2,2)+ROUND(I2,2)</f>
        <v>0.06</v>
      </c>
      <c r="G2" s="14">
        <f>IF('Population 2018'!F2&gt;0,'Population 2018'!F2/'Population 2018'!C2,"  ")</f>
        <v>0.1588021778584392</v>
      </c>
      <c r="H2" s="14">
        <f>IF('Population 2018'!G2&gt;0,'Population 2018'!G2/'Population 2018'!C2,"  ")</f>
        <v>0.1299909255898367</v>
      </c>
      <c r="I2" s="14">
        <f>IF('Population 2018'!J2&gt;0,'Population 2018'!J2/'Population 2018'!C2,"  ")</f>
        <v>0.02767695099818512</v>
      </c>
      <c r="J2" s="14">
        <f>IF('Population 2018'!I2&gt;0,'Population 2018'!I2/'Population 2018'!C2,"  ")</f>
        <v>0.03357531760435572</v>
      </c>
      <c r="K2" s="8">
        <v>2018</v>
      </c>
    </row>
    <row r="3" ht="15" customHeight="1">
      <c r="A3" t="s" s="5">
        <v>12</v>
      </c>
      <c r="B3" t="s" s="5">
        <v>13</v>
      </c>
      <c r="C3" s="14">
        <f>1-D3</f>
        <v>0.99</v>
      </c>
      <c r="D3" s="14">
        <f>ROUND(E3,2)+ROUND(F3,2)</f>
        <v>0.01</v>
      </c>
      <c r="E3" s="14">
        <f>ROUND(H3,2)+ROUND(G3,2)</f>
        <v>0.01</v>
      </c>
      <c r="F3" s="14">
        <f>'Population 2018'!H3/'Population 2018'!C3</f>
        <v>0.004971094008911147</v>
      </c>
      <c r="G3" s="14"/>
      <c r="H3" s="14">
        <f>IF('Population 2018'!G3&gt;0,'Population 2018'!G3/'Population 2018'!C3,"  ")</f>
        <v>0.006296719077954119</v>
      </c>
      <c r="I3" s="14">
        <f>IF('Population 2018'!J3&gt;0,'Population 2018'!J3/'Population 2018'!C3,"  ")</f>
        <v>0.004971094008911147</v>
      </c>
      <c r="J3" t="s" s="5">
        <f>IF('Population 2018'!I3&gt;0,'Population 2018'!I3/'Population 2018'!C3,"  ")</f>
        <v>131</v>
      </c>
      <c r="K3" s="8">
        <v>2018</v>
      </c>
    </row>
    <row r="4" ht="15" customHeight="1">
      <c r="A4" t="s" s="5">
        <v>14</v>
      </c>
      <c r="B4" t="s" s="5">
        <v>15</v>
      </c>
      <c r="C4" s="14">
        <f>1-D4</f>
        <v>0.48</v>
      </c>
      <c r="D4" s="14">
        <f>ROUND(E4,2)+ROUND(F4,2)</f>
        <v>0.52</v>
      </c>
      <c r="E4" s="14">
        <f>ROUND(H4,2)+ROUND(G4,2)</f>
        <v>0.17</v>
      </c>
      <c r="F4" s="14">
        <f>ROUND(J4,2)+ROUND(I4,2)</f>
        <v>0.35</v>
      </c>
      <c r="G4" s="14">
        <f>IF('Population 2018'!F4&gt;0,'Population 2018'!F4/'Population 2018'!C4,"  ")</f>
        <v>0.1316630448676978</v>
      </c>
      <c r="H4" s="14">
        <f>IF('Population 2018'!G4&gt;0,'Population 2018'!G4/'Population 2018'!C4,"  ")</f>
        <v>0.03617538028889173</v>
      </c>
      <c r="I4" s="14">
        <f>IF('Population 2018'!J4&gt;0,'Population 2018'!J4/'Population 2018'!C4,"  ")</f>
        <v>0.09235587370573949</v>
      </c>
      <c r="J4" s="14">
        <f>IF('Population 2018'!I4&gt;0,'Population 2018'!I4/'Population 2018'!C4,"  ")</f>
        <v>0.2624312923430909</v>
      </c>
      <c r="K4" s="8">
        <v>2018</v>
      </c>
    </row>
    <row r="5" ht="15" customHeight="1">
      <c r="A5" t="s" s="5">
        <v>16</v>
      </c>
      <c r="B5" t="s" s="5">
        <v>17</v>
      </c>
      <c r="C5" s="14"/>
      <c r="D5" s="14"/>
      <c r="E5" s="14"/>
      <c r="F5" s="14"/>
      <c r="G5" t="s" s="5">
        <f>IF('Population 2018'!F5&gt;0,'Population 2018'!F5/'Population 2018'!C5,"  ")</f>
        <v>131</v>
      </c>
      <c r="H5" t="s" s="5">
        <f>IF('Population 2018'!G5&gt;0,'Population 2018'!G5/'Population 2018'!C5,"  ")</f>
        <v>131</v>
      </c>
      <c r="I5" t="s" s="5">
        <f>IF('Population 2018'!J5&gt;0,'Population 2018'!J5/'Population 2018'!C5,"  ")</f>
        <v>131</v>
      </c>
      <c r="J5" t="s" s="5">
        <f>IF('Population 2018'!I5&gt;0,'Population 2018'!I5/'Population 2018'!C5,"  ")</f>
        <v>131</v>
      </c>
      <c r="K5" s="8">
        <v>2018</v>
      </c>
    </row>
    <row r="6" ht="15" customHeight="1">
      <c r="A6" t="s" s="5">
        <v>18</v>
      </c>
      <c r="B6" t="s" s="5">
        <v>19</v>
      </c>
      <c r="C6" s="14">
        <f>1-D6</f>
        <v>0.76</v>
      </c>
      <c r="D6" s="14">
        <f>ROUND(E6,2)+ROUND(F6,2)</f>
        <v>0.24</v>
      </c>
      <c r="E6" s="14">
        <f>ROUND(H6,2)+ROUND(G6,2)</f>
        <v>0.08</v>
      </c>
      <c r="F6" s="14">
        <f>ROUND(J6,2)+ROUND(I6,2)</f>
        <v>0.16</v>
      </c>
      <c r="G6" s="14">
        <f>IF('Population 2018'!F6&gt;0,'Population 2018'!F6/'Population 2018'!C6,"  ")</f>
        <v>0.05346503970559752</v>
      </c>
      <c r="H6" s="14">
        <f>IF('Population 2018'!G6&gt;0,'Population 2018'!G6/'Population 2018'!C6,"  ")</f>
        <v>0.02639550648847569</v>
      </c>
      <c r="I6" s="14">
        <f>IF('Population 2018'!J6&gt;0,'Population 2018'!J6/'Population 2018'!C6,"  ")</f>
        <v>0.0005035831880689522</v>
      </c>
      <c r="J6" s="14">
        <f>IF('Population 2018'!I6&gt;0,'Population 2018'!I6/'Population 2018'!C6,"  ")</f>
        <v>0.1648498934727871</v>
      </c>
      <c r="K6" s="8">
        <v>2018</v>
      </c>
    </row>
    <row r="7" ht="15" customHeight="1">
      <c r="A7" t="s" s="5">
        <v>20</v>
      </c>
      <c r="B7" t="s" s="5">
        <v>21</v>
      </c>
      <c r="C7" s="14">
        <f>1-D7</f>
        <v>0.8100000000000001</v>
      </c>
      <c r="D7" s="14">
        <f>ROUND(E7,2)+ROUND(F7,2)</f>
        <v>0.19</v>
      </c>
      <c r="E7" s="28">
        <f>'Population 2018'!E7/'Population 2018'!C7</f>
        <v>0.004668024035357799</v>
      </c>
      <c r="F7" s="14">
        <f>ROUND(J7,2)+ROUND(I7,2)</f>
        <v>0.19</v>
      </c>
      <c r="G7" s="28">
        <f>IF('Population 2018'!F7&gt;0,'Population 2018'!F7/'Population 2018'!C7,"  ")</f>
        <v>0.002830610319312708</v>
      </c>
      <c r="H7" s="28">
        <f>IF('Population 2018'!G7&gt;0,'Population 2018'!G7/'Population 2018'!C7,"  ")</f>
        <v>0.001837413716045091</v>
      </c>
      <c r="I7" s="14">
        <f>IF('Population 2018'!J7&gt;0,'Population 2018'!J7/'Population 2018'!C7,"  ")</f>
        <v>0.05964145602622039</v>
      </c>
      <c r="J7" s="14">
        <f>IF('Population 2018'!I7&gt;0,'Population 2018'!I7/'Population 2018'!C7,"  ")</f>
        <v>0.1316482097631226</v>
      </c>
      <c r="K7" s="8">
        <v>2018</v>
      </c>
    </row>
    <row r="8" ht="15" customHeight="1">
      <c r="A8" t="s" s="5">
        <v>22</v>
      </c>
      <c r="B8" t="s" s="5">
        <v>23</v>
      </c>
      <c r="C8" s="14"/>
      <c r="D8" s="14"/>
      <c r="E8" s="14"/>
      <c r="F8" s="14"/>
      <c r="G8" t="s" s="5">
        <f>IF('Population 2018'!F8&gt;0,'Population 2018'!F8/'Population 2018'!C8,"  ")</f>
        <v>131</v>
      </c>
      <c r="H8" t="s" s="5">
        <f>IF('Population 2018'!G8&gt;0,'Population 2018'!G8/'Population 2018'!C8,"  ")</f>
        <v>131</v>
      </c>
      <c r="I8" t="s" s="5">
        <f>IF('Population 2018'!J8&gt;0,'Population 2018'!J8/'Population 2018'!C8,"  ")</f>
        <v>131</v>
      </c>
      <c r="J8" t="s" s="5">
        <f>IF('Population 2018'!I8&gt;0,'Population 2018'!I8/'Population 2018'!C8,"  ")</f>
        <v>131</v>
      </c>
      <c r="K8" s="8">
        <v>2018</v>
      </c>
    </row>
    <row r="9" ht="15" customHeight="1">
      <c r="A9" t="s" s="5">
        <v>24</v>
      </c>
      <c r="B9" t="s" s="5">
        <v>25</v>
      </c>
      <c r="C9" s="14">
        <f>1-D9</f>
        <v>0.9</v>
      </c>
      <c r="D9" s="14">
        <f>ROUND(E9,2)+ROUND(F9,2)</f>
        <v>0.1</v>
      </c>
      <c r="E9" s="14">
        <f>'Population 2018'!E9/'Population 2018'!C9</f>
        <v>0.1017860572306511</v>
      </c>
      <c r="F9" s="14"/>
      <c r="G9" t="s" s="5">
        <f>IF('Population 2018'!F9&gt;0,'Population 2018'!F9/'Population 2018'!C9,"  ")</f>
        <v>131</v>
      </c>
      <c r="H9" t="s" s="5">
        <f>IF('Population 2018'!G9&gt;0,'Population 2018'!G9/'Population 2018'!C9,"  ")</f>
        <v>131</v>
      </c>
      <c r="I9" t="s" s="5">
        <f>IF('Population 2018'!J9&gt;0,'Population 2018'!J9/'Population 2018'!C9,"  ")</f>
        <v>131</v>
      </c>
      <c r="J9" t="s" s="5">
        <f>IF('Population 2018'!I9&gt;0,'Population 2018'!I9/'Population 2018'!C9,"  ")</f>
        <v>131</v>
      </c>
      <c r="K9" s="8">
        <v>2018</v>
      </c>
    </row>
    <row r="10" ht="15" customHeight="1">
      <c r="A10" t="s" s="5">
        <v>26</v>
      </c>
      <c r="B10" t="s" s="5">
        <v>27</v>
      </c>
      <c r="C10" s="14">
        <f>1-D10</f>
        <v>0.83</v>
      </c>
      <c r="D10" s="14">
        <f>ROUND(E10,2)+ROUND(F10,2)</f>
        <v>0.17</v>
      </c>
      <c r="E10" s="14">
        <f>ROUND(H10,2)+ROUND(G10,2)</f>
        <v>0.16</v>
      </c>
      <c r="F10" s="14">
        <f>ROUND(J10,2)+ROUND(I10,2)</f>
        <v>0.01</v>
      </c>
      <c r="G10" s="14">
        <f>IF('Population 2018'!F10&gt;0,'Population 2018'!F10/'Population 2018'!C10,"  ")</f>
        <v>0.09215297185542269</v>
      </c>
      <c r="H10" s="14">
        <f>IF('Population 2018'!G10&gt;0,'Population 2018'!G10/'Population 2018'!C10,"  ")</f>
        <v>0.07021079862445846</v>
      </c>
      <c r="I10" s="14">
        <f>IF('Population 2018'!J10&gt;0,'Population 2018'!J10/'Population 2018'!C10,"  ")</f>
        <v>0.005620604033121045</v>
      </c>
      <c r="J10" s="14">
        <f>IF('Population 2018'!I10&gt;0,'Population 2018'!I10/'Population 2018'!C10,"  ")</f>
        <v>0.004041432474831953</v>
      </c>
      <c r="K10" s="8">
        <v>2018</v>
      </c>
    </row>
    <row r="11" ht="15" customHeight="1">
      <c r="A11" t="s" s="5">
        <v>28</v>
      </c>
      <c r="B11" t="s" s="5">
        <v>29</v>
      </c>
      <c r="C11" s="14"/>
      <c r="D11" s="14"/>
      <c r="E11" s="14"/>
      <c r="F11" s="14"/>
      <c r="G11" t="s" s="5">
        <f>IF('Population 2018'!F11&gt;0,'Population 2018'!F11/'Population 2018'!C11,"  ")</f>
        <v>131</v>
      </c>
      <c r="H11" t="s" s="5">
        <f>IF('Population 2018'!G11&gt;0,'Population 2018'!G11/'Population 2018'!C11,"  ")</f>
        <v>131</v>
      </c>
      <c r="I11" t="s" s="5">
        <f>IF('Population 2018'!J11&gt;0,'Population 2018'!J11/'Population 2018'!C11,"  ")</f>
        <v>131</v>
      </c>
      <c r="J11" t="s" s="5">
        <f>IF('Population 2018'!I11&gt;0,'Population 2018'!I11/'Population 2018'!C11,"  ")</f>
        <v>131</v>
      </c>
      <c r="K11" s="8">
        <v>2018</v>
      </c>
    </row>
    <row r="12" ht="15" customHeight="1">
      <c r="A12" t="s" s="5">
        <v>30</v>
      </c>
      <c r="B12" t="s" s="5">
        <v>31</v>
      </c>
      <c r="C12" s="14">
        <f>1-D12</f>
        <v>0.72</v>
      </c>
      <c r="D12" s="14">
        <f>ROUND(E12,2)+ROUND(F12,2)</f>
        <v>0.28</v>
      </c>
      <c r="E12" s="14">
        <f>ROUND(H12,2)+ROUND(G12,2)</f>
        <v>0.12</v>
      </c>
      <c r="F12" s="14">
        <f>ROUND(J12,2)+ROUND(I12,2)</f>
        <v>0.16</v>
      </c>
      <c r="G12" s="14">
        <f>IF('Population 2018'!F12&gt;0,'Population 2018'!F12/'Population 2018'!C12,"  ")</f>
        <v>0.09963603275705187</v>
      </c>
      <c r="H12" s="14">
        <f>IF('Population 2018'!G12&gt;0,'Population 2018'!G12/'Population 2018'!C12,"  ")</f>
        <v>0.01501364877161055</v>
      </c>
      <c r="I12" s="14">
        <f>IF('Population 2018'!J12&gt;0,'Population 2018'!J12/'Population 2018'!C12,"  ")</f>
        <v>0.04071883530482256</v>
      </c>
      <c r="J12" s="14">
        <f>IF('Population 2018'!I12&gt;0,'Population 2018'!I12/'Population 2018'!C12,"  ")</f>
        <v>0.1248862602365787</v>
      </c>
      <c r="K12" s="8">
        <v>2018</v>
      </c>
    </row>
    <row r="13" ht="15" customHeight="1">
      <c r="A13" t="s" s="5">
        <v>32</v>
      </c>
      <c r="B13" t="s" s="5">
        <v>33</v>
      </c>
      <c r="C13" s="14">
        <f>1-D13</f>
        <v>0.6799999999999999</v>
      </c>
      <c r="D13" s="14">
        <f>ROUND(E13,2)+ROUND(F13,2)</f>
        <v>0.32</v>
      </c>
      <c r="E13" s="14">
        <f>ROUND(H13,2)+ROUND(G13,2)</f>
        <v>0.21</v>
      </c>
      <c r="F13" s="14">
        <f>ROUND(J13,2)+ROUND(I13,2)</f>
        <v>0.11</v>
      </c>
      <c r="G13" s="14">
        <f>IF('Population 2018'!F13&gt;0,'Population 2018'!F13/'Population 2018'!C13,"  ")</f>
        <v>0.1118019849336363</v>
      </c>
      <c r="H13" s="14">
        <f>IF('Population 2018'!G13&gt;0,'Population 2018'!G13/'Population 2018'!C13,"  ")</f>
        <v>0.1022360396986727</v>
      </c>
      <c r="I13" s="14">
        <f>IF('Population 2018'!J13&gt;0,'Population 2018'!J13/'Population 2018'!C13,"  ")</f>
        <v>0.03718761210092073</v>
      </c>
      <c r="J13" s="14">
        <f>IF('Population 2018'!I13&gt;0,'Population 2018'!I13/'Population 2018'!C13,"  ")</f>
        <v>0.06863565706086333</v>
      </c>
      <c r="K13" s="8">
        <v>2018</v>
      </c>
    </row>
    <row r="14" ht="15" customHeight="1">
      <c r="A14" t="s" s="5">
        <v>34</v>
      </c>
      <c r="B14" t="s" s="5">
        <v>35</v>
      </c>
      <c r="C14" s="14">
        <f>1-D14</f>
        <v>0.5700000000000001</v>
      </c>
      <c r="D14" s="14">
        <f>ROUND(E14,2)+ROUND(F14,2)</f>
        <v>0.43</v>
      </c>
      <c r="E14" s="14">
        <f>ROUND(H14,2)+ROUND(G14,2)</f>
        <v>0.29</v>
      </c>
      <c r="F14" s="14">
        <f>ROUND(J14,2)+ROUND(I14,2)</f>
        <v>0.14</v>
      </c>
      <c r="G14" s="14">
        <f>IF('Population 2018'!F14&gt;0,'Population 2018'!F14/'Population 2018'!C14,"  ")</f>
        <v>0.2213616922899087</v>
      </c>
      <c r="H14" s="14">
        <f>IF('Population 2018'!G14&gt;0,'Population 2018'!G14/'Population 2018'!C14,"  ")</f>
        <v>0.07444226101028782</v>
      </c>
      <c r="I14" s="14">
        <f>IF('Population 2018'!J14&gt;0,'Population 2018'!J14/'Population 2018'!C14,"  ")</f>
        <v>0.02589296035140446</v>
      </c>
      <c r="J14" s="14">
        <f>IF('Population 2018'!I14&gt;0,'Population 2018'!I14/'Population 2018'!C14,"  ")</f>
        <v>0.11478441798636</v>
      </c>
      <c r="K14" s="8">
        <v>2018</v>
      </c>
    </row>
    <row r="15" ht="15" customHeight="1">
      <c r="A15" t="s" s="5">
        <v>36</v>
      </c>
      <c r="B15" t="s" s="5">
        <v>37</v>
      </c>
      <c r="C15" s="14">
        <f>1-D15</f>
        <v>0.85</v>
      </c>
      <c r="D15" s="14">
        <f>ROUND(E15,2)+ROUND(F15,2)</f>
        <v>0.15</v>
      </c>
      <c r="E15" s="14"/>
      <c r="F15" s="14">
        <f>ROUND(J15,2)+ROUND(I15,2)</f>
        <v>0.15</v>
      </c>
      <c r="G15" t="s" s="5">
        <f>IF('Population 2018'!F15&gt;0,'Population 2018'!F15/'Population 2018'!C15,"  ")</f>
        <v>131</v>
      </c>
      <c r="H15" t="s" s="5">
        <f>IF('Population 2018'!G15&gt;0,'Population 2018'!G15/'Population 2018'!C15,"  ")</f>
        <v>131</v>
      </c>
      <c r="I15" s="14">
        <f>IF('Population 2018'!J15&gt;0,'Population 2018'!J15/'Population 2018'!C15,"  ")</f>
        <v>0.1004844392248972</v>
      </c>
      <c r="J15" s="14">
        <f>IF('Population 2018'!I15&gt;0,'Population 2018'!I15/'Population 2018'!C15,"  ")</f>
        <v>0.05306811509101585</v>
      </c>
      <c r="K15" s="8">
        <v>2018</v>
      </c>
    </row>
    <row r="16" ht="15" customHeight="1">
      <c r="A16" t="s" s="5">
        <v>38</v>
      </c>
      <c r="B16" t="s" s="5">
        <v>39</v>
      </c>
      <c r="C16" s="14"/>
      <c r="D16" s="14"/>
      <c r="E16" s="14"/>
      <c r="F16" s="14"/>
      <c r="G16" t="s" s="5">
        <f>IF('Population 2018'!F16&gt;0,'Population 2018'!F16/'Population 2018'!C16,"  ")</f>
        <v>131</v>
      </c>
      <c r="H16" t="s" s="5">
        <f>IF('Population 2018'!G16&gt;0,'Population 2018'!G16/'Population 2018'!C16,"  ")</f>
        <v>131</v>
      </c>
      <c r="I16" t="s" s="5">
        <f>IF('Population 2018'!J16&gt;0,'Population 2018'!J16/'Population 2018'!C16,"  ")</f>
        <v>131</v>
      </c>
      <c r="J16" t="s" s="5">
        <f>IF('Population 2018'!I16&gt;0,'Population 2018'!I16/'Population 2018'!C16,"  ")</f>
        <v>131</v>
      </c>
      <c r="K16" s="8">
        <v>2018</v>
      </c>
    </row>
    <row r="17" ht="15" customHeight="1">
      <c r="A17" t="s" s="5">
        <v>40</v>
      </c>
      <c r="B17" t="s" s="5">
        <v>41</v>
      </c>
      <c r="C17" s="14">
        <f>1-D17</f>
        <v>0.6899999999999999</v>
      </c>
      <c r="D17" s="14">
        <f>ROUND(E17,2)+ROUND(F17,2)</f>
        <v>0.31</v>
      </c>
      <c r="E17" s="14">
        <f>ROUND(H17,2)+ROUND(G17,2)</f>
        <v>0.23</v>
      </c>
      <c r="F17" s="14">
        <f>J17</f>
        <v>0.07961496039306126</v>
      </c>
      <c r="G17" s="14">
        <f>IF('Population 2018'!F17&gt;0,'Population 2018'!F17/'Population 2018'!C17,"  ")</f>
        <v>0.09064474080016044</v>
      </c>
      <c r="H17" s="14">
        <f>IF('Population 2018'!G17&gt;0,'Population 2018'!G17/'Population 2018'!C17,"  ")</f>
        <v>0.1382733380126341</v>
      </c>
      <c r="I17" t="s" s="5">
        <f>IF('Population 2018'!J17&gt;0,'Population 2018'!J17/'Population 2018'!C17,"  ")</f>
        <v>131</v>
      </c>
      <c r="J17" s="14">
        <f>IF('Population 2018'!I17&gt;0,'Population 2018'!I17/'Population 2018'!C17,"  ")</f>
        <v>0.07961496039306126</v>
      </c>
      <c r="K17" s="8">
        <v>2018</v>
      </c>
    </row>
    <row r="18" ht="15" customHeight="1">
      <c r="A18" t="s" s="5">
        <v>42</v>
      </c>
      <c r="B18" t="s" s="5">
        <v>43</v>
      </c>
      <c r="C18" s="14"/>
      <c r="D18" s="14"/>
      <c r="E18" s="14"/>
      <c r="F18" s="14"/>
      <c r="G18" t="s" s="5">
        <f>IF('Population 2018'!F18&gt;0,'Population 2018'!F18/'Population 2018'!C18,"  ")</f>
        <v>131</v>
      </c>
      <c r="H18" t="s" s="5">
        <f>IF('Population 2018'!G18&gt;0,'Population 2018'!G18/'Population 2018'!C18,"  ")</f>
        <v>131</v>
      </c>
      <c r="I18" t="s" s="5">
        <f>IF('Population 2018'!J18&gt;0,'Population 2018'!J18/'Population 2018'!C18,"  ")</f>
        <v>131</v>
      </c>
      <c r="J18" t="s" s="5">
        <f>IF('Population 2018'!I18&gt;0,'Population 2018'!I18/'Population 2018'!C18,"  ")</f>
        <v>131</v>
      </c>
      <c r="K18" s="8">
        <v>2018</v>
      </c>
    </row>
    <row r="19" ht="15" customHeight="1">
      <c r="A19" t="s" s="5">
        <v>44</v>
      </c>
      <c r="B19" t="s" s="5">
        <v>45</v>
      </c>
      <c r="C19" s="14">
        <f>1-D19</f>
        <v>0.71</v>
      </c>
      <c r="D19" s="14">
        <f>ROUND(E19,2)+ROUND(F19,2)</f>
        <v>0.29</v>
      </c>
      <c r="E19" s="14">
        <f>ROUND(H19,2)+ROUND(G19,2)</f>
        <v>0.11</v>
      </c>
      <c r="F19" s="14">
        <f>ROUND(J19,2)+ROUND(I19,2)</f>
        <v>0.18</v>
      </c>
      <c r="G19" s="14">
        <f>IF('Population 2018'!F19&gt;0,'Population 2018'!F19/'Population 2018'!C19,"  ")</f>
        <v>0.03191947796109332</v>
      </c>
      <c r="H19" s="14">
        <f>IF('Population 2018'!G19&gt;0,'Population 2018'!G19/'Population 2018'!C19,"  ")</f>
        <v>0.08055281950258557</v>
      </c>
      <c r="I19" s="14">
        <f>IF('Population 2018'!J19&gt;0,'Population 2018'!J19/'Population 2018'!C19,"  ")</f>
        <v>0.02425510957892145</v>
      </c>
      <c r="J19" s="14">
        <f>IF('Population 2018'!I19&gt;0,'Population 2018'!I19/'Population 2018'!C19,"  ")</f>
        <v>0.16319871952721</v>
      </c>
      <c r="K19" s="8">
        <v>2018</v>
      </c>
    </row>
    <row r="20" ht="15" customHeight="1">
      <c r="A20" t="s" s="5">
        <v>46</v>
      </c>
      <c r="B20" t="s" s="5">
        <v>47</v>
      </c>
      <c r="C20" s="14">
        <f>1-D20</f>
        <v>0.98</v>
      </c>
      <c r="D20" s="14">
        <f>ROUND(E20,2)+ROUND(F20,2)</f>
        <v>0.02</v>
      </c>
      <c r="E20" s="14">
        <f>'Population 2018'!E20/'Population 2018'!C20</f>
        <v>0.002053388090349076</v>
      </c>
      <c r="F20" s="14">
        <f>ROUND(J20,2)+ROUND(I20,2)</f>
        <v>0.02</v>
      </c>
      <c r="G20" t="s" s="5">
        <f>IF('Population 2018'!F20&gt;0,'Population 2018'!F20/'Population 2018'!C20,"  ")</f>
        <v>131</v>
      </c>
      <c r="H20" t="s" s="5">
        <f>IF('Population 2018'!G20&gt;0,'Population 2018'!G20/'Population 2018'!C20,"  ")</f>
        <v>131</v>
      </c>
      <c r="I20" s="14">
        <f>IF('Population 2018'!J20&gt;0,'Population 2018'!J20/'Population 2018'!C20,"  ")</f>
        <v>0.01473607923662278</v>
      </c>
      <c r="J20" s="14">
        <f>IF('Population 2018'!I20&gt;0,'Population 2018'!I20/'Population 2018'!C20,"  ")</f>
        <v>0.01050851552119821</v>
      </c>
      <c r="K20" s="8">
        <v>2018</v>
      </c>
    </row>
    <row r="21" ht="15" customHeight="1">
      <c r="A21" t="s" s="5">
        <v>48</v>
      </c>
      <c r="B21" t="s" s="5">
        <v>49</v>
      </c>
      <c r="C21" s="14">
        <f>1-D21</f>
        <v>0.92</v>
      </c>
      <c r="D21" s="14">
        <f>ROUND(E21,2)+ROUND(F21,2)</f>
        <v>0.08</v>
      </c>
      <c r="E21" s="14">
        <f>'Population 2018'!E21/'Population 2018'!C21</f>
        <v>0.04492880275535907</v>
      </c>
      <c r="F21" s="14">
        <f>'Population 2018'!H21/'Population 2018'!C21</f>
        <v>0.04163882177556161</v>
      </c>
      <c r="G21" t="s" s="5">
        <f>IF('Population 2018'!F21&gt;0,'Population 2018'!F21/'Population 2018'!C21,"  ")</f>
        <v>131</v>
      </c>
      <c r="H21" t="s" s="5">
        <f>IF('Population 2018'!G21&gt;0,'Population 2018'!G21/'Population 2018'!C21,"  ")</f>
        <v>131</v>
      </c>
      <c r="I21" t="s" s="5">
        <f>IF('Population 2018'!J21&gt;0,'Population 2018'!J21/'Population 2018'!C21,"  ")</f>
        <v>131</v>
      </c>
      <c r="J21" t="s" s="5">
        <f>IF('Population 2018'!I21&gt;0,'Population 2018'!I21/'Population 2018'!C21,"  ")</f>
        <v>131</v>
      </c>
      <c r="K21" s="8">
        <v>2018</v>
      </c>
    </row>
    <row r="22" ht="15" customHeight="1">
      <c r="A22" t="s" s="5">
        <v>50</v>
      </c>
      <c r="B22" t="s" s="5">
        <v>51</v>
      </c>
      <c r="C22" s="14"/>
      <c r="D22" s="14"/>
      <c r="E22" s="14"/>
      <c r="F22" s="14"/>
      <c r="G22" t="s" s="5">
        <f>IF('Population 2018'!F22&gt;0,'Population 2018'!F22/'Population 2018'!C22,"  ")</f>
        <v>131</v>
      </c>
      <c r="H22" t="s" s="5">
        <f>IF('Population 2018'!G22&gt;0,'Population 2018'!G22/'Population 2018'!C22,"  ")</f>
        <v>131</v>
      </c>
      <c r="I22" t="s" s="5">
        <f>IF('Population 2018'!J22&gt;0,'Population 2018'!J22/'Population 2018'!C22,"  ")</f>
        <v>131</v>
      </c>
      <c r="J22" t="s" s="5">
        <f>IF('Population 2018'!I22&gt;0,'Population 2018'!I22/'Population 2018'!C22,"  ")</f>
        <v>131</v>
      </c>
      <c r="K22" s="8">
        <v>2018</v>
      </c>
    </row>
    <row r="23" ht="15" customHeight="1">
      <c r="A23" t="s" s="5">
        <v>52</v>
      </c>
      <c r="B23" t="s" s="5">
        <v>53</v>
      </c>
      <c r="C23" s="14">
        <f>1-D23</f>
        <v>0.96</v>
      </c>
      <c r="D23" s="14">
        <f>ROUND(E23,2)+ROUND(F23,2)</f>
        <v>0.04</v>
      </c>
      <c r="E23" s="14"/>
      <c r="F23" s="14">
        <f>'Population 2018'!H23/'Population 2018'!C23</f>
        <v>0.03744816751229815</v>
      </c>
      <c r="G23" t="s" s="5">
        <f>IF('Population 2018'!F23&gt;0,'Population 2018'!F23/'Population 2018'!C23,"  ")</f>
        <v>131</v>
      </c>
      <c r="H23" t="s" s="5">
        <f>IF('Population 2018'!G23&gt;0,'Population 2018'!G23/'Population 2018'!C23,"  ")</f>
        <v>131</v>
      </c>
      <c r="I23" s="14">
        <f>IF('Population 2018'!J23&gt;0,'Population 2018'!J23/'Population 2018'!C23,"  ")</f>
        <v>0.03744816751229815</v>
      </c>
      <c r="J23" t="s" s="5">
        <f>IF('Population 2018'!I23&gt;0,'Population 2018'!I23/'Population 2018'!C23,"  ")</f>
        <v>131</v>
      </c>
      <c r="K23" s="8">
        <v>2018</v>
      </c>
    </row>
    <row r="24" ht="15" customHeight="1">
      <c r="A24" t="s" s="5">
        <v>54</v>
      </c>
      <c r="B24" t="s" s="5">
        <v>55</v>
      </c>
      <c r="C24" s="14">
        <f>1-D24</f>
        <v>0.7</v>
      </c>
      <c r="D24" s="14">
        <f>ROUND(E24,2)+ROUND(F24,2)</f>
        <v>0.3</v>
      </c>
      <c r="E24" s="14">
        <f>'Population 2018'!E24/'Population 2018'!C24</f>
        <v>0.1328785256083902</v>
      </c>
      <c r="F24" s="14">
        <f>ROUND(J24,2)+ROUND(I24,2)</f>
        <v>0.17</v>
      </c>
      <c r="G24" t="s" s="5">
        <f>IF('Population 2018'!F24&gt;0,'Population 2018'!F24/'Population 2018'!C24,"  ")</f>
        <v>131</v>
      </c>
      <c r="H24" s="14">
        <f>IF('Population 2018'!G24&gt;0,'Population 2018'!G24/'Population 2018'!C24,"  ")</f>
        <v>0.1328785256083902</v>
      </c>
      <c r="I24" s="14">
        <f>IF('Population 2018'!J24&gt;0,'Population 2018'!J24/'Population 2018'!C24,"  ")</f>
        <v>0.121576214234803</v>
      </c>
      <c r="J24" s="14">
        <f>IF('Population 2018'!I24&gt;0,'Population 2018'!I24/'Population 2018'!C24,"  ")</f>
        <v>0.05437328174320334</v>
      </c>
      <c r="K24" s="8">
        <v>2018</v>
      </c>
    </row>
    <row r="25" ht="15" customHeight="1">
      <c r="A25" t="s" s="5">
        <v>56</v>
      </c>
      <c r="B25" t="s" s="5">
        <v>57</v>
      </c>
      <c r="C25" s="14">
        <f>1-D25</f>
        <v>0.45</v>
      </c>
      <c r="D25" s="14">
        <f>ROUND(E25,2)+ROUND(F25,2)</f>
        <v>0.55</v>
      </c>
      <c r="E25" s="14">
        <f>ROUND(H25,2)+ROUND(G25,2)</f>
        <v>0.33</v>
      </c>
      <c r="F25" s="14">
        <f>ROUND(J25,2)+ROUND(I25,2)</f>
        <v>0.22</v>
      </c>
      <c r="G25" s="14">
        <f>IF('Population 2018'!F25&gt;0,'Population 2018'!F25/'Population 2018'!C25,"  ")</f>
        <v>0.1855553103622206</v>
      </c>
      <c r="H25" s="14">
        <f>IF('Population 2018'!G25&gt;0,'Population 2018'!G25/'Population 2018'!C25,"  ")</f>
        <v>0.1373853283313893</v>
      </c>
      <c r="I25" s="14">
        <f>IF('Population 2018'!J25&gt;0,'Population 2018'!J25/'Population 2018'!C25,"  ")</f>
        <v>0.1022981621008165</v>
      </c>
      <c r="J25" s="14">
        <f>IF('Population 2018'!I25&gt;0,'Population 2018'!I25/'Population 2018'!C25,"  ")</f>
        <v>0.1198890325021279</v>
      </c>
      <c r="K25" s="8">
        <v>2018</v>
      </c>
    </row>
    <row r="26" ht="15" customHeight="1">
      <c r="A26" t="s" s="5">
        <v>58</v>
      </c>
      <c r="B26" t="s" s="5">
        <v>59</v>
      </c>
      <c r="C26" s="14"/>
      <c r="D26" s="14"/>
      <c r="E26" s="14"/>
      <c r="F26" s="14"/>
      <c r="G26" t="s" s="5">
        <f>IF('Population 2018'!F26&gt;0,'Population 2018'!F26/'Population 2018'!C26,"  ")</f>
        <v>131</v>
      </c>
      <c r="H26" t="s" s="5">
        <f>IF('Population 2018'!G26&gt;0,'Population 2018'!G26/'Population 2018'!C26,"  ")</f>
        <v>131</v>
      </c>
      <c r="I26" t="s" s="5">
        <f>IF('Population 2018'!J26&gt;0,'Population 2018'!J26/'Population 2018'!C26,"  ")</f>
        <v>131</v>
      </c>
      <c r="J26" t="s" s="5">
        <f>IF('Population 2018'!I26&gt;0,'Population 2018'!I26/'Population 2018'!C26,"  ")</f>
        <v>131</v>
      </c>
      <c r="K26" s="8">
        <v>2018</v>
      </c>
    </row>
    <row r="27" ht="15" customHeight="1">
      <c r="A27" t="s" s="5">
        <v>60</v>
      </c>
      <c r="B27" t="s" s="5">
        <v>61</v>
      </c>
      <c r="C27" s="14">
        <f>1-D27</f>
        <v>0.87</v>
      </c>
      <c r="D27" s="14">
        <f>ROUND(E27,2)+ROUND(F27,2)</f>
        <v>0.13</v>
      </c>
      <c r="E27" s="14">
        <f>ROUND(H27,2)+ROUND(G27,2)</f>
        <v>0.07000000000000001</v>
      </c>
      <c r="F27" s="14">
        <f>ROUND(J27,2)+ROUND(I27,2)</f>
        <v>0.06</v>
      </c>
      <c r="G27" s="14">
        <f>IF('Population 2018'!F27&gt;0,'Population 2018'!F27/'Population 2018'!C27,"  ")</f>
        <v>0.02132352941176471</v>
      </c>
      <c r="H27" s="14">
        <f>IF('Population 2018'!G27&gt;0,'Population 2018'!G27/'Population 2018'!C27,"  ")</f>
        <v>0.04963235294117647</v>
      </c>
      <c r="I27" s="14">
        <f>IF('Population 2018'!J27&gt;0,'Population 2018'!J27/'Population 2018'!C27,"  ")</f>
        <v>0.04816176470588236</v>
      </c>
      <c r="J27" s="14">
        <f>IF('Population 2018'!I27&gt;0,'Population 2018'!I27/'Population 2018'!C27,"  ")</f>
        <v>0.005147058823529412</v>
      </c>
      <c r="K27" s="8">
        <v>2018</v>
      </c>
    </row>
    <row r="28" ht="15" customHeight="1">
      <c r="A28" t="s" s="5">
        <v>62</v>
      </c>
      <c r="B28" t="s" s="5">
        <v>63</v>
      </c>
      <c r="C28" s="14">
        <f>1-D28</f>
        <v>0.72</v>
      </c>
      <c r="D28" s="14">
        <f>ROUND(E28,2)+ROUND(F28,2)</f>
        <v>0.28</v>
      </c>
      <c r="E28" s="14">
        <f>ROUND(H28,2)+ROUND(G28,2)</f>
        <v>0.17</v>
      </c>
      <c r="F28" s="14">
        <f>ROUND(J28,2)+ROUND(I28,2)</f>
        <v>0.11</v>
      </c>
      <c r="G28" s="14">
        <f>IF('Population 2018'!F28&gt;0,'Population 2018'!F28/'Population 2018'!C28,"  ")</f>
        <v>0.1606565329883571</v>
      </c>
      <c r="H28" s="14">
        <f>IF('Population 2018'!G28&gt;0,'Population 2018'!G28/'Population 2018'!C28,"  ")</f>
        <v>0.01463454075032342</v>
      </c>
      <c r="I28" s="14">
        <f>IF('Population 2018'!J28&gt;0,'Population 2018'!J28/'Population 2018'!C28,"  ")</f>
        <v>0.0002425614489003881</v>
      </c>
      <c r="J28" s="14">
        <f>IF('Population 2018'!I28&gt;0,'Population 2018'!I28/'Population 2018'!C28,"  ")</f>
        <v>0.1079128934885727</v>
      </c>
      <c r="K28" s="8">
        <v>2018</v>
      </c>
    </row>
    <row r="29" ht="15" customHeight="1">
      <c r="A29" t="s" s="5">
        <v>64</v>
      </c>
      <c r="B29" t="s" s="5">
        <v>65</v>
      </c>
      <c r="C29" s="14">
        <f>1-D29</f>
        <v>0.64</v>
      </c>
      <c r="D29" s="14">
        <f>ROUND(E29,2)+ROUND(F29,2)</f>
        <v>0.36</v>
      </c>
      <c r="E29" s="14">
        <f>'Population 2018'!E29/'Population 2018'!C29</f>
        <v>0.2510263929618768</v>
      </c>
      <c r="F29" s="14">
        <f>'Population 2018'!H29/'Population 2018'!C29</f>
        <v>0.1073313782991202</v>
      </c>
      <c r="G29" t="s" s="5">
        <f>IF('Population 2018'!F29&gt;0,'Population 2018'!F29/'Population 2018'!C29,"  ")</f>
        <v>131</v>
      </c>
      <c r="H29" t="s" s="5">
        <f>IF('Population 2018'!G29&gt;0,'Population 2018'!G29/'Population 2018'!C29,"  ")</f>
        <v>131</v>
      </c>
      <c r="I29" t="s" s="5">
        <f>IF('Population 2018'!J29&gt;0,'Population 2018'!J29/'Population 2018'!C29,"  ")</f>
        <v>131</v>
      </c>
      <c r="J29" t="s" s="5">
        <f>IF('Population 2018'!I29&gt;0,'Population 2018'!I29/'Population 2018'!C29,"  ")</f>
        <v>131</v>
      </c>
      <c r="K29" s="8">
        <v>2018</v>
      </c>
    </row>
    <row r="30" ht="15" customHeight="1">
      <c r="A30" t="s" s="5">
        <v>66</v>
      </c>
      <c r="B30" t="s" s="5">
        <v>67</v>
      </c>
      <c r="C30" s="14">
        <f>1-D30</f>
        <v>0.89</v>
      </c>
      <c r="D30" s="14">
        <f>ROUND(E30,2)+ROUND(F30,2)</f>
        <v>0.11</v>
      </c>
      <c r="E30" s="14">
        <f>'Population 2018'!E30/'Population 2018'!C30</f>
        <v>0.05299886835156545</v>
      </c>
      <c r="F30" s="14">
        <f>ROUND(J30,2)+ROUND(I30,2)</f>
        <v>0.06</v>
      </c>
      <c r="G30" t="s" s="5">
        <f>IF('Population 2018'!F30&gt;0,'Population 2018'!F30/'Population 2018'!C30,"  ")</f>
        <v>131</v>
      </c>
      <c r="H30" t="s" s="5">
        <f>IF('Population 2018'!G30&gt;0,'Population 2018'!G30/'Population 2018'!C30,"  ")</f>
        <v>131</v>
      </c>
      <c r="I30" s="14">
        <f>IF('Population 2018'!J30&gt;0,'Population 2018'!J30/'Population 2018'!C30,"  ")</f>
        <v>0.01980384760467748</v>
      </c>
      <c r="J30" s="14">
        <f>IF('Population 2018'!I30&gt;0,'Population 2018'!I30/'Population 2018'!C30,"  ")</f>
        <v>0.03866465484722746</v>
      </c>
      <c r="K30" s="8">
        <v>2018</v>
      </c>
    </row>
    <row r="31" ht="15" customHeight="1">
      <c r="A31" t="s" s="5">
        <v>68</v>
      </c>
      <c r="B31" t="s" s="5">
        <v>69</v>
      </c>
      <c r="C31" s="14"/>
      <c r="D31" s="14"/>
      <c r="E31" s="14"/>
      <c r="F31" s="14"/>
      <c r="G31" t="s" s="5">
        <f>IF('Population 2018'!F31&gt;0,'Population 2018'!F31/'Population 2018'!C31,"  ")</f>
        <v>131</v>
      </c>
      <c r="H31" s="14">
        <f>IF('Population 2018'!G31&gt;0,'Population 2018'!G31/'Population 2018'!C31,"  ")</f>
        <v>0.006594259115593483</v>
      </c>
      <c r="I31" s="14">
        <f>IF('Population 2018'!J31&gt;0,'Population 2018'!J31/'Population 2018'!C31,"  ")</f>
        <v>0.02249806051202483</v>
      </c>
      <c r="J31" t="s" s="5">
        <f>IF('Population 2018'!I31&gt;0,'Population 2018'!I31/'Population 2018'!C31,"  ")</f>
        <v>131</v>
      </c>
      <c r="K31" s="8">
        <v>2018</v>
      </c>
    </row>
    <row r="32" ht="15" customHeight="1">
      <c r="A32" t="s" s="5">
        <v>70</v>
      </c>
      <c r="B32" t="s" s="5">
        <v>71</v>
      </c>
      <c r="C32" s="14"/>
      <c r="D32" s="14"/>
      <c r="E32" s="14"/>
      <c r="F32" s="14"/>
      <c r="G32" t="s" s="5">
        <f>IF('Population 2018'!F32&gt;0,'Population 2018'!F32/'Population 2018'!C32,"  ")</f>
        <v>131</v>
      </c>
      <c r="H32" t="s" s="5">
        <f>IF('Population 2018'!G32&gt;0,'Population 2018'!G32/'Population 2018'!C32,"  ")</f>
        <v>131</v>
      </c>
      <c r="I32" t="s" s="5">
        <f>IF('Population 2018'!J32&gt;0,'Population 2018'!J32/'Population 2018'!C32,"  ")</f>
        <v>131</v>
      </c>
      <c r="J32" t="s" s="5">
        <f>IF('Population 2018'!I32&gt;0,'Population 2018'!I32/'Population 2018'!C32,"  ")</f>
        <v>131</v>
      </c>
      <c r="K32" s="8">
        <v>2018</v>
      </c>
    </row>
    <row r="33" ht="15" customHeight="1">
      <c r="A33" t="s" s="5">
        <v>72</v>
      </c>
      <c r="B33" t="s" s="5">
        <v>73</v>
      </c>
      <c r="C33" s="14"/>
      <c r="D33" s="14"/>
      <c r="E33" s="14"/>
      <c r="F33" s="14"/>
      <c r="G33" t="s" s="5">
        <f>IF('Population 2018'!F33&gt;0,'Population 2018'!F33/'Population 2018'!C33,"  ")</f>
        <v>131</v>
      </c>
      <c r="H33" t="s" s="5">
        <f>IF('Population 2018'!G33&gt;0,'Population 2018'!G33/'Population 2018'!C33,"  ")</f>
        <v>131</v>
      </c>
      <c r="I33" t="s" s="5">
        <f>IF('Population 2018'!J33&gt;0,'Population 2018'!J33/'Population 2018'!C33,"  ")</f>
        <v>131</v>
      </c>
      <c r="J33" t="s" s="5">
        <f>IF('Population 2018'!I33&gt;0,'Population 2018'!I33/'Population 2018'!C33,"  ")</f>
        <v>131</v>
      </c>
      <c r="K33" s="8">
        <v>2018</v>
      </c>
    </row>
    <row r="34" ht="15" customHeight="1">
      <c r="A34" t="s" s="5">
        <v>74</v>
      </c>
      <c r="B34" t="s" s="5">
        <v>75</v>
      </c>
      <c r="C34" s="14">
        <f>1-D34</f>
        <v>0.78</v>
      </c>
      <c r="D34" s="14">
        <f>ROUND(E34,2)+ROUND(F34,2)</f>
        <v>0.22</v>
      </c>
      <c r="E34" s="14">
        <f>ROUND(H34,2)+ROUND(G34,2)</f>
        <v>0.14</v>
      </c>
      <c r="F34" s="14">
        <f>ROUND(J34,2)+ROUND(I34,2)</f>
        <v>0.07999999999999999</v>
      </c>
      <c r="G34" s="14">
        <f>IF('Population 2018'!F34&gt;0,'Population 2018'!F34/'Population 2018'!C34,"  ")</f>
        <v>0.01564774381368268</v>
      </c>
      <c r="H34" s="14">
        <f>IF('Population 2018'!G34&gt;0,'Population 2018'!G34/'Population 2018'!C34,"  ")</f>
        <v>0.1225618631732169</v>
      </c>
      <c r="I34" s="14">
        <f>IF('Population 2018'!J34&gt;0,'Population 2018'!J34/'Population 2018'!C34,"  ")</f>
        <v>0.07052401746724891</v>
      </c>
      <c r="J34" s="14">
        <f>IF('Population 2018'!I34&gt;0,'Population 2018'!I34/'Population 2018'!C34,"  ")</f>
        <v>0.009315866084425037</v>
      </c>
      <c r="K34" s="8">
        <v>2018</v>
      </c>
    </row>
    <row r="35" ht="15" customHeight="1">
      <c r="A35" t="s" s="5">
        <v>76</v>
      </c>
      <c r="B35" t="s" s="5">
        <v>77</v>
      </c>
      <c r="C35" s="14">
        <f>1-D35</f>
        <v>0.78</v>
      </c>
      <c r="D35" s="14">
        <f>ROUND(E35,2)+ROUND(F35,2)</f>
        <v>0.22</v>
      </c>
      <c r="E35" s="14"/>
      <c r="F35" s="14">
        <f>ROUND(J35,2)+ROUND(I35,2)</f>
        <v>0.22</v>
      </c>
      <c r="G35" t="s" s="5">
        <f>IF('Population 2018'!F35&gt;0,'Population 2018'!F35/'Population 2018'!C35,"  ")</f>
        <v>131</v>
      </c>
      <c r="H35" t="s" s="5">
        <f>IF('Population 2018'!G35&gt;0,'Population 2018'!G35/'Population 2018'!C35,"  ")</f>
        <v>131</v>
      </c>
      <c r="I35" s="14">
        <f>IF('Population 2018'!J35&gt;0,'Population 2018'!J35/'Population 2018'!C35,"  ")</f>
        <v>0.1010098961713173</v>
      </c>
      <c r="J35" s="14">
        <f>IF('Population 2018'!I35&gt;0,'Population 2018'!I35/'Population 2018'!C35,"  ")</f>
        <v>0.1227490266060999</v>
      </c>
      <c r="K35" s="8">
        <v>2018</v>
      </c>
    </row>
    <row r="36" ht="15" customHeight="1">
      <c r="A36" t="s" s="5">
        <v>78</v>
      </c>
      <c r="B36" t="s" s="5">
        <v>79</v>
      </c>
      <c r="C36" s="14"/>
      <c r="D36" s="14"/>
      <c r="E36" s="14"/>
      <c r="F36" s="14"/>
      <c r="G36" t="s" s="5">
        <f>IF('Population 2018'!F36&gt;0,'Population 2018'!F36/'Population 2018'!C36,"  ")</f>
        <v>131</v>
      </c>
      <c r="H36" t="s" s="5">
        <f>IF('Population 2018'!G36&gt;0,'Population 2018'!G36/'Population 2018'!C36,"  ")</f>
        <v>131</v>
      </c>
      <c r="I36" t="s" s="5">
        <f>IF('Population 2018'!J36&gt;0,'Population 2018'!J36/'Population 2018'!C36,"  ")</f>
        <v>131</v>
      </c>
      <c r="J36" t="s" s="5">
        <f>IF('Population 2018'!I36&gt;0,'Population 2018'!I36/'Population 2018'!C36,"  ")</f>
        <v>131</v>
      </c>
      <c r="K36" s="8">
        <v>2018</v>
      </c>
    </row>
    <row r="37" ht="15" customHeight="1">
      <c r="A37" t="s" s="5">
        <v>80</v>
      </c>
      <c r="B37" t="s" s="5">
        <v>81</v>
      </c>
      <c r="C37" s="14">
        <f>1-D37</f>
        <v>0.89</v>
      </c>
      <c r="D37" s="14">
        <f>ROUND(E37,2)+ROUND(F37,2)</f>
        <v>0.11</v>
      </c>
      <c r="E37" s="14">
        <f>ROUND(H37,2)+ROUND(G37,2)</f>
        <v>0.11</v>
      </c>
      <c r="F37" s="14"/>
      <c r="G37" s="14">
        <f>IF('Population 2018'!F37&gt;0,'Population 2018'!F37/'Population 2018'!C37,"  ")</f>
        <v>0.03583517292126564</v>
      </c>
      <c r="H37" s="14">
        <f>IF('Population 2018'!G37&gt;0,'Population 2018'!G37/'Population 2018'!C37,"  ")</f>
        <v>0.0692420897718911</v>
      </c>
      <c r="I37" t="s" s="5">
        <f>IF('Population 2018'!J37&gt;0,'Population 2018'!J37/'Population 2018'!C37,"  ")</f>
        <v>131</v>
      </c>
      <c r="J37" t="s" s="5">
        <f>IF('Population 2018'!I37&gt;0,'Population 2018'!I37/'Population 2018'!C37,"  ")</f>
        <v>131</v>
      </c>
      <c r="K37" s="8">
        <v>2018</v>
      </c>
    </row>
    <row r="38" ht="15" customHeight="1">
      <c r="A38" t="s" s="5">
        <v>82</v>
      </c>
      <c r="B38" t="s" s="5">
        <v>83</v>
      </c>
      <c r="C38" s="14">
        <f>1-D38</f>
        <v>0.89</v>
      </c>
      <c r="D38" s="14">
        <f>ROUND(E38,2)+ROUND(F38,2)</f>
        <v>0.11</v>
      </c>
      <c r="E38" s="14">
        <f>ROUND(H38,2)+ROUND(G38,2)</f>
        <v>0.11</v>
      </c>
      <c r="F38" s="14">
        <f>'Population 2018'!H38/'Population 2018'!C38</f>
        <v>0.003359607184390748</v>
      </c>
      <c r="G38" s="14">
        <f>IF('Population 2018'!F38&gt;0,'Population 2018'!F38/'Population 2018'!C38,"  ")</f>
        <v>0.04651763793771805</v>
      </c>
      <c r="H38" s="14">
        <f>IF('Population 2018'!G38&gt;0,'Population 2018'!G38/'Population 2018'!C38,"  ")</f>
        <v>0.05943920403152862</v>
      </c>
      <c r="I38" s="14">
        <f>IF('Population 2018'!J38&gt;0,'Population 2018'!J38/'Population 2018'!C38,"  ")</f>
        <v>0.002067450575009691</v>
      </c>
      <c r="J38" s="14">
        <f>IF('Population 2018'!I38&gt;0,'Population 2018'!I38/'Population 2018'!C38,"  ")</f>
        <v>0.001292156609381057</v>
      </c>
      <c r="K38" s="8">
        <v>2018</v>
      </c>
    </row>
    <row r="39" ht="15" customHeight="1">
      <c r="A39" t="s" s="5">
        <v>84</v>
      </c>
      <c r="B39" t="s" s="5">
        <v>85</v>
      </c>
      <c r="C39" s="14">
        <f>1-D39</f>
        <v>0.85</v>
      </c>
      <c r="D39" s="14">
        <f>ROUND(E39,2)+ROUND(F39,2)</f>
        <v>0.15</v>
      </c>
      <c r="E39" s="14"/>
      <c r="F39" s="14">
        <f>ROUND(J39,2)+ROUND(I39,2)</f>
        <v>0.15</v>
      </c>
      <c r="G39" t="s" s="5">
        <f>IF('Population 2018'!F39&gt;0,'Population 2018'!F39/'Population 2018'!C39,"  ")</f>
        <v>131</v>
      </c>
      <c r="H39" t="s" s="5">
        <f>IF('Population 2018'!G39&gt;0,'Population 2018'!G39/'Population 2018'!C39,"  ")</f>
        <v>131</v>
      </c>
      <c r="I39" s="14">
        <f>IF('Population 2018'!J39&gt;0,'Population 2018'!J39/'Population 2018'!C39,"  ")</f>
        <v>0.06249870742249705</v>
      </c>
      <c r="J39" s="14">
        <f>IF('Population 2018'!I39&gt;0,'Population 2018'!I39/'Population 2018'!C39,"  ")</f>
        <v>0.09312762393233098</v>
      </c>
      <c r="K39" s="8">
        <v>2018</v>
      </c>
    </row>
    <row r="40" ht="15" customHeight="1">
      <c r="A40" t="s" s="5">
        <v>86</v>
      </c>
      <c r="B40" t="s" s="5">
        <v>87</v>
      </c>
      <c r="C40" s="14">
        <f>1-D40</f>
        <v>0.6799999999999999</v>
      </c>
      <c r="D40" s="14">
        <f>ROUND(E40,2)+ROUND(F40,2)</f>
        <v>0.32</v>
      </c>
      <c r="E40" s="14">
        <f>ROUND(H40,2)+ROUND(G40,2)</f>
        <v>0.27</v>
      </c>
      <c r="F40" s="14">
        <f>ROUND(J40,2)+ROUND(I40,2)</f>
        <v>0.05</v>
      </c>
      <c r="G40" s="14">
        <f>IF('Population 2018'!F40&gt;0,'Population 2018'!F40/'Population 2018'!C40,"  ")</f>
        <v>0.2258064516129032</v>
      </c>
      <c r="H40" s="14">
        <f>IF('Population 2018'!G40&gt;0,'Population 2018'!G40/'Population 2018'!C40,"  ")</f>
        <v>0.03747628083491461</v>
      </c>
      <c r="I40" s="14">
        <f>IF('Population 2018'!J40&gt;0,'Population 2018'!J40/'Population 2018'!C40,"  ")</f>
        <v>0.02087286527514232</v>
      </c>
      <c r="J40" s="14">
        <f>IF('Population 2018'!I40&gt;0,'Population 2018'!I40/'Population 2018'!C40,"  ")</f>
        <v>0.02561669829222011</v>
      </c>
      <c r="K40" s="8">
        <v>2018</v>
      </c>
    </row>
    <row r="41" ht="15" customHeight="1">
      <c r="A41" t="s" s="5">
        <v>88</v>
      </c>
      <c r="B41" t="s" s="5">
        <v>89</v>
      </c>
      <c r="C41" s="14">
        <f>1-D41</f>
        <v>0.8300000000000001</v>
      </c>
      <c r="D41" s="14">
        <f>ROUND(E41,2)+ROUND(F41,2)</f>
        <v>0.17</v>
      </c>
      <c r="E41" s="14">
        <f>'Population 2018'!E41/'Population 2018'!C41</f>
        <v>0.09779512606815065</v>
      </c>
      <c r="F41" s="14">
        <f>'Population 2018'!H41/'Population 2018'!C41</f>
        <v>0.06725392973942398</v>
      </c>
      <c r="G41" t="s" s="5">
        <f>IF('Population 2018'!F41&gt;0,'Population 2018'!F41/'Population 2018'!C41,"  ")</f>
        <v>131</v>
      </c>
      <c r="H41" t="s" s="5">
        <f>IF('Population 2018'!G41&gt;0,'Population 2018'!G41/'Population 2018'!C41,"  ")</f>
        <v>131</v>
      </c>
      <c r="I41" t="s" s="5">
        <f>IF('Population 2018'!J41&gt;0,'Population 2018'!J41/'Population 2018'!C41,"  ")</f>
        <v>131</v>
      </c>
      <c r="J41" t="s" s="5">
        <f>IF('Population 2018'!I41&gt;0,'Population 2018'!I41/'Population 2018'!C41,"  ")</f>
        <v>131</v>
      </c>
      <c r="K41" s="8">
        <v>2018</v>
      </c>
    </row>
    <row r="42" ht="15" customHeight="1">
      <c r="A42" t="s" s="5">
        <v>90</v>
      </c>
      <c r="B42" t="s" s="5">
        <v>91</v>
      </c>
      <c r="C42" s="14">
        <f>1-D42</f>
        <v>0.53</v>
      </c>
      <c r="D42" s="14">
        <f>ROUND(E42,2)+ROUND(F42,2)</f>
        <v>0.47</v>
      </c>
      <c r="E42" s="14">
        <f>ROUND(H42,2)+ROUND(G42,2)</f>
        <v>0.17</v>
      </c>
      <c r="F42" s="14">
        <f>ROUND(J42,2)+ROUND(I42,2)</f>
        <v>0.3</v>
      </c>
      <c r="G42" s="14">
        <f>IF('Population 2018'!F42&gt;0,'Population 2018'!F42/'Population 2018'!C42,"  ")</f>
        <v>0.06308991554893194</v>
      </c>
      <c r="H42" s="14">
        <f>IF('Population 2018'!G42&gt;0,'Population 2018'!G42/'Population 2018'!C42,"  ")</f>
        <v>0.107799304520616</v>
      </c>
      <c r="I42" s="14">
        <f>IF('Population 2018'!J42&gt;0,'Population 2018'!J42/'Population 2018'!C42,"  ")</f>
        <v>0.2255340288127173</v>
      </c>
      <c r="J42" s="14">
        <f>IF('Population 2018'!I42&gt;0,'Population 2018'!I42/'Population 2018'!C42,"  ")</f>
        <v>0.06830601092896176</v>
      </c>
      <c r="K42" s="8">
        <v>2018</v>
      </c>
    </row>
    <row r="43" ht="15" customHeight="1">
      <c r="A43" t="s" s="5">
        <v>92</v>
      </c>
      <c r="B43" t="s" s="5">
        <v>93</v>
      </c>
      <c r="C43" s="14">
        <f>1-D43</f>
        <v>0.79</v>
      </c>
      <c r="D43" s="14">
        <f>ROUND(E43,2)+ROUND(F43,2)</f>
        <v>0.21</v>
      </c>
      <c r="E43" s="14">
        <f>'Population 2018'!E43/'Population 2018'!C43</f>
        <v>0.1534536013250369</v>
      </c>
      <c r="F43" s="14">
        <f>'Population 2018'!H43/'Population 2018'!C43</f>
        <v>0.06298401898025874</v>
      </c>
      <c r="G43" t="s" s="5">
        <f>IF('Population 2018'!F43&gt;0,'Population 2018'!F43/'Population 2018'!C43,"  ")</f>
        <v>131</v>
      </c>
      <c r="H43" s="14">
        <f>IF('Population 2018'!G43&gt;0,'Population 2018'!G43/'Population 2018'!C43,"  ")</f>
        <v>0.1534536013250369</v>
      </c>
      <c r="I43" s="14">
        <f>IF('Population 2018'!J43&gt;0,'Population 2018'!J43/'Population 2018'!C43,"  ")</f>
        <v>0.06298401898025874</v>
      </c>
      <c r="J43" t="s" s="5">
        <f>IF('Population 2018'!I43&gt;0,'Population 2018'!I43/'Population 2018'!C43,"  ")</f>
        <v>131</v>
      </c>
      <c r="K43" s="8">
        <v>2018</v>
      </c>
    </row>
    <row r="44" ht="15" customHeight="1">
      <c r="A44" t="s" s="5">
        <v>94</v>
      </c>
      <c r="B44" t="s" s="5">
        <v>95</v>
      </c>
      <c r="C44" s="14">
        <f>1-D44</f>
        <v>0.76</v>
      </c>
      <c r="D44" s="14">
        <f>ROUND(E44,2)+ROUND(F44,2)</f>
        <v>0.24</v>
      </c>
      <c r="E44" s="14">
        <f>'Population 2018'!E44/'Population 2018'!C44</f>
        <v>0.1772733228059772</v>
      </c>
      <c r="F44" s="14">
        <f>ROUND(J44,2)+ROUND(I44,2)</f>
        <v>0.06</v>
      </c>
      <c r="G44" t="s" s="5">
        <f>IF('Population 2018'!F44&gt;0,'Population 2018'!F44/'Population 2018'!C44,"  ")</f>
        <v>131</v>
      </c>
      <c r="H44" t="s" s="5">
        <f>IF('Population 2018'!G44&gt;0,'Population 2018'!G44/'Population 2018'!C44,"  ")</f>
        <v>131</v>
      </c>
      <c r="I44" s="14">
        <f>IF('Population 2018'!J44&gt;0,'Population 2018'!J44/'Population 2018'!C44,"  ")</f>
        <v>0.01605306890821203</v>
      </c>
      <c r="J44" s="14">
        <f>IF('Population 2018'!I44&gt;0,'Population 2018'!I44/'Population 2018'!C44,"  ")</f>
        <v>0.04316675745936739</v>
      </c>
      <c r="K44" s="8">
        <v>2018</v>
      </c>
    </row>
    <row r="45" ht="15" customHeight="1">
      <c r="A45" t="s" s="5">
        <v>96</v>
      </c>
      <c r="B45" t="s" s="5">
        <v>97</v>
      </c>
      <c r="C45" s="14">
        <f>1-D45</f>
        <v>0.5</v>
      </c>
      <c r="D45" s="14">
        <f>ROUND(E45,2)+ROUND(F45,2)</f>
        <v>0.5</v>
      </c>
      <c r="E45" s="14">
        <f>'Population 2018'!E45/'Population 2018'!C45</f>
        <v>0.2303152663457058</v>
      </c>
      <c r="F45" s="14">
        <f>'Population 2018'!H45/'Population 2018'!C45</f>
        <v>0.2683646528964125</v>
      </c>
      <c r="G45" t="s" s="5">
        <f>IF('Population 2018'!F45&gt;0,'Population 2018'!F45/'Population 2018'!C45,"  ")</f>
        <v>131</v>
      </c>
      <c r="H45" t="s" s="5">
        <f>IF('Population 2018'!G45&gt;0,'Population 2018'!G45/'Population 2018'!C45,"  ")</f>
        <v>131</v>
      </c>
      <c r="I45" t="s" s="5">
        <f>IF('Population 2018'!J45&gt;0,'Population 2018'!J45/'Population 2018'!C45,"  ")</f>
        <v>131</v>
      </c>
      <c r="J45" t="s" s="5">
        <f>IF('Population 2018'!I45&gt;0,'Population 2018'!I45/'Population 2018'!C45,"  ")</f>
        <v>131</v>
      </c>
      <c r="K45" s="8">
        <v>2018</v>
      </c>
    </row>
    <row r="46" ht="15" customHeight="1">
      <c r="A46" t="s" s="5">
        <v>98</v>
      </c>
      <c r="B46" t="s" s="5">
        <v>99</v>
      </c>
      <c r="C46" s="14">
        <f>1-D46</f>
        <v>0.63</v>
      </c>
      <c r="D46" s="14">
        <f>ROUND(E46,2)+ROUND(F46,2)</f>
        <v>0.37</v>
      </c>
      <c r="E46" s="14">
        <f>ROUND(H46,2)+ROUND(G46,2)</f>
        <v>0.34</v>
      </c>
      <c r="F46" s="14">
        <f>ROUND(J46,2)+ROUND(I46,2)</f>
        <v>0.03</v>
      </c>
      <c r="G46" s="14">
        <f>IF('Population 2018'!F46&gt;0,'Population 2018'!F46/'Population 2018'!C46,"  ")</f>
        <v>0.2961179656936503</v>
      </c>
      <c r="H46" s="14">
        <f>IF('Population 2018'!G46&gt;0,'Population 2018'!G46/'Population 2018'!C46,"  ")</f>
        <v>0.0423646637910857</v>
      </c>
      <c r="I46" s="14">
        <f>IF('Population 2018'!J46&gt;0,'Population 2018'!J46/'Population 2018'!C46,"  ")</f>
        <v>0.00307620289564316</v>
      </c>
      <c r="J46" s="14">
        <f>IF('Population 2018'!I46&gt;0,'Population 2018'!I46/'Population 2018'!C46,"  ")</f>
        <v>0.03423947570802822</v>
      </c>
      <c r="K46" s="8">
        <v>2018</v>
      </c>
    </row>
    <row r="47" ht="15" customHeight="1">
      <c r="A47" t="s" s="5">
        <v>100</v>
      </c>
      <c r="B47" t="s" s="5">
        <v>101</v>
      </c>
      <c r="C47" s="14">
        <f>1-D47</f>
        <v>0.91</v>
      </c>
      <c r="D47" s="14">
        <f>ROUND(E47,2)+ROUND(F47,2)</f>
        <v>0.09</v>
      </c>
      <c r="E47" s="14">
        <f>'Population 2018'!E47/'Population 2018'!C47</f>
        <v>0.02700617283950617</v>
      </c>
      <c r="F47" s="14">
        <f>'Population 2018'!H47/'Population 2018'!C47</f>
        <v>0.06481481481481481</v>
      </c>
      <c r="G47" t="s" s="5">
        <f>IF('Population 2018'!F47&gt;0,'Population 2018'!F47/'Population 2018'!C47,"  ")</f>
        <v>131</v>
      </c>
      <c r="H47" t="s" s="5">
        <f>IF('Population 2018'!G47&gt;0,'Population 2018'!G47/'Population 2018'!C47,"  ")</f>
        <v>131</v>
      </c>
      <c r="I47" t="s" s="5">
        <f>IF('Population 2018'!J47&gt;0,'Population 2018'!J47/'Population 2018'!C47,"  ")</f>
        <v>131</v>
      </c>
      <c r="J47" t="s" s="5">
        <f>IF('Population 2018'!I47&gt;0,'Population 2018'!I47/'Population 2018'!C47,"  ")</f>
        <v>131</v>
      </c>
      <c r="K47" s="8">
        <v>2018</v>
      </c>
    </row>
    <row r="48" ht="15" customHeight="1">
      <c r="A48" t="s" s="5">
        <v>102</v>
      </c>
      <c r="B48" t="s" s="5">
        <v>103</v>
      </c>
      <c r="C48" s="14">
        <f>1-D48</f>
        <v>0.61</v>
      </c>
      <c r="D48" s="14">
        <f>ROUND(E48,2)+ROUND(F48,2)</f>
        <v>0.39</v>
      </c>
      <c r="E48" s="14"/>
      <c r="F48" s="14">
        <f>ROUND(J48,2)+ROUND(I48,2)</f>
        <v>0.39</v>
      </c>
      <c r="G48" t="s" s="5">
        <f>IF('Population 2018'!F48&gt;0,'Population 2018'!F48/'Population 2018'!C48,"  ")</f>
        <v>131</v>
      </c>
      <c r="H48" t="s" s="5">
        <f>IF('Population 2018'!G48&gt;0,'Population 2018'!G48/'Population 2018'!C48,"  ")</f>
        <v>131</v>
      </c>
      <c r="I48" s="14">
        <f>IF('Population 2018'!J48&gt;0,'Population 2018'!J48/'Population 2018'!C48,"  ")</f>
        <v>0.1309717097170972</v>
      </c>
      <c r="J48" s="14">
        <f>IF('Population 2018'!I48&gt;0,'Population 2018'!I48/'Population 2018'!C48,"  ")</f>
        <v>0.2620418204182042</v>
      </c>
      <c r="K48" s="8">
        <v>2018</v>
      </c>
    </row>
    <row r="49" ht="15" customHeight="1">
      <c r="A49" t="s" s="5">
        <v>104</v>
      </c>
      <c r="B49" t="s" s="5">
        <v>105</v>
      </c>
      <c r="C49" s="14">
        <f>1-D49</f>
        <v>0.49</v>
      </c>
      <c r="D49" s="14">
        <f>ROUND(E49,2)+ROUND(F49,2)</f>
        <v>0.51</v>
      </c>
      <c r="E49" s="14">
        <f>ROUND(H49,2)+ROUND(G49,2)</f>
        <v>0.21</v>
      </c>
      <c r="F49" s="14">
        <f>ROUND(J49,2)+ROUND(I49,2)</f>
        <v>0.3</v>
      </c>
      <c r="G49" s="14">
        <f>IF('Population 2018'!F49&gt;0,'Population 2018'!F49/'Population 2018'!C49,"  ")</f>
        <v>0.1018731928089511</v>
      </c>
      <c r="H49" s="14">
        <f>IF('Population 2018'!G49&gt;0,'Population 2018'!G49/'Population 2018'!C49,"  ")</f>
        <v>0.109541968738214</v>
      </c>
      <c r="I49" s="14">
        <f>IF('Population 2018'!J49&gt;0,'Population 2018'!J49/'Population 2018'!C49,"  ")</f>
        <v>0.1804467166743494</v>
      </c>
      <c r="J49" s="14">
        <f>IF('Population 2018'!I49&gt;0,'Population 2018'!I49/'Population 2018'!C49,"  ")</f>
        <v>0.1247118970791602</v>
      </c>
      <c r="K49" s="8">
        <v>2018</v>
      </c>
    </row>
    <row r="50" ht="15" customHeight="1">
      <c r="A50" t="s" s="5">
        <v>106</v>
      </c>
      <c r="B50" t="s" s="5">
        <v>107</v>
      </c>
      <c r="C50" s="14">
        <f>1-D50</f>
        <v>0.87</v>
      </c>
      <c r="D50" s="14">
        <f>ROUND(E50,2)+ROUND(F50,2)</f>
        <v>0.13</v>
      </c>
      <c r="E50" s="14">
        <f>ROUND(H50,2)+ROUND(G50,2)</f>
        <v>0.13</v>
      </c>
      <c r="F50" s="14">
        <f>'Population 2018'!H50/'Population 2018'!C50</f>
        <v>0</v>
      </c>
      <c r="G50" s="14">
        <f>IF('Population 2018'!F50&gt;0,'Population 2018'!F50/'Population 2018'!C50,"  ")</f>
        <v>0.01043986636971047</v>
      </c>
      <c r="H50" s="14">
        <f>IF('Population 2018'!G50&gt;0,'Population 2018'!G50/'Population 2018'!C50,"  ")</f>
        <v>0.1201280623608018</v>
      </c>
      <c r="I50" t="s" s="5">
        <f>IF('Population 2018'!J50&gt;0,'Population 2018'!J50/'Population 2018'!C50,"  ")</f>
        <v>131</v>
      </c>
      <c r="J50" t="s" s="5">
        <f>IF('Population 2018'!I50&gt;0,'Population 2018'!I50/'Population 2018'!C50,"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2018'!F51&gt;0,'Population 2018'!F51/'Population 2018'!C51,"  ")</f>
        <v>0.02241238793806031</v>
      </c>
      <c r="H51" s="14">
        <f>IF('Population 2018'!G51&gt;0,'Population 2018'!G51/'Population 2018'!C51,"  ")</f>
        <v>0.1801140994295028</v>
      </c>
      <c r="I51" s="14">
        <f>IF('Population 2018'!J51&gt;0,'Population 2018'!J51/'Population 2018'!C51,"  ")</f>
        <v>0.07008964955175224</v>
      </c>
      <c r="J51" s="14">
        <f>IF('Population 2018'!I51&gt;0,'Population 2018'!I51/'Population 2018'!C51,"  ")</f>
        <v>0.02811735941320294</v>
      </c>
      <c r="K51" s="8">
        <v>2018</v>
      </c>
    </row>
    <row r="52" ht="15" customHeight="1">
      <c r="A52" s="7"/>
      <c r="B52" s="7"/>
      <c r="C52" s="7"/>
      <c r="D52" s="7"/>
      <c r="E52" s="7"/>
      <c r="F52" s="7"/>
      <c r="G52" s="7"/>
      <c r="H52" s="7"/>
      <c r="I52" s="7"/>
      <c r="J52" s="7"/>
      <c r="K52" s="7"/>
    </row>
    <row r="53" ht="15" customHeight="1">
      <c r="A53" s="7"/>
      <c r="B53" t="s" s="9">
        <v>110</v>
      </c>
      <c r="C53" s="29">
        <f>('Population 2018'!C53-'Population 2018'!D53)/'Population 2018'!C53</f>
        <v>0.7704446741278714</v>
      </c>
      <c r="D53" s="29">
        <f>'Population 2018'!D53/'Population 2018'!C53</f>
        <v>0.2295553258721286</v>
      </c>
      <c r="E53" s="29">
        <f>'Population 2018'!E53/'Population 2018'!C53</f>
        <v>0.1164074180733681</v>
      </c>
      <c r="F53" s="29">
        <f>'Population 2018'!H53/'Population 2018'!C53</f>
        <v>0.1131479077987605</v>
      </c>
      <c r="G53" s="29">
        <f>'Population 2018'!F53/'Population 2018'!C53</f>
        <v>0.0798732883872673</v>
      </c>
      <c r="H53" s="29">
        <f>'Population 2018'!G53/'Population 2018'!C53</f>
        <v>0.03653412968610078</v>
      </c>
      <c r="I53" s="29">
        <f>'Population 2018'!J53/'Population 2018'!C53</f>
        <v>0.0358585579650399</v>
      </c>
      <c r="J53" s="29">
        <f>'Population 2018'!I53/'Population 2018'!C53</f>
        <v>0.0772893498337206</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26</v>
      </c>
      <c r="I55" s="8">
        <f>COUNTIF(I2:I51,"&gt;0")</f>
        <v>31</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3" customWidth="1"/>
    <col min="2" max="2" width="15.3516" style="63" customWidth="1"/>
    <col min="3" max="3" width="10.6719" style="63" customWidth="1"/>
    <col min="4" max="4" width="10.6719" style="63" customWidth="1"/>
    <col min="5" max="5" width="10.6719" style="63" customWidth="1"/>
    <col min="6" max="6" width="10.6719" style="63" customWidth="1"/>
    <col min="7" max="7" width="10.6719" style="63" customWidth="1"/>
    <col min="8" max="8" width="10.6719" style="63" customWidth="1"/>
    <col min="9" max="9" width="10.6719" style="63" customWidth="1"/>
    <col min="10" max="10" width="10.6719" style="63" customWidth="1"/>
    <col min="11" max="11" width="8.85156" style="63" customWidth="1"/>
    <col min="12" max="12" width="8.85156" style="63" customWidth="1"/>
    <col min="13" max="13" width="8.85156" style="63" customWidth="1"/>
    <col min="14" max="14" width="8.85156" style="63" customWidth="1"/>
    <col min="15" max="256" width="8.85156" style="63" customWidth="1"/>
  </cols>
  <sheetData>
    <row r="1" ht="57" customHeight="1">
      <c r="A1" t="s" s="2">
        <v>0</v>
      </c>
      <c r="B1" t="s" s="2">
        <v>1</v>
      </c>
      <c r="C1" t="s" s="3">
        <v>2</v>
      </c>
      <c r="D1" t="s" s="3">
        <v>3</v>
      </c>
      <c r="E1" t="s" s="3">
        <v>4</v>
      </c>
      <c r="F1" t="s" s="3">
        <v>5</v>
      </c>
      <c r="G1" t="s" s="3">
        <v>6</v>
      </c>
      <c r="H1" t="s" s="3">
        <v>7</v>
      </c>
      <c r="I1" t="s" s="3">
        <v>8</v>
      </c>
      <c r="J1" t="s" s="3">
        <v>9</v>
      </c>
      <c r="K1" s="4"/>
      <c r="L1" t="s" s="3">
        <v>144</v>
      </c>
      <c r="M1" s="7"/>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5856</v>
      </c>
      <c r="E5" s="6">
        <v>2851</v>
      </c>
      <c r="F5" s="6"/>
      <c r="G5" s="6"/>
      <c r="H5" s="6">
        <v>3005</v>
      </c>
      <c r="I5" s="6"/>
      <c r="J5" s="6"/>
      <c r="K5" s="7"/>
      <c r="L5" s="7"/>
      <c r="M5" s="7"/>
      <c r="N5" s="6"/>
    </row>
    <row r="6" ht="15" customHeight="1">
      <c r="A6" t="s" s="5">
        <v>18</v>
      </c>
      <c r="B6" t="s" s="5">
        <v>19</v>
      </c>
      <c r="C6" s="6">
        <v>34500</v>
      </c>
      <c r="D6" s="6">
        <v>12111</v>
      </c>
      <c r="E6" s="6">
        <v>7635</v>
      </c>
      <c r="F6" s="6">
        <v>3221</v>
      </c>
      <c r="G6" s="6">
        <v>4414</v>
      </c>
      <c r="H6" s="6">
        <v>4476</v>
      </c>
      <c r="I6" s="6">
        <v>4436</v>
      </c>
      <c r="J6" s="6">
        <v>40</v>
      </c>
      <c r="K6" s="7"/>
      <c r="L6" s="7"/>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11281</v>
      </c>
      <c r="E10" s="6">
        <v>10292</v>
      </c>
      <c r="F10" s="6">
        <v>5149</v>
      </c>
      <c r="G10" s="6">
        <v>5143</v>
      </c>
      <c r="H10" s="6">
        <v>989</v>
      </c>
      <c r="I10" s="6">
        <v>291</v>
      </c>
      <c r="J10" s="6">
        <v>698</v>
      </c>
      <c r="K10" s="7"/>
      <c r="L10" s="7"/>
      <c r="M10" s="7"/>
      <c r="N10" s="6"/>
    </row>
    <row r="11" ht="15" customHeight="1">
      <c r="A11" t="s" s="5">
        <v>28</v>
      </c>
      <c r="B11" t="s" s="5">
        <v>29</v>
      </c>
      <c r="C11" s="6">
        <v>18967</v>
      </c>
      <c r="D11" s="6">
        <v>6278</v>
      </c>
      <c r="E11" s="6">
        <v>3779</v>
      </c>
      <c r="F11" s="6"/>
      <c r="G11" s="6"/>
      <c r="H11" s="6">
        <v>2499</v>
      </c>
      <c r="I11" s="6">
        <v>1533</v>
      </c>
      <c r="J11" s="6">
        <v>966</v>
      </c>
      <c r="K11" s="7"/>
      <c r="L11" t="s" s="5">
        <v>143</v>
      </c>
      <c r="M11" s="7"/>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8014</v>
      </c>
      <c r="D26" s="6">
        <v>3743</v>
      </c>
      <c r="E26" s="6">
        <v>1735</v>
      </c>
      <c r="F26" s="6"/>
      <c r="G26" s="6"/>
      <c r="H26" s="6">
        <v>2008</v>
      </c>
      <c r="I26" s="6"/>
      <c r="J26" s="6"/>
      <c r="K26" s="7"/>
      <c r="L26" t="s" s="5">
        <v>143</v>
      </c>
      <c r="M26" s="7"/>
      <c r="N26" s="6"/>
    </row>
    <row r="27" ht="15" customHeight="1">
      <c r="A27" t="s" s="5">
        <v>60</v>
      </c>
      <c r="B27" t="s" s="5">
        <v>61</v>
      </c>
      <c r="C27" s="6">
        <v>2458</v>
      </c>
      <c r="D27" s="6">
        <v>864</v>
      </c>
      <c r="E27" s="8">
        <v>516</v>
      </c>
      <c r="F27" s="6">
        <v>176</v>
      </c>
      <c r="G27" s="8">
        <v>340</v>
      </c>
      <c r="H27" s="8">
        <v>348</v>
      </c>
      <c r="I27" s="6">
        <v>51</v>
      </c>
      <c r="J27" s="6">
        <v>297</v>
      </c>
      <c r="K27" s="7"/>
      <c r="L27" s="7"/>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820</v>
      </c>
      <c r="E29" s="6">
        <v>430</v>
      </c>
      <c r="F29" s="6">
        <v>59</v>
      </c>
      <c r="G29" s="6">
        <v>371</v>
      </c>
      <c r="H29" s="6">
        <v>390</v>
      </c>
      <c r="I29" s="6">
        <v>130</v>
      </c>
      <c r="J29" s="6">
        <v>260</v>
      </c>
      <c r="K29" s="7"/>
      <c r="L29" s="7"/>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7479</v>
      </c>
      <c r="D32" s="6">
        <v>2153</v>
      </c>
      <c r="E32" s="6"/>
      <c r="F32" s="6"/>
      <c r="G32" s="6"/>
      <c r="H32" s="6">
        <v>2153</v>
      </c>
      <c r="I32" s="6">
        <v>501</v>
      </c>
      <c r="J32" s="6">
        <v>1652</v>
      </c>
      <c r="K32" s="7"/>
      <c r="L32" s="7"/>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9045</v>
      </c>
      <c r="D38" s="6">
        <v>4008</v>
      </c>
      <c r="E38" s="6">
        <v>3598</v>
      </c>
      <c r="F38" s="6">
        <v>1300</v>
      </c>
      <c r="G38" s="6">
        <v>2298</v>
      </c>
      <c r="H38" s="6">
        <v>410</v>
      </c>
      <c r="I38" s="6">
        <v>135</v>
      </c>
      <c r="J38" s="6">
        <v>275</v>
      </c>
      <c r="K38" s="7"/>
      <c r="L38" s="7"/>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64</v>
      </c>
      <c r="J40" s="6">
        <v>64</v>
      </c>
      <c r="K40" s="7"/>
      <c r="L40" s="7"/>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f>E47+H47</f>
        <v>709</v>
      </c>
      <c r="E47" s="45">
        <v>325</v>
      </c>
      <c r="F47" s="36"/>
      <c r="G47" s="46"/>
      <c r="H47" s="45">
        <f>65+319</f>
        <v>384</v>
      </c>
      <c r="I47" s="36"/>
      <c r="J47" s="46"/>
      <c r="K47" s="7"/>
      <c r="L47" s="7"/>
      <c r="M47" s="7"/>
      <c r="N47" s="7"/>
    </row>
    <row r="48" ht="15" customHeight="1">
      <c r="A48" t="s" s="64">
        <v>102</v>
      </c>
      <c r="B48" t="s" s="65">
        <v>103</v>
      </c>
      <c r="C48" s="49">
        <v>7697</v>
      </c>
      <c r="D48" s="66">
        <v>3174</v>
      </c>
      <c r="E48" s="67"/>
      <c r="F48" s="67"/>
      <c r="G48" s="67"/>
      <c r="H48" s="49">
        <v>3174</v>
      </c>
      <c r="I48" s="49">
        <v>1845</v>
      </c>
      <c r="J48" s="49">
        <v>1329</v>
      </c>
      <c r="K48" s="42"/>
      <c r="L48" s="7"/>
      <c r="M48" s="7"/>
      <c r="N48" s="6"/>
    </row>
    <row r="49" ht="15" customHeight="1">
      <c r="A49" t="s" s="50">
        <v>104</v>
      </c>
      <c r="B49" t="s" s="50">
        <v>105</v>
      </c>
      <c r="C49" s="43">
        <v>9193</v>
      </c>
      <c r="D49" s="43">
        <v>6319</v>
      </c>
      <c r="E49" s="43">
        <v>2442</v>
      </c>
      <c r="F49" s="43">
        <v>931</v>
      </c>
      <c r="G49" s="43">
        <v>1511</v>
      </c>
      <c r="H49" s="43">
        <v>3877</v>
      </c>
      <c r="I49" s="43">
        <v>1189</v>
      </c>
      <c r="J49" s="43">
        <v>2688</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7"/>
      <c r="N52" s="7"/>
    </row>
    <row r="53" ht="15" customHeight="1">
      <c r="A53" s="7"/>
      <c r="B53" t="s" s="9">
        <v>110</v>
      </c>
      <c r="C53" s="10">
        <f>SUM(C2:C51)</f>
        <v>575839</v>
      </c>
      <c r="D53" s="10">
        <f>SUM(D2:D51)</f>
        <v>229176</v>
      </c>
      <c r="E53" s="10">
        <f>SUM(E2:E51)</f>
        <v>111013</v>
      </c>
      <c r="F53" s="10">
        <f>SUM(F2:F51)+E5+E8+E11+E18+E20+E23+E24+E26+E30+E41+E47</f>
        <v>62942</v>
      </c>
      <c r="G53" s="10">
        <f>SUM(G2:G51)</f>
        <v>48071</v>
      </c>
      <c r="H53" s="10">
        <f>SUM(H2:H51)</f>
        <v>118163</v>
      </c>
      <c r="I53" s="10">
        <f>SUM(I2:I51)+H5+H26+H37+H41+H43+H47</f>
        <v>54608</v>
      </c>
      <c r="J53" s="10">
        <f>SUM(J2:J51)</f>
        <v>63555</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28</v>
      </c>
      <c r="G55" s="8">
        <f>COUNTIF(G2:G51,"&gt;0")</f>
        <v>29</v>
      </c>
      <c r="H55" s="8">
        <f>COUNTIF(H2:H51,"&gt;0")</f>
        <v>45</v>
      </c>
      <c r="I55" s="8">
        <f>COUNTIF(I2:I51,"&gt;0")</f>
        <v>38</v>
      </c>
      <c r="J55" s="8">
        <f>COUNTIF(J2:J51,"&gt;0")</f>
        <v>39</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68" customWidth="1"/>
    <col min="2" max="2" width="15.3516" style="68" customWidth="1"/>
    <col min="3" max="3" width="10.6719" style="68" customWidth="1"/>
    <col min="4" max="4" width="10.6719" style="68" customWidth="1"/>
    <col min="5" max="5" width="10.6719" style="68" customWidth="1"/>
    <col min="6" max="6" width="10.6719" style="68" customWidth="1"/>
    <col min="7" max="7" width="10.6719" style="68" customWidth="1"/>
    <col min="8" max="8" width="10.6719" style="68" customWidth="1"/>
    <col min="9" max="9" width="10.6719" style="68" customWidth="1"/>
    <col min="10" max="10" width="10.6719" style="68" customWidth="1"/>
    <col min="11" max="11" width="8.85156" style="68" customWidth="1"/>
    <col min="12" max="12" width="8.85156" style="68" customWidth="1"/>
    <col min="13" max="13" width="8.85156" style="68" customWidth="1"/>
    <col min="14" max="14" width="8.85156" style="68" customWidth="1"/>
    <col min="15" max="256" width="8.85156" style="68" customWidth="1"/>
  </cols>
  <sheetData>
    <row r="1" ht="57" customHeight="1">
      <c r="A1" t="s" s="2">
        <v>0</v>
      </c>
      <c r="B1" t="s" s="2">
        <v>1</v>
      </c>
      <c r="C1" t="s" s="3">
        <v>2</v>
      </c>
      <c r="D1" t="s" s="3">
        <v>3</v>
      </c>
      <c r="E1" t="s" s="3">
        <v>4</v>
      </c>
      <c r="F1" t="s" s="3">
        <v>5</v>
      </c>
      <c r="G1" t="s" s="3">
        <v>6</v>
      </c>
      <c r="H1" t="s" s="3">
        <v>7</v>
      </c>
      <c r="I1" t="s" s="3">
        <v>8</v>
      </c>
      <c r="J1" t="s" s="3">
        <v>9</v>
      </c>
      <c r="K1" t="s" s="69">
        <v>145</v>
      </c>
      <c r="L1" t="s" s="3">
        <v>146</v>
      </c>
      <c r="M1" t="s" s="3">
        <v>144</v>
      </c>
      <c r="N1" s="7"/>
    </row>
    <row r="2" ht="15" customHeight="1">
      <c r="A2" t="s" s="5">
        <v>10</v>
      </c>
      <c r="B2" t="s" s="5">
        <v>11</v>
      </c>
      <c r="C2" s="6">
        <v>34734</v>
      </c>
      <c r="D2" s="6">
        <v>3891</v>
      </c>
      <c r="E2" s="6">
        <v>3323</v>
      </c>
      <c r="F2" s="6">
        <v>1583</v>
      </c>
      <c r="G2" s="6">
        <v>1740</v>
      </c>
      <c r="H2" s="6">
        <v>568</v>
      </c>
      <c r="I2" s="6">
        <v>258</v>
      </c>
      <c r="J2" s="6">
        <v>310</v>
      </c>
      <c r="K2" s="7"/>
      <c r="L2" s="7"/>
      <c r="M2" s="7"/>
      <c r="N2" s="6"/>
    </row>
    <row r="3" ht="15" customHeight="1">
      <c r="A3" t="s" s="5">
        <v>12</v>
      </c>
      <c r="B3" t="s" s="5">
        <v>13</v>
      </c>
      <c r="C3" s="6">
        <v>14148</v>
      </c>
      <c r="D3" s="6">
        <v>6360</v>
      </c>
      <c r="E3" s="6">
        <v>3968</v>
      </c>
      <c r="F3" s="6">
        <v>2372</v>
      </c>
      <c r="G3" s="6">
        <v>1596</v>
      </c>
      <c r="H3" s="6">
        <v>2392</v>
      </c>
      <c r="I3" s="6">
        <v>1266</v>
      </c>
      <c r="J3" s="6">
        <v>1126</v>
      </c>
      <c r="K3" s="7"/>
      <c r="L3" s="7"/>
      <c r="M3" s="7"/>
      <c r="N3" s="6"/>
    </row>
    <row r="4" ht="15" customHeight="1">
      <c r="A4" t="s" s="5">
        <v>14</v>
      </c>
      <c r="B4" t="s" s="5">
        <v>15</v>
      </c>
      <c r="C4" s="6">
        <v>9289</v>
      </c>
      <c r="D4" s="6">
        <v>4980</v>
      </c>
      <c r="E4" s="6">
        <v>824</v>
      </c>
      <c r="F4" s="6">
        <v>655</v>
      </c>
      <c r="G4" s="6">
        <v>169</v>
      </c>
      <c r="H4" s="6">
        <v>4156</v>
      </c>
      <c r="I4" s="6">
        <v>2212</v>
      </c>
      <c r="J4" s="6">
        <v>1944</v>
      </c>
      <c r="K4" s="7"/>
      <c r="L4" s="7"/>
      <c r="M4" s="7"/>
      <c r="N4" s="6"/>
    </row>
    <row r="5" ht="15" customHeight="1">
      <c r="A5" t="s" s="5">
        <v>16</v>
      </c>
      <c r="B5" t="s" s="5">
        <v>17</v>
      </c>
      <c r="C5" s="6">
        <v>18159</v>
      </c>
      <c r="D5" s="6">
        <v>7752</v>
      </c>
      <c r="E5" s="6">
        <v>4566</v>
      </c>
      <c r="F5" s="6">
        <v>1715</v>
      </c>
      <c r="G5" s="6">
        <v>2851</v>
      </c>
      <c r="H5" s="6">
        <v>3186</v>
      </c>
      <c r="I5" s="6">
        <v>180</v>
      </c>
      <c r="J5" s="6">
        <v>3006</v>
      </c>
      <c r="K5" s="7"/>
      <c r="L5" t="s" s="5">
        <v>147</v>
      </c>
      <c r="M5" s="7"/>
      <c r="N5" s="6"/>
    </row>
    <row r="6" ht="15" customHeight="1">
      <c r="A6" t="s" s="5">
        <v>18</v>
      </c>
      <c r="B6" t="s" s="5">
        <v>19</v>
      </c>
      <c r="C6" s="6">
        <v>34508</v>
      </c>
      <c r="D6" s="6">
        <v>12133</v>
      </c>
      <c r="E6" s="6">
        <v>7656</v>
      </c>
      <c r="F6" s="6">
        <v>3235</v>
      </c>
      <c r="G6" s="6">
        <v>4421</v>
      </c>
      <c r="H6" s="6">
        <v>4477</v>
      </c>
      <c r="I6" s="6">
        <v>4437</v>
      </c>
      <c r="J6" s="6">
        <v>40</v>
      </c>
      <c r="K6" s="7"/>
      <c r="L6" t="s" s="5">
        <v>147</v>
      </c>
      <c r="M6" s="7"/>
      <c r="N6" s="6"/>
    </row>
    <row r="7" ht="15" customHeight="1">
      <c r="A7" t="s" s="5">
        <v>20</v>
      </c>
      <c r="B7" t="s" s="5">
        <v>21</v>
      </c>
      <c r="C7" s="6">
        <v>9691</v>
      </c>
      <c r="D7" s="6">
        <v>3441</v>
      </c>
      <c r="E7" s="6">
        <v>17</v>
      </c>
      <c r="F7" s="6">
        <v>6</v>
      </c>
      <c r="G7" s="6">
        <v>11</v>
      </c>
      <c r="H7" s="6">
        <v>3424</v>
      </c>
      <c r="I7" s="6">
        <v>1215</v>
      </c>
      <c r="J7" s="6">
        <v>2209</v>
      </c>
      <c r="K7" s="7"/>
      <c r="L7" s="7"/>
      <c r="M7" s="7"/>
      <c r="N7" s="6"/>
    </row>
    <row r="8" ht="15" customHeight="1">
      <c r="A8" t="s" s="5">
        <v>22</v>
      </c>
      <c r="B8" t="s" s="5">
        <v>23</v>
      </c>
      <c r="C8" s="6">
        <v>19535</v>
      </c>
      <c r="D8" s="6">
        <v>1895</v>
      </c>
      <c r="E8" s="6">
        <v>747</v>
      </c>
      <c r="F8" s="6"/>
      <c r="G8" s="6"/>
      <c r="H8" s="6">
        <v>1148</v>
      </c>
      <c r="I8" s="6">
        <v>858</v>
      </c>
      <c r="J8" s="6">
        <v>290</v>
      </c>
      <c r="K8" s="7"/>
      <c r="L8" s="7"/>
      <c r="M8" s="7"/>
      <c r="N8" s="6"/>
    </row>
    <row r="9" ht="15" customHeight="1">
      <c r="A9" t="s" s="5">
        <v>24</v>
      </c>
      <c r="B9" t="s" s="5">
        <v>25</v>
      </c>
      <c r="C9" s="6">
        <v>11573</v>
      </c>
      <c r="D9" s="6"/>
      <c r="E9" s="6"/>
      <c r="F9" s="6"/>
      <c r="G9" s="6"/>
      <c r="H9" s="6"/>
      <c r="I9" s="6"/>
      <c r="J9" s="6"/>
      <c r="K9" s="7"/>
      <c r="L9" s="7"/>
      <c r="M9" s="7"/>
      <c r="N9" s="6"/>
    </row>
    <row r="10" ht="15" customHeight="1">
      <c r="A10" t="s" s="5">
        <v>26</v>
      </c>
      <c r="B10" t="s" s="5">
        <v>27</v>
      </c>
      <c r="C10" s="6">
        <v>31669</v>
      </c>
      <c r="D10" s="6">
        <v>11278</v>
      </c>
      <c r="E10" s="6">
        <v>10289</v>
      </c>
      <c r="F10" s="6">
        <v>5148</v>
      </c>
      <c r="G10" s="6">
        <v>5141</v>
      </c>
      <c r="H10" s="6">
        <v>989</v>
      </c>
      <c r="I10" s="6">
        <v>291</v>
      </c>
      <c r="J10" s="6">
        <v>698</v>
      </c>
      <c r="K10" s="7"/>
      <c r="L10" t="s" s="5">
        <v>147</v>
      </c>
      <c r="M10" s="7"/>
      <c r="N10" s="6"/>
    </row>
    <row r="11" ht="15" customHeight="1">
      <c r="A11" t="s" s="5">
        <v>28</v>
      </c>
      <c r="B11" t="s" s="5">
        <v>29</v>
      </c>
      <c r="C11" s="6">
        <v>18967</v>
      </c>
      <c r="D11" s="6">
        <v>6278</v>
      </c>
      <c r="E11" s="6">
        <v>3779</v>
      </c>
      <c r="F11" s="6"/>
      <c r="G11" s="6"/>
      <c r="H11" s="6">
        <v>2499</v>
      </c>
      <c r="I11" s="6">
        <v>1533</v>
      </c>
      <c r="J11" s="6">
        <v>966</v>
      </c>
      <c r="K11" s="7"/>
      <c r="L11" t="s" s="5">
        <v>147</v>
      </c>
      <c r="M11" t="s" s="5">
        <v>147</v>
      </c>
      <c r="N11" s="6"/>
    </row>
    <row r="12" ht="15" customHeight="1">
      <c r="A12" t="s" s="5">
        <v>30</v>
      </c>
      <c r="B12" t="s" s="5">
        <v>31</v>
      </c>
      <c r="C12" s="6">
        <v>8270</v>
      </c>
      <c r="D12" s="6">
        <v>2810</v>
      </c>
      <c r="E12" s="6">
        <v>2477</v>
      </c>
      <c r="F12" s="6">
        <v>1488</v>
      </c>
      <c r="G12" s="6">
        <v>989</v>
      </c>
      <c r="H12" s="6">
        <v>333</v>
      </c>
      <c r="I12" s="6">
        <v>189</v>
      </c>
      <c r="J12" s="6">
        <v>144</v>
      </c>
      <c r="K12" s="7"/>
      <c r="L12" s="7"/>
      <c r="M12" s="7"/>
      <c r="N12" s="6"/>
    </row>
    <row r="13" ht="15" customHeight="1">
      <c r="A13" t="s" s="5">
        <v>32</v>
      </c>
      <c r="B13" t="s" s="5">
        <v>33</v>
      </c>
      <c r="C13" s="6">
        <v>6210</v>
      </c>
      <c r="D13" s="6">
        <v>2673</v>
      </c>
      <c r="E13" s="6">
        <v>1737</v>
      </c>
      <c r="F13" s="6">
        <v>919</v>
      </c>
      <c r="G13" s="6">
        <v>818</v>
      </c>
      <c r="H13" s="6">
        <v>936</v>
      </c>
      <c r="I13" s="6">
        <v>592</v>
      </c>
      <c r="J13" s="6">
        <v>344</v>
      </c>
      <c r="K13" s="7"/>
      <c r="L13" s="7"/>
      <c r="M13" s="7"/>
      <c r="N13" s="6"/>
    </row>
    <row r="14" ht="15" customHeight="1">
      <c r="A14" t="s" s="5">
        <v>34</v>
      </c>
      <c r="B14" t="s" s="5">
        <v>35</v>
      </c>
      <c r="C14" s="6">
        <v>7323</v>
      </c>
      <c r="D14" s="6">
        <v>5267</v>
      </c>
      <c r="E14" s="6">
        <v>3396</v>
      </c>
      <c r="F14" s="6">
        <v>2666</v>
      </c>
      <c r="G14" s="6">
        <v>730</v>
      </c>
      <c r="H14" s="6">
        <v>1871</v>
      </c>
      <c r="I14" s="6">
        <v>1604</v>
      </c>
      <c r="J14" s="6">
        <v>267</v>
      </c>
      <c r="K14" s="7"/>
      <c r="L14" s="7"/>
      <c r="M14" s="7"/>
      <c r="N14" s="6"/>
    </row>
    <row r="15" ht="15" customHeight="1">
      <c r="A15" t="s" s="5">
        <v>36</v>
      </c>
      <c r="B15" t="s" s="5">
        <v>37</v>
      </c>
      <c r="C15" s="6">
        <v>22363</v>
      </c>
      <c r="D15" s="6">
        <v>7963</v>
      </c>
      <c r="E15" s="6"/>
      <c r="F15" s="6"/>
      <c r="G15" s="6"/>
      <c r="H15" s="6">
        <v>7963</v>
      </c>
      <c r="I15" s="6">
        <v>1285</v>
      </c>
      <c r="J15" s="6">
        <v>6678</v>
      </c>
      <c r="K15" s="7"/>
      <c r="L15" s="7"/>
      <c r="M15" s="7"/>
      <c r="N15" s="6"/>
    </row>
    <row r="16" ht="15" customHeight="1">
      <c r="A16" t="s" s="5">
        <v>38</v>
      </c>
      <c r="B16" t="s" s="5">
        <v>39</v>
      </c>
      <c r="C16" s="6">
        <v>10942</v>
      </c>
      <c r="D16" s="6">
        <v>5526</v>
      </c>
      <c r="E16" s="6">
        <v>3447</v>
      </c>
      <c r="F16" s="6">
        <v>1299</v>
      </c>
      <c r="G16" s="6">
        <v>2148</v>
      </c>
      <c r="H16" s="6">
        <v>2079</v>
      </c>
      <c r="I16" s="6">
        <v>355</v>
      </c>
      <c r="J16" s="6">
        <v>1724</v>
      </c>
      <c r="K16" s="7"/>
      <c r="L16" s="7"/>
      <c r="M16" s="7"/>
      <c r="N16" s="6"/>
    </row>
    <row r="17" ht="15" customHeight="1">
      <c r="A17" t="s" s="5">
        <v>40</v>
      </c>
      <c r="B17" t="s" s="5">
        <v>41</v>
      </c>
      <c r="C17" s="6">
        <v>6388</v>
      </c>
      <c r="D17" s="6">
        <v>4314</v>
      </c>
      <c r="E17" s="6">
        <v>3011</v>
      </c>
      <c r="F17" s="6">
        <v>423</v>
      </c>
      <c r="G17" s="6">
        <v>2588</v>
      </c>
      <c r="H17" s="6">
        <v>1303</v>
      </c>
      <c r="I17" s="6">
        <v>201</v>
      </c>
      <c r="J17" s="6">
        <v>1102</v>
      </c>
      <c r="K17" s="7"/>
      <c r="L17" s="7"/>
      <c r="M17" s="7"/>
      <c r="N17" s="6"/>
    </row>
    <row r="18" ht="15" customHeight="1">
      <c r="A18" t="s" s="5">
        <v>42</v>
      </c>
      <c r="B18" t="s" s="5">
        <v>43</v>
      </c>
      <c r="C18" s="6">
        <v>19660</v>
      </c>
      <c r="D18" s="6">
        <v>11668</v>
      </c>
      <c r="E18" s="6">
        <v>5539</v>
      </c>
      <c r="F18" s="6"/>
      <c r="G18" s="6"/>
      <c r="H18" s="6">
        <v>6129</v>
      </c>
      <c r="I18" s="6">
        <v>194</v>
      </c>
      <c r="J18" s="6">
        <v>5935</v>
      </c>
      <c r="K18" s="7"/>
      <c r="L18" s="7"/>
      <c r="M18" s="7"/>
      <c r="N18" s="6"/>
    </row>
    <row r="19" ht="15" customHeight="1">
      <c r="A19" t="s" s="5">
        <v>44</v>
      </c>
      <c r="B19" t="s" s="5">
        <v>45</v>
      </c>
      <c r="C19" s="6">
        <v>16226</v>
      </c>
      <c r="D19" s="6">
        <v>8146</v>
      </c>
      <c r="E19" s="6">
        <v>3473</v>
      </c>
      <c r="F19" s="6">
        <v>847</v>
      </c>
      <c r="G19" s="6">
        <v>2626</v>
      </c>
      <c r="H19" s="6">
        <v>4673</v>
      </c>
      <c r="I19" s="6">
        <v>3852</v>
      </c>
      <c r="J19" s="6">
        <v>821</v>
      </c>
      <c r="K19" s="7"/>
      <c r="L19" s="7"/>
      <c r="M19" s="7"/>
      <c r="N19" s="6"/>
    </row>
    <row r="20" ht="15" customHeight="1">
      <c r="A20" t="s" s="5">
        <v>46</v>
      </c>
      <c r="B20" t="s" s="5">
        <v>47</v>
      </c>
      <c r="C20" s="6">
        <v>2201</v>
      </c>
      <c r="D20" s="6">
        <v>265</v>
      </c>
      <c r="E20" s="6">
        <v>13</v>
      </c>
      <c r="F20" s="6"/>
      <c r="G20" s="6"/>
      <c r="H20" s="6">
        <v>252</v>
      </c>
      <c r="I20" s="6">
        <v>35</v>
      </c>
      <c r="J20" s="6">
        <v>217</v>
      </c>
      <c r="K20" s="7"/>
      <c r="L20" s="7"/>
      <c r="M20" s="7"/>
      <c r="N20" s="6"/>
    </row>
    <row r="21" ht="15" customHeight="1">
      <c r="A21" t="s" s="5">
        <v>48</v>
      </c>
      <c r="B21" t="s" s="5">
        <v>49</v>
      </c>
      <c r="C21" s="6">
        <v>7392</v>
      </c>
      <c r="D21" s="6">
        <v>1973</v>
      </c>
      <c r="E21" s="6">
        <v>1022</v>
      </c>
      <c r="F21" s="6">
        <v>172</v>
      </c>
      <c r="G21" s="6">
        <v>850</v>
      </c>
      <c r="H21" s="6">
        <v>951</v>
      </c>
      <c r="I21" s="6">
        <v>151</v>
      </c>
      <c r="J21" s="6">
        <v>800</v>
      </c>
      <c r="K21" s="7"/>
      <c r="L21" s="7"/>
      <c r="M21" s="7"/>
      <c r="N21" s="6"/>
    </row>
    <row r="22" ht="15" customHeight="1">
      <c r="A22" t="s" s="5">
        <v>50</v>
      </c>
      <c r="B22" t="s" s="5">
        <v>51</v>
      </c>
      <c r="C22" s="6">
        <v>1102</v>
      </c>
      <c r="D22" s="6">
        <v>452</v>
      </c>
      <c r="E22" s="6">
        <v>452</v>
      </c>
      <c r="F22" s="6">
        <v>207</v>
      </c>
      <c r="G22" s="6">
        <v>245</v>
      </c>
      <c r="H22" s="6"/>
      <c r="I22" s="6"/>
      <c r="J22" s="6"/>
      <c r="K22" s="7"/>
      <c r="L22" s="7"/>
      <c r="M22" s="7"/>
      <c r="N22" s="6"/>
    </row>
    <row r="23" ht="15" customHeight="1">
      <c r="A23" t="s" s="5">
        <v>52</v>
      </c>
      <c r="B23" t="s" s="5">
        <v>53</v>
      </c>
      <c r="C23" s="6">
        <v>8686</v>
      </c>
      <c r="D23" s="6">
        <v>4344</v>
      </c>
      <c r="E23" s="6">
        <v>1933</v>
      </c>
      <c r="F23" s="6"/>
      <c r="G23" s="6"/>
      <c r="H23" s="6">
        <v>2411</v>
      </c>
      <c r="I23" s="6">
        <v>865</v>
      </c>
      <c r="J23" s="6">
        <v>1546</v>
      </c>
      <c r="K23" s="7"/>
      <c r="L23" s="7"/>
      <c r="M23" s="7"/>
      <c r="N23" s="6"/>
    </row>
    <row r="24" ht="15" customHeight="1">
      <c r="A24" t="s" s="5">
        <v>54</v>
      </c>
      <c r="B24" t="s" s="5">
        <v>55</v>
      </c>
      <c r="C24" s="6">
        <v>7123</v>
      </c>
      <c r="D24" s="6">
        <v>4470</v>
      </c>
      <c r="E24" s="6">
        <v>1615</v>
      </c>
      <c r="F24" s="6"/>
      <c r="G24" s="6"/>
      <c r="H24" s="6">
        <v>2855</v>
      </c>
      <c r="I24" s="6">
        <v>388</v>
      </c>
      <c r="J24" s="6">
        <v>2467</v>
      </c>
      <c r="K24" s="7"/>
      <c r="L24" s="7"/>
      <c r="M24" s="7"/>
      <c r="N24" s="6"/>
    </row>
    <row r="25" ht="15" customHeight="1">
      <c r="A25" t="s" s="5">
        <v>56</v>
      </c>
      <c r="B25" t="s" s="5">
        <v>57</v>
      </c>
      <c r="C25" s="6">
        <v>15025</v>
      </c>
      <c r="D25" s="6">
        <v>11507</v>
      </c>
      <c r="E25" s="6">
        <v>5882</v>
      </c>
      <c r="F25" s="6">
        <v>2100</v>
      </c>
      <c r="G25" s="6">
        <v>3782</v>
      </c>
      <c r="H25" s="6">
        <v>5625</v>
      </c>
      <c r="I25" s="6">
        <v>1031</v>
      </c>
      <c r="J25" s="6">
        <v>4594</v>
      </c>
      <c r="K25" s="7"/>
      <c r="L25" s="7"/>
      <c r="M25" s="7"/>
      <c r="N25" s="6"/>
    </row>
    <row r="26" ht="15" customHeight="1">
      <c r="A26" t="s" s="5">
        <v>58</v>
      </c>
      <c r="B26" t="s" s="5">
        <v>59</v>
      </c>
      <c r="C26" s="6">
        <v>8028</v>
      </c>
      <c r="D26" s="6">
        <v>3740</v>
      </c>
      <c r="E26" s="6">
        <v>1720</v>
      </c>
      <c r="F26" s="6">
        <v>535</v>
      </c>
      <c r="G26" s="6">
        <v>1185</v>
      </c>
      <c r="H26" s="6">
        <v>2020</v>
      </c>
      <c r="I26" s="6">
        <v>339</v>
      </c>
      <c r="J26" s="6">
        <v>1681</v>
      </c>
      <c r="K26" s="7"/>
      <c r="L26" t="s" s="5">
        <v>147</v>
      </c>
      <c r="M26" t="s" s="5">
        <v>147</v>
      </c>
      <c r="N26" s="6"/>
    </row>
    <row r="27" ht="15" customHeight="1">
      <c r="A27" t="s" s="5">
        <v>60</v>
      </c>
      <c r="B27" t="s" s="5">
        <v>61</v>
      </c>
      <c r="C27" s="6">
        <v>1439</v>
      </c>
      <c r="D27" s="6">
        <v>604</v>
      </c>
      <c r="E27" s="8">
        <v>294</v>
      </c>
      <c r="F27" s="6">
        <v>86</v>
      </c>
      <c r="G27" s="8">
        <v>208</v>
      </c>
      <c r="H27" s="8">
        <v>310</v>
      </c>
      <c r="I27" s="6">
        <v>25</v>
      </c>
      <c r="J27" s="6">
        <v>285</v>
      </c>
      <c r="K27" s="7"/>
      <c r="L27" t="s" s="5">
        <v>147</v>
      </c>
      <c r="M27" s="7"/>
      <c r="N27" s="6"/>
    </row>
    <row r="28" ht="15" customHeight="1">
      <c r="A28" t="s" s="5">
        <v>62</v>
      </c>
      <c r="B28" t="s" s="5">
        <v>63</v>
      </c>
      <c r="C28" s="6">
        <v>24222</v>
      </c>
      <c r="D28" s="6">
        <v>14314</v>
      </c>
      <c r="E28" s="6">
        <v>8255</v>
      </c>
      <c r="F28" s="6">
        <v>5909</v>
      </c>
      <c r="G28" s="6">
        <v>2346</v>
      </c>
      <c r="H28" s="6">
        <v>6059</v>
      </c>
      <c r="I28" s="6">
        <v>6024</v>
      </c>
      <c r="J28" s="6">
        <v>35</v>
      </c>
      <c r="K28" s="7"/>
      <c r="L28" s="7"/>
      <c r="M28" s="7"/>
      <c r="N28" s="6"/>
    </row>
    <row r="29" ht="15" customHeight="1">
      <c r="A29" t="s" s="5">
        <v>64</v>
      </c>
      <c r="B29" t="s" s="5">
        <v>65</v>
      </c>
      <c r="C29" s="6">
        <v>1530</v>
      </c>
      <c r="D29" s="6">
        <v>703</v>
      </c>
      <c r="E29" s="6">
        <v>429</v>
      </c>
      <c r="F29" s="6">
        <v>59</v>
      </c>
      <c r="G29" s="6">
        <v>371</v>
      </c>
      <c r="H29" s="6">
        <v>274</v>
      </c>
      <c r="I29" s="6">
        <v>130</v>
      </c>
      <c r="J29" s="6">
        <v>260</v>
      </c>
      <c r="K29" s="7"/>
      <c r="L29" t="s" s="5">
        <v>147</v>
      </c>
      <c r="M29" s="7"/>
      <c r="N29" s="6"/>
    </row>
    <row r="30" ht="15" customHeight="1">
      <c r="A30" t="s" s="5">
        <v>66</v>
      </c>
      <c r="B30" t="s" s="5">
        <v>67</v>
      </c>
      <c r="C30" s="6">
        <v>2850</v>
      </c>
      <c r="D30" s="6">
        <v>671</v>
      </c>
      <c r="E30" s="6">
        <v>294</v>
      </c>
      <c r="F30" s="6"/>
      <c r="G30" s="6"/>
      <c r="H30" s="6">
        <v>377</v>
      </c>
      <c r="I30" s="6">
        <v>246</v>
      </c>
      <c r="J30" s="6">
        <v>131</v>
      </c>
      <c r="K30" s="7"/>
      <c r="L30" s="7"/>
      <c r="M30" s="7"/>
      <c r="N30" s="6"/>
    </row>
    <row r="31" ht="15" customHeight="1">
      <c r="A31" t="s" s="5">
        <v>68</v>
      </c>
      <c r="B31" t="s" s="5">
        <v>69</v>
      </c>
      <c r="C31" s="6">
        <v>1319</v>
      </c>
      <c r="D31" s="6">
        <v>858</v>
      </c>
      <c r="E31" s="6">
        <v>149</v>
      </c>
      <c r="F31" s="6"/>
      <c r="G31" s="6">
        <v>149</v>
      </c>
      <c r="H31" s="8">
        <v>709</v>
      </c>
      <c r="I31" s="6"/>
      <c r="J31" s="8">
        <v>709</v>
      </c>
      <c r="K31" s="7"/>
      <c r="L31" s="7"/>
      <c r="M31" s="7"/>
      <c r="N31" s="6"/>
    </row>
    <row r="32" ht="15" customHeight="1">
      <c r="A32" t="s" s="5">
        <v>70</v>
      </c>
      <c r="B32" t="s" s="5">
        <v>71</v>
      </c>
      <c r="C32" s="6">
        <v>7469</v>
      </c>
      <c r="D32" s="6">
        <v>647</v>
      </c>
      <c r="E32" s="6"/>
      <c r="F32" s="6"/>
      <c r="G32" s="6"/>
      <c r="H32" s="6">
        <v>647</v>
      </c>
      <c r="I32" s="6">
        <v>21</v>
      </c>
      <c r="J32" s="6">
        <v>626</v>
      </c>
      <c r="K32" s="7"/>
      <c r="L32" t="s" s="5">
        <v>147</v>
      </c>
      <c r="M32" s="7"/>
      <c r="N32" s="6"/>
    </row>
    <row r="33" ht="15" customHeight="1">
      <c r="A33" t="s" s="5">
        <v>72</v>
      </c>
      <c r="B33" t="s" s="5">
        <v>73</v>
      </c>
      <c r="C33" s="6"/>
      <c r="D33" s="6"/>
      <c r="E33" s="6"/>
      <c r="F33" s="6"/>
      <c r="G33" s="6"/>
      <c r="H33" s="6"/>
      <c r="I33" s="6"/>
      <c r="J33" s="6"/>
      <c r="K33" s="7"/>
      <c r="L33" s="7"/>
      <c r="M33" s="7"/>
      <c r="N33" s="6"/>
    </row>
    <row r="34" ht="15" customHeight="1">
      <c r="A34" t="s" s="5">
        <v>74</v>
      </c>
      <c r="B34" t="s" s="5">
        <v>75</v>
      </c>
      <c r="C34" s="6">
        <v>5971</v>
      </c>
      <c r="D34" s="6">
        <v>2515</v>
      </c>
      <c r="E34" s="6">
        <v>1375</v>
      </c>
      <c r="F34" s="6">
        <v>50</v>
      </c>
      <c r="G34" s="6">
        <v>1325</v>
      </c>
      <c r="H34" s="6">
        <v>1140</v>
      </c>
      <c r="I34" s="6">
        <v>18</v>
      </c>
      <c r="J34" s="6">
        <v>1122</v>
      </c>
      <c r="K34" s="7"/>
      <c r="L34" s="7"/>
      <c r="M34" s="7"/>
      <c r="N34" s="6"/>
    </row>
    <row r="35" ht="15" customHeight="1">
      <c r="A35" t="s" s="5">
        <v>76</v>
      </c>
      <c r="B35" t="s" s="5">
        <v>77</v>
      </c>
      <c r="C35" s="6">
        <v>21533</v>
      </c>
      <c r="D35" s="6">
        <v>11038</v>
      </c>
      <c r="E35" s="6"/>
      <c r="F35" s="6"/>
      <c r="G35" s="6"/>
      <c r="H35" s="6">
        <v>11038</v>
      </c>
      <c r="I35" s="6">
        <v>1299</v>
      </c>
      <c r="J35" s="6">
        <v>9739</v>
      </c>
      <c r="K35" s="7"/>
      <c r="L35" s="7"/>
      <c r="M35" s="7"/>
      <c r="N35" s="6"/>
    </row>
    <row r="36" ht="15" customHeight="1">
      <c r="A36" t="s" s="5">
        <v>78</v>
      </c>
      <c r="B36" t="s" s="5">
        <v>79</v>
      </c>
      <c r="C36" s="6"/>
      <c r="D36" s="6"/>
      <c r="E36" s="6"/>
      <c r="F36" s="6"/>
      <c r="G36" s="6"/>
      <c r="H36" s="6"/>
      <c r="I36" s="6"/>
      <c r="J36" s="6"/>
      <c r="K36" s="7"/>
      <c r="L36" s="7"/>
      <c r="M36" s="7"/>
      <c r="N36" s="6"/>
    </row>
    <row r="37" ht="15" customHeight="1">
      <c r="A37" t="s" s="5">
        <v>80</v>
      </c>
      <c r="B37" t="s" s="5">
        <v>81</v>
      </c>
      <c r="C37" s="6">
        <v>9384</v>
      </c>
      <c r="D37" s="6">
        <v>1383</v>
      </c>
      <c r="E37" s="6">
        <v>1353</v>
      </c>
      <c r="F37" s="6">
        <v>647</v>
      </c>
      <c r="G37" s="6">
        <v>706</v>
      </c>
      <c r="H37" s="6">
        <v>30</v>
      </c>
      <c r="I37" s="6"/>
      <c r="J37" s="6"/>
      <c r="K37" s="7"/>
      <c r="L37" s="7"/>
      <c r="M37" s="7"/>
      <c r="N37" s="6"/>
    </row>
    <row r="38" ht="15" customHeight="1">
      <c r="A38" t="s" s="5">
        <v>82</v>
      </c>
      <c r="B38" t="s" s="5">
        <v>83</v>
      </c>
      <c r="C38" s="6">
        <v>9057</v>
      </c>
      <c r="D38" s="6">
        <v>4033</v>
      </c>
      <c r="E38" s="6">
        <v>3623</v>
      </c>
      <c r="F38" s="6">
        <v>1239</v>
      </c>
      <c r="G38" s="6">
        <v>2384</v>
      </c>
      <c r="H38" s="6">
        <v>410</v>
      </c>
      <c r="I38" s="6">
        <v>107</v>
      </c>
      <c r="J38" s="6">
        <v>303</v>
      </c>
      <c r="K38" s="7"/>
      <c r="L38" t="s" s="5">
        <v>147</v>
      </c>
      <c r="M38" s="7"/>
      <c r="N38" s="6"/>
    </row>
    <row r="39" ht="15" customHeight="1">
      <c r="A39" t="s" s="5">
        <v>84</v>
      </c>
      <c r="B39" t="s" s="5">
        <v>85</v>
      </c>
      <c r="C39" s="6">
        <v>18166</v>
      </c>
      <c r="D39" s="6">
        <v>8245</v>
      </c>
      <c r="E39" s="6"/>
      <c r="F39" s="6"/>
      <c r="G39" s="6"/>
      <c r="H39" s="6">
        <v>8245</v>
      </c>
      <c r="I39" s="6">
        <v>3900</v>
      </c>
      <c r="J39" s="6">
        <v>4345</v>
      </c>
      <c r="K39" s="7"/>
      <c r="L39" s="7"/>
      <c r="M39" s="7"/>
      <c r="N39" s="6"/>
    </row>
    <row r="40" ht="15" customHeight="1">
      <c r="A40" t="s" s="5">
        <v>86</v>
      </c>
      <c r="B40" t="s" s="5">
        <v>87</v>
      </c>
      <c r="C40" s="6">
        <v>3054</v>
      </c>
      <c r="D40" s="6">
        <v>1172</v>
      </c>
      <c r="E40" s="6">
        <v>1044</v>
      </c>
      <c r="F40" s="6">
        <v>848</v>
      </c>
      <c r="G40" s="6">
        <v>196</v>
      </c>
      <c r="H40" s="6">
        <v>128</v>
      </c>
      <c r="I40" s="6">
        <v>22</v>
      </c>
      <c r="J40" s="6">
        <v>64</v>
      </c>
      <c r="K40" s="7"/>
      <c r="L40" t="s" s="5">
        <v>147</v>
      </c>
      <c r="M40" s="7"/>
      <c r="N40" s="6"/>
    </row>
    <row r="41" ht="15" customHeight="1">
      <c r="A41" t="s" s="5">
        <v>88</v>
      </c>
      <c r="B41" t="s" s="5">
        <v>89</v>
      </c>
      <c r="C41" s="6">
        <v>7386</v>
      </c>
      <c r="D41" s="6">
        <v>1234</v>
      </c>
      <c r="E41" s="6">
        <v>667</v>
      </c>
      <c r="F41" s="6"/>
      <c r="G41" s="6"/>
      <c r="H41" s="6">
        <v>567</v>
      </c>
      <c r="I41" s="6"/>
      <c r="J41" s="6"/>
      <c r="K41" s="7"/>
      <c r="L41" s="7"/>
      <c r="M41" s="7"/>
      <c r="N41" s="6"/>
    </row>
    <row r="42" ht="15" customHeight="1">
      <c r="A42" t="s" s="5">
        <v>90</v>
      </c>
      <c r="B42" t="s" s="5">
        <v>91</v>
      </c>
      <c r="C42" s="6">
        <v>4465</v>
      </c>
      <c r="D42" s="6">
        <v>3343</v>
      </c>
      <c r="E42" s="6">
        <v>711</v>
      </c>
      <c r="F42" s="6">
        <v>157</v>
      </c>
      <c r="G42" s="6">
        <v>554</v>
      </c>
      <c r="H42" s="6">
        <v>2632</v>
      </c>
      <c r="I42" s="6">
        <v>210</v>
      </c>
      <c r="J42" s="6">
        <v>2422</v>
      </c>
      <c r="K42" s="7"/>
      <c r="L42" s="7"/>
      <c r="M42" s="7"/>
      <c r="N42" s="6"/>
    </row>
    <row r="43" ht="15" customHeight="1">
      <c r="A43" t="s" s="5">
        <v>92</v>
      </c>
      <c r="B43" t="s" s="5">
        <v>93</v>
      </c>
      <c r="C43" s="6">
        <v>11573</v>
      </c>
      <c r="D43" s="6">
        <v>4430</v>
      </c>
      <c r="E43" s="6"/>
      <c r="F43" s="6"/>
      <c r="G43" s="6"/>
      <c r="H43" s="6">
        <v>4430</v>
      </c>
      <c r="I43" s="6"/>
      <c r="J43" s="6"/>
      <c r="K43" s="7"/>
      <c r="L43" s="7"/>
      <c r="M43" s="7"/>
      <c r="N43" s="6"/>
    </row>
    <row r="44" ht="15" customHeight="1">
      <c r="A44" t="s" s="5">
        <v>94</v>
      </c>
      <c r="B44" t="s" s="5">
        <v>95</v>
      </c>
      <c r="C44" s="6">
        <v>62621</v>
      </c>
      <c r="D44" s="6">
        <v>25618</v>
      </c>
      <c r="E44" s="6">
        <v>18945</v>
      </c>
      <c r="F44" s="6">
        <v>9719</v>
      </c>
      <c r="G44" s="6">
        <v>9226</v>
      </c>
      <c r="H44" s="6">
        <v>6673</v>
      </c>
      <c r="I44" s="6">
        <v>4911</v>
      </c>
      <c r="J44" s="6">
        <v>1762</v>
      </c>
      <c r="K44" s="7"/>
      <c r="L44" s="7"/>
      <c r="M44" s="7"/>
      <c r="N44" s="6"/>
    </row>
    <row r="45" ht="15" customHeight="1">
      <c r="A45" t="s" s="5">
        <v>96</v>
      </c>
      <c r="B45" t="s" s="5">
        <v>97</v>
      </c>
      <c r="C45" s="6">
        <v>4021</v>
      </c>
      <c r="D45" s="6">
        <v>3208</v>
      </c>
      <c r="E45" s="6">
        <v>924</v>
      </c>
      <c r="F45" s="6">
        <v>484</v>
      </c>
      <c r="G45" s="6">
        <v>440</v>
      </c>
      <c r="H45" s="6">
        <v>2284</v>
      </c>
      <c r="I45" s="6">
        <v>470</v>
      </c>
      <c r="J45" s="6">
        <v>1814</v>
      </c>
      <c r="K45" s="7"/>
      <c r="L45" s="7"/>
      <c r="M45" s="7"/>
      <c r="N45" s="6"/>
    </row>
    <row r="46" ht="15" customHeight="1">
      <c r="A46" t="s" s="5">
        <v>98</v>
      </c>
      <c r="B46" t="s" s="5">
        <v>99</v>
      </c>
      <c r="C46" s="6"/>
      <c r="D46" s="6"/>
      <c r="E46" s="6"/>
      <c r="F46" s="6"/>
      <c r="G46" s="6"/>
      <c r="H46" s="6"/>
      <c r="I46" s="6"/>
      <c r="J46" s="6"/>
      <c r="K46" s="7"/>
      <c r="L46" s="7"/>
      <c r="M46" s="7"/>
      <c r="N46" s="6"/>
    </row>
    <row r="47" ht="15" customHeight="1">
      <c r="A47" t="s" s="44">
        <v>100</v>
      </c>
      <c r="B47" t="s" s="44">
        <v>101</v>
      </c>
      <c r="C47" s="45">
        <v>7681</v>
      </c>
      <c r="D47" s="45">
        <v>703</v>
      </c>
      <c r="E47" s="45">
        <v>429</v>
      </c>
      <c r="F47" s="36"/>
      <c r="G47" s="46"/>
      <c r="H47" s="45">
        <v>274</v>
      </c>
      <c r="I47" s="36"/>
      <c r="J47" s="46"/>
      <c r="K47" s="7"/>
      <c r="L47" s="7"/>
      <c r="M47" s="7"/>
      <c r="N47" s="7"/>
    </row>
    <row r="48" ht="15" customHeight="1">
      <c r="A48" t="s" s="70">
        <v>102</v>
      </c>
      <c r="B48" t="s" s="71">
        <v>103</v>
      </c>
      <c r="C48" s="57">
        <v>7697</v>
      </c>
      <c r="D48" s="72">
        <v>3174</v>
      </c>
      <c r="E48" s="53"/>
      <c r="F48" s="53"/>
      <c r="G48" s="53"/>
      <c r="H48" s="57">
        <v>3174</v>
      </c>
      <c r="I48" s="57">
        <v>1845</v>
      </c>
      <c r="J48" s="57">
        <v>1329</v>
      </c>
      <c r="K48" s="42"/>
      <c r="L48" s="7"/>
      <c r="M48" s="7"/>
      <c r="N48" s="6"/>
    </row>
    <row r="49" ht="15" customHeight="1">
      <c r="A49" t="s" s="50">
        <v>104</v>
      </c>
      <c r="B49" t="s" s="50">
        <v>105</v>
      </c>
      <c r="C49" s="43">
        <v>9205</v>
      </c>
      <c r="D49" s="43">
        <v>6331</v>
      </c>
      <c r="E49" s="43">
        <v>2443</v>
      </c>
      <c r="F49" s="43">
        <v>1000</v>
      </c>
      <c r="G49" s="43">
        <v>1443</v>
      </c>
      <c r="H49" s="43">
        <v>3888</v>
      </c>
      <c r="I49" s="43">
        <v>1369</v>
      </c>
      <c r="J49" s="43">
        <v>2516</v>
      </c>
      <c r="K49" s="7"/>
      <c r="L49" s="7"/>
      <c r="M49" s="7"/>
      <c r="N49" s="6"/>
    </row>
    <row r="50" ht="15" customHeight="1">
      <c r="A50" t="s" s="5">
        <v>106</v>
      </c>
      <c r="B50" t="s" s="5">
        <v>107</v>
      </c>
      <c r="C50" s="6">
        <v>3885</v>
      </c>
      <c r="D50" s="6">
        <v>1258</v>
      </c>
      <c r="E50" s="6">
        <v>516</v>
      </c>
      <c r="F50" s="6">
        <v>4</v>
      </c>
      <c r="G50" s="6">
        <v>512</v>
      </c>
      <c r="H50" s="6">
        <v>742</v>
      </c>
      <c r="I50" s="6">
        <v>340</v>
      </c>
      <c r="J50" s="6">
        <v>402</v>
      </c>
      <c r="K50" s="7"/>
      <c r="L50" s="7"/>
      <c r="M50" s="7"/>
      <c r="N50" s="6"/>
    </row>
    <row r="51" ht="15" customHeight="1">
      <c r="A51" t="s" s="5">
        <v>108</v>
      </c>
      <c r="B51" t="s" s="5">
        <v>109</v>
      </c>
      <c r="C51" s="6">
        <v>1116</v>
      </c>
      <c r="D51" s="6">
        <v>628</v>
      </c>
      <c r="E51" s="6">
        <v>301</v>
      </c>
      <c r="F51" s="6">
        <v>53</v>
      </c>
      <c r="G51" s="6">
        <v>248</v>
      </c>
      <c r="H51" s="6">
        <v>327</v>
      </c>
      <c r="I51" s="6">
        <v>40</v>
      </c>
      <c r="J51" s="6">
        <v>287</v>
      </c>
      <c r="K51" s="7"/>
      <c r="L51" s="7"/>
      <c r="M51" s="7"/>
      <c r="N51" s="6"/>
    </row>
    <row r="52" ht="15" customHeight="1">
      <c r="A52" s="7"/>
      <c r="B52" s="7"/>
      <c r="C52" s="7"/>
      <c r="D52" s="7"/>
      <c r="E52" s="7"/>
      <c r="F52" s="7"/>
      <c r="G52" s="7"/>
      <c r="H52" s="7"/>
      <c r="I52" s="7"/>
      <c r="J52" s="7"/>
      <c r="K52" s="7"/>
      <c r="L52" s="6"/>
      <c r="M52" s="6"/>
      <c r="N52" s="7"/>
    </row>
    <row r="53" ht="15" customHeight="1">
      <c r="A53" s="7"/>
      <c r="B53" t="s" s="9">
        <v>110</v>
      </c>
      <c r="C53" s="10">
        <f>SUM(C2:C51)</f>
        <v>574856</v>
      </c>
      <c r="D53" s="10">
        <f>SUM(D2:D51)</f>
        <v>229236</v>
      </c>
      <c r="E53" s="10">
        <f>SUM(E2:E51)</f>
        <v>112638</v>
      </c>
      <c r="F53" s="10">
        <f>SUM(F2:F51)+E5+E8+E11+E18+E20+E23+E24+E26+E30+E41+E47</f>
        <v>66927</v>
      </c>
      <c r="G53" s="10">
        <f>SUM(G2:G51)</f>
        <v>51998</v>
      </c>
      <c r="H53" s="10">
        <f>SUM(H2:H51)</f>
        <v>116598</v>
      </c>
      <c r="I53" s="10">
        <f>SUM(I2:I51)+H5+H26+H37+H41+H43+H47</f>
        <v>54815</v>
      </c>
      <c r="J53" s="10">
        <f>SUM(J2:J51)</f>
        <v>67060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47</v>
      </c>
      <c r="D55" s="8">
        <f>COUNTIF(D2:D51,"&gt;0")</f>
        <v>46</v>
      </c>
      <c r="E55" s="8">
        <f>COUNTIF(E2:E51,"&gt;0")</f>
        <v>40</v>
      </c>
      <c r="F55" s="8">
        <f>COUNTIF(F2:F51,"&gt;0")</f>
        <v>30</v>
      </c>
      <c r="G55" s="8">
        <f>COUNTIF(G2:G51,"&gt;0")</f>
        <v>31</v>
      </c>
      <c r="H55" s="8">
        <f>COUNTIF(H2:H51,"&gt;0")</f>
        <v>45</v>
      </c>
      <c r="I55" s="8">
        <f>COUNTIF(I2:I51,"&gt;0")</f>
        <v>40</v>
      </c>
      <c r="J55" s="8">
        <f>COUNTIF(J2:J51,"&gt;0")</f>
        <v>41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3" customWidth="1"/>
    <col min="2" max="2" width="15.3516" style="73" customWidth="1"/>
    <col min="3" max="3" width="10.6719" style="73" customWidth="1"/>
    <col min="4" max="4" width="10.6719" style="73" customWidth="1"/>
    <col min="5" max="5" width="10.6719" style="73" customWidth="1"/>
    <col min="6" max="6" width="10.6719" style="73" customWidth="1"/>
    <col min="7" max="7" width="10.6719" style="73" customWidth="1"/>
    <col min="8" max="8" width="10.6719" style="73" customWidth="1"/>
    <col min="9" max="9" width="10.6719" style="73" customWidth="1"/>
    <col min="10" max="10" width="10.6719" style="73" customWidth="1"/>
    <col min="11" max="11" width="8.85156" style="73" customWidth="1"/>
    <col min="12" max="12" width="8.85156" style="73" customWidth="1"/>
    <col min="13" max="13" width="8.85156" style="73" customWidth="1"/>
    <col min="14" max="256" width="8.85156" style="73"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144</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c r="D5" s="6"/>
      <c r="E5" s="6"/>
      <c r="F5" s="6"/>
      <c r="G5" s="6"/>
      <c r="H5" s="6"/>
      <c r="I5" s="6"/>
      <c r="J5" s="6"/>
      <c r="K5" s="7"/>
      <c r="L5" s="7"/>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c r="D26" s="6"/>
      <c r="E26" s="6"/>
      <c r="F26" s="6"/>
      <c r="G26" s="6"/>
      <c r="H26" s="6"/>
      <c r="I26" s="6"/>
      <c r="J26" s="6"/>
      <c r="K26" s="7"/>
      <c r="L26" s="7"/>
      <c r="M26" s="7"/>
    </row>
    <row r="27" ht="15" customHeight="1">
      <c r="A27" t="s" s="5">
        <v>60</v>
      </c>
      <c r="B27" t="s" s="5">
        <v>61</v>
      </c>
      <c r="C27" s="6">
        <v>2782</v>
      </c>
      <c r="D27" s="6">
        <v>386</v>
      </c>
      <c r="E27" s="6">
        <v>220</v>
      </c>
      <c r="F27" s="6">
        <v>74</v>
      </c>
      <c r="G27" s="6">
        <v>146</v>
      </c>
      <c r="H27" s="6">
        <v>166</v>
      </c>
      <c r="I27" s="6">
        <v>16</v>
      </c>
      <c r="J27" s="6">
        <v>150</v>
      </c>
      <c r="K27" s="7"/>
      <c r="L27" s="7"/>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1776</v>
      </c>
      <c r="D29" s="6">
        <v>636</v>
      </c>
      <c r="E29" s="6">
        <v>441</v>
      </c>
      <c r="F29" s="6"/>
      <c r="G29" s="6"/>
      <c r="H29" s="6">
        <v>195</v>
      </c>
      <c r="I29" s="6"/>
      <c r="J29" s="6"/>
      <c r="K29" s="7"/>
      <c r="L29" s="7"/>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2376</v>
      </c>
      <c r="F37" s="6">
        <v>835</v>
      </c>
      <c r="G37" s="6">
        <v>1541</v>
      </c>
      <c r="H37" s="6"/>
      <c r="I37" s="6"/>
      <c r="J37" s="6"/>
      <c r="K37" s="7"/>
      <c r="L37" s="7"/>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t="s" s="5">
        <v>147</v>
      </c>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19806</v>
      </c>
      <c r="D48" s="6">
        <v>7665</v>
      </c>
      <c r="E48" s="6"/>
      <c r="F48" s="6"/>
      <c r="G48" s="6"/>
      <c r="H48" s="6">
        <v>7665</v>
      </c>
      <c r="I48" s="6">
        <v>4927</v>
      </c>
      <c r="J48" s="6">
        <v>2738</v>
      </c>
      <c r="K48" s="7"/>
      <c r="L48" s="7"/>
      <c r="M48" s="7"/>
    </row>
    <row r="49" ht="15" customHeight="1">
      <c r="A49" t="s" s="5">
        <v>104</v>
      </c>
      <c r="B49" t="s" s="5">
        <v>105</v>
      </c>
      <c r="C49" s="6">
        <v>23926</v>
      </c>
      <c r="D49" s="6">
        <v>12378</v>
      </c>
      <c r="E49" s="6">
        <v>4878</v>
      </c>
      <c r="F49" s="6">
        <v>2609</v>
      </c>
      <c r="G49" s="6">
        <v>2269</v>
      </c>
      <c r="H49" s="6">
        <v>7500</v>
      </c>
      <c r="I49" s="6">
        <v>3521</v>
      </c>
      <c r="J49" s="6">
        <v>3979</v>
      </c>
      <c r="K49" s="7"/>
      <c r="L49" s="7"/>
      <c r="M49" s="6"/>
    </row>
    <row r="50" ht="15" customHeight="1">
      <c r="A50" t="s" s="5">
        <v>106</v>
      </c>
      <c r="B50" t="s" s="5">
        <v>107</v>
      </c>
      <c r="C50" s="6">
        <v>7262</v>
      </c>
      <c r="D50" s="6">
        <v>965</v>
      </c>
      <c r="E50" s="6">
        <v>965</v>
      </c>
      <c r="F50" s="6">
        <v>68</v>
      </c>
      <c r="G50" s="6">
        <v>897</v>
      </c>
      <c r="H50" s="6"/>
      <c r="I50" s="6"/>
      <c r="J50" s="6"/>
      <c r="K50" s="7"/>
      <c r="L50" s="7"/>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967153</v>
      </c>
      <c r="D53" s="10">
        <f>SUM(D2:D51)</f>
        <v>218047</v>
      </c>
      <c r="E53" s="10">
        <f>SUM(E2:E51)</f>
        <v>109878</v>
      </c>
      <c r="F53" s="10">
        <f>SUM(F2:F51)+E9+E20+E21+E29+E30+E41+E44+E45+E47</f>
        <v>80101</v>
      </c>
      <c r="G53" s="10">
        <f>SUM(G2:G51)</f>
        <v>29777</v>
      </c>
      <c r="H53" s="10">
        <f>SUM(H2:H51)</f>
        <v>108169</v>
      </c>
      <c r="I53" s="10">
        <f>SUM(I2:I51)+H21+H29+H41+H45+H47</f>
        <v>76163</v>
      </c>
      <c r="J53" s="10">
        <f>SUM(J2:J51)</f>
        <v>32006</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41</v>
      </c>
      <c r="D55" s="8">
        <f>COUNTIF(D2:D51,"&gt;0")</f>
        <v>39</v>
      </c>
      <c r="E55" s="8">
        <f>COUNTIF(E2:E51,"&gt;0")</f>
        <v>34</v>
      </c>
      <c r="F55" s="8">
        <f>COUNTIF(F2:F51,"&gt;0")</f>
        <v>22</v>
      </c>
      <c r="G55" s="8">
        <f>COUNTIF(G2:G51,"&gt;0")</f>
        <v>25</v>
      </c>
      <c r="H55" s="8">
        <f>COUNTIF(H2:H51,"&gt;0")</f>
        <v>36</v>
      </c>
      <c r="I55" s="8">
        <f>COUNTIF(I2:I51,"&gt;0")</f>
        <v>28</v>
      </c>
      <c r="J55" s="8">
        <f>COUNTIF(J2:J51,"&gt;0")</f>
        <v>30</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M55"/>
  <sheetViews>
    <sheetView workbookViewId="0" showGridLines="0" defaultGridColor="1"/>
  </sheetViews>
  <sheetFormatPr defaultColWidth="8.83333" defaultRowHeight="15" customHeight="1" outlineLevelRow="0" outlineLevelCol="0"/>
  <cols>
    <col min="1" max="1" width="11.3516" style="75" customWidth="1"/>
    <col min="2" max="2" width="15.3516" style="75" customWidth="1"/>
    <col min="3" max="3" width="10.6719" style="75" customWidth="1"/>
    <col min="4" max="4" width="10.6719" style="75" customWidth="1"/>
    <col min="5" max="5" width="10.6719" style="75" customWidth="1"/>
    <col min="6" max="6" width="10.6719" style="75" customWidth="1"/>
    <col min="7" max="7" width="10.6719" style="75" customWidth="1"/>
    <col min="8" max="8" width="10.6719" style="75" customWidth="1"/>
    <col min="9" max="9" width="10.6719" style="75" customWidth="1"/>
    <col min="10" max="10" width="10.6719" style="75" customWidth="1"/>
    <col min="11" max="11" width="8.85156" style="75" customWidth="1"/>
    <col min="12" max="12" width="8.85156" style="75" customWidth="1"/>
    <col min="13" max="13" width="8.85156" style="75" customWidth="1"/>
    <col min="14" max="256" width="8.85156" style="75"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row>
    <row r="2" ht="15" customHeight="1">
      <c r="A2" t="s" s="5">
        <v>10</v>
      </c>
      <c r="B2" t="s" s="5">
        <v>11</v>
      </c>
      <c r="C2" s="6">
        <v>4599</v>
      </c>
      <c r="D2" s="6">
        <v>1646</v>
      </c>
      <c r="E2" s="6">
        <v>1366</v>
      </c>
      <c r="F2" s="6">
        <v>861</v>
      </c>
      <c r="G2" s="6">
        <v>505</v>
      </c>
      <c r="H2" s="6">
        <v>280</v>
      </c>
      <c r="I2" s="6">
        <v>175</v>
      </c>
      <c r="J2" s="6">
        <v>105</v>
      </c>
      <c r="K2" s="7"/>
      <c r="L2" s="7"/>
      <c r="M2" s="7"/>
    </row>
    <row r="3" ht="15" customHeight="1">
      <c r="A3" t="s" s="5">
        <v>12</v>
      </c>
      <c r="B3" t="s" s="5">
        <v>13</v>
      </c>
      <c r="C3" s="6">
        <v>27922</v>
      </c>
      <c r="D3" s="6">
        <f>E3+H3</f>
        <v>278</v>
      </c>
      <c r="E3" s="6">
        <f>G3</f>
        <v>164</v>
      </c>
      <c r="F3" s="6"/>
      <c r="G3" s="6">
        <v>164</v>
      </c>
      <c r="H3" s="6">
        <f>J3</f>
        <v>114</v>
      </c>
      <c r="I3" s="6"/>
      <c r="J3" s="6">
        <v>114</v>
      </c>
      <c r="K3" s="7"/>
      <c r="L3" s="7"/>
      <c r="M3" s="7"/>
    </row>
    <row r="4" ht="15" customHeight="1">
      <c r="A4" t="s" s="5">
        <v>14</v>
      </c>
      <c r="B4" t="s" s="5">
        <v>15</v>
      </c>
      <c r="C4" s="6">
        <v>15680</v>
      </c>
      <c r="D4" s="6">
        <v>7413</v>
      </c>
      <c r="E4" s="6">
        <v>2672</v>
      </c>
      <c r="F4" s="6">
        <v>2159</v>
      </c>
      <c r="G4" s="6">
        <v>513</v>
      </c>
      <c r="H4" s="6">
        <v>4741</v>
      </c>
      <c r="I4" s="6">
        <v>3944</v>
      </c>
      <c r="J4" s="6">
        <v>797</v>
      </c>
      <c r="K4" s="7"/>
      <c r="L4" s="7"/>
      <c r="M4" s="7"/>
    </row>
    <row r="5" ht="15" customHeight="1">
      <c r="A5" t="s" s="5">
        <v>16</v>
      </c>
      <c r="B5" t="s" s="5">
        <v>17</v>
      </c>
      <c r="C5" s="6">
        <v>41937</v>
      </c>
      <c r="D5" s="6">
        <v>10080</v>
      </c>
      <c r="E5" s="6">
        <v>8339</v>
      </c>
      <c r="F5" s="6">
        <v>5335</v>
      </c>
      <c r="G5" s="6">
        <v>3004</v>
      </c>
      <c r="H5" s="6">
        <v>1741</v>
      </c>
      <c r="I5" s="6">
        <v>566</v>
      </c>
      <c r="J5" s="6">
        <v>1175</v>
      </c>
      <c r="K5" s="7"/>
      <c r="L5" t="s" s="5">
        <v>147</v>
      </c>
      <c r="M5" s="7"/>
    </row>
    <row r="6" ht="15" customHeight="1">
      <c r="A6" t="s" s="5">
        <v>18</v>
      </c>
      <c r="B6" t="s" s="5">
        <v>19</v>
      </c>
      <c r="C6" s="6">
        <v>125195</v>
      </c>
      <c r="D6" s="6">
        <v>30983</v>
      </c>
      <c r="E6" s="6">
        <v>10255</v>
      </c>
      <c r="F6" s="6">
        <v>6900</v>
      </c>
      <c r="G6" s="6">
        <v>3355</v>
      </c>
      <c r="H6" s="6">
        <v>20728</v>
      </c>
      <c r="I6" s="6">
        <v>20647</v>
      </c>
      <c r="J6" s="6">
        <v>81</v>
      </c>
      <c r="K6" s="7"/>
      <c r="L6" s="7"/>
      <c r="M6" s="7"/>
    </row>
    <row r="7" ht="15" customHeight="1">
      <c r="A7" t="s" s="5">
        <v>20</v>
      </c>
      <c r="B7" t="s" s="5">
        <v>21</v>
      </c>
      <c r="C7" s="6">
        <v>19951</v>
      </c>
      <c r="D7" s="6">
        <v>4101</v>
      </c>
      <c r="E7" s="6">
        <v>82</v>
      </c>
      <c r="F7" s="6">
        <v>55</v>
      </c>
      <c r="G7" s="6">
        <v>27</v>
      </c>
      <c r="H7" s="6">
        <v>4019</v>
      </c>
      <c r="I7" s="6">
        <v>2698</v>
      </c>
      <c r="J7" s="6">
        <v>1321</v>
      </c>
      <c r="K7" s="7"/>
      <c r="L7" s="7"/>
      <c r="M7" s="7"/>
    </row>
    <row r="8" ht="15" customHeight="1">
      <c r="A8" t="s" s="5">
        <v>22</v>
      </c>
      <c r="B8" t="s" s="5">
        <v>23</v>
      </c>
      <c r="C8" s="6">
        <v>13100</v>
      </c>
      <c r="D8" s="6"/>
      <c r="E8" s="6"/>
      <c r="F8" s="6"/>
      <c r="G8" s="6"/>
      <c r="H8" s="6"/>
      <c r="I8" s="6"/>
      <c r="J8" s="6"/>
      <c r="K8" s="7"/>
      <c r="L8" s="7"/>
      <c r="M8" s="7"/>
    </row>
    <row r="9" ht="15" customHeight="1">
      <c r="A9" t="s" s="5">
        <v>24</v>
      </c>
      <c r="B9" t="s" s="5">
        <v>25</v>
      </c>
      <c r="C9" s="6">
        <v>4436</v>
      </c>
      <c r="D9" s="6">
        <v>438</v>
      </c>
      <c r="E9" s="6">
        <v>438</v>
      </c>
      <c r="F9" s="6"/>
      <c r="G9" s="6"/>
      <c r="H9" s="6"/>
      <c r="I9" s="6"/>
      <c r="J9" s="6"/>
      <c r="K9" s="7"/>
      <c r="L9" s="7"/>
      <c r="M9" s="7"/>
    </row>
    <row r="10" ht="15" customHeight="1">
      <c r="A10" t="s" s="5">
        <v>26</v>
      </c>
      <c r="B10" t="s" s="5">
        <v>27</v>
      </c>
      <c r="C10" s="6">
        <v>95626</v>
      </c>
      <c r="D10" s="6">
        <v>13907</v>
      </c>
      <c r="E10" s="6">
        <v>13231</v>
      </c>
      <c r="F10" s="6">
        <v>8104</v>
      </c>
      <c r="G10" s="6">
        <v>5127</v>
      </c>
      <c r="H10" s="6">
        <v>676</v>
      </c>
      <c r="I10" s="6">
        <v>321</v>
      </c>
      <c r="J10" s="6">
        <v>355</v>
      </c>
      <c r="K10" s="7"/>
      <c r="L10" s="7"/>
      <c r="M10" s="7"/>
    </row>
    <row r="11" ht="15" customHeight="1">
      <c r="A11" t="s" s="5">
        <v>28</v>
      </c>
      <c r="B11" t="s" s="5">
        <v>29</v>
      </c>
      <c r="C11" s="6"/>
      <c r="D11" s="6"/>
      <c r="E11" s="6"/>
      <c r="F11" s="6"/>
      <c r="G11" s="6"/>
      <c r="H11" s="6"/>
      <c r="I11" s="6"/>
      <c r="J11" s="6"/>
      <c r="K11" s="7"/>
      <c r="L11" s="7"/>
      <c r="M11" s="7"/>
    </row>
    <row r="12" ht="15" customHeight="1">
      <c r="A12" t="s" s="5">
        <v>30</v>
      </c>
      <c r="B12" t="s" s="5">
        <v>31</v>
      </c>
      <c r="C12" s="6">
        <v>4337</v>
      </c>
      <c r="D12" s="6">
        <v>1417</v>
      </c>
      <c r="E12" s="6">
        <v>632</v>
      </c>
      <c r="F12" s="6">
        <v>509</v>
      </c>
      <c r="G12" s="6">
        <v>123</v>
      </c>
      <c r="H12" s="6">
        <v>785</v>
      </c>
      <c r="I12" s="6">
        <v>631</v>
      </c>
      <c r="J12" s="6">
        <v>154</v>
      </c>
      <c r="K12" s="7"/>
      <c r="L12" s="7"/>
      <c r="M12" s="7"/>
    </row>
    <row r="13" ht="15" customHeight="1">
      <c r="A13" t="s" s="5">
        <v>32</v>
      </c>
      <c r="B13" t="s" s="5">
        <v>33</v>
      </c>
      <c r="C13" s="6">
        <v>8431</v>
      </c>
      <c r="D13" s="6">
        <v>2682</v>
      </c>
      <c r="E13" s="6">
        <v>1768</v>
      </c>
      <c r="F13" s="6">
        <v>920</v>
      </c>
      <c r="G13" s="6">
        <v>848</v>
      </c>
      <c r="H13" s="6">
        <v>914</v>
      </c>
      <c r="I13" s="6">
        <v>570</v>
      </c>
      <c r="J13" s="6">
        <v>344</v>
      </c>
      <c r="K13" s="7"/>
      <c r="L13" s="7"/>
      <c r="M13" s="7"/>
    </row>
    <row r="14" ht="15" customHeight="1">
      <c r="A14" t="s" s="5">
        <v>34</v>
      </c>
      <c r="B14" t="s" s="5">
        <v>35</v>
      </c>
      <c r="C14" s="6">
        <v>9038</v>
      </c>
      <c r="D14" s="6">
        <v>3903</v>
      </c>
      <c r="E14" s="6">
        <v>2639</v>
      </c>
      <c r="F14" s="6">
        <v>1912</v>
      </c>
      <c r="G14" s="6">
        <v>727</v>
      </c>
      <c r="H14" s="6">
        <v>1264</v>
      </c>
      <c r="I14" s="6">
        <v>999</v>
      </c>
      <c r="J14" s="6">
        <v>265</v>
      </c>
      <c r="K14" s="7"/>
      <c r="L14" s="7"/>
      <c r="M14" s="7"/>
    </row>
    <row r="15" ht="15" customHeight="1">
      <c r="A15" t="s" s="5">
        <v>36</v>
      </c>
      <c r="B15" t="s" s="5">
        <v>37</v>
      </c>
      <c r="C15" s="6">
        <v>39306</v>
      </c>
      <c r="D15" s="6">
        <v>5708</v>
      </c>
      <c r="E15" s="6"/>
      <c r="F15" s="6"/>
      <c r="G15" s="6"/>
      <c r="H15" s="6">
        <v>5708</v>
      </c>
      <c r="I15" s="6">
        <v>2041</v>
      </c>
      <c r="J15" s="6">
        <v>3667</v>
      </c>
      <c r="K15" s="7"/>
      <c r="L15" s="7"/>
      <c r="M15" s="7"/>
    </row>
    <row r="16" ht="15" customHeight="1">
      <c r="A16" t="s" s="5">
        <v>38</v>
      </c>
      <c r="B16" t="s" s="5">
        <v>39</v>
      </c>
      <c r="C16" s="6"/>
      <c r="D16" s="6"/>
      <c r="E16" s="6"/>
      <c r="F16" s="6"/>
      <c r="G16" s="6"/>
      <c r="H16" s="6"/>
      <c r="I16" s="6"/>
      <c r="J16" s="6"/>
      <c r="K16" s="7"/>
      <c r="L16" s="7"/>
      <c r="M16" s="7"/>
    </row>
    <row r="17" ht="15" customHeight="1">
      <c r="A17" t="s" s="5">
        <v>40</v>
      </c>
      <c r="B17" t="s" s="5">
        <v>41</v>
      </c>
      <c r="C17" s="6">
        <v>10044</v>
      </c>
      <c r="D17" s="6">
        <v>3085</v>
      </c>
      <c r="E17" s="6">
        <v>2337</v>
      </c>
      <c r="F17" s="6">
        <v>927</v>
      </c>
      <c r="G17" s="6">
        <v>1410</v>
      </c>
      <c r="H17" s="6">
        <v>748</v>
      </c>
      <c r="I17" s="6">
        <v>748</v>
      </c>
      <c r="J17" s="6"/>
      <c r="K17" s="7"/>
      <c r="L17" s="7"/>
      <c r="M17" s="7"/>
    </row>
    <row r="18" ht="15" customHeight="1">
      <c r="A18" t="s" s="5">
        <v>42</v>
      </c>
      <c r="B18" t="s" s="5">
        <v>43</v>
      </c>
      <c r="C18" s="6"/>
      <c r="D18" s="6"/>
      <c r="E18" s="6"/>
      <c r="F18" s="6"/>
      <c r="G18" s="6"/>
      <c r="H18" s="6"/>
      <c r="I18" s="6"/>
      <c r="J18" s="6"/>
      <c r="K18" s="7"/>
      <c r="L18" s="7"/>
      <c r="M18" s="7"/>
    </row>
    <row r="19" ht="15" customHeight="1">
      <c r="A19" t="s" s="5">
        <v>44</v>
      </c>
      <c r="B19" t="s" s="5">
        <v>45</v>
      </c>
      <c r="C19" s="6">
        <v>31519</v>
      </c>
      <c r="D19" s="6">
        <v>9426</v>
      </c>
      <c r="E19" s="6">
        <v>3497</v>
      </c>
      <c r="F19" s="6">
        <v>1093</v>
      </c>
      <c r="G19" s="6">
        <v>2404</v>
      </c>
      <c r="H19" s="6">
        <v>5929</v>
      </c>
      <c r="I19" s="6">
        <v>5109</v>
      </c>
      <c r="J19" s="6">
        <v>820</v>
      </c>
      <c r="K19" s="7"/>
      <c r="L19" s="7"/>
      <c r="M19" s="7"/>
    </row>
    <row r="20" ht="15" customHeight="1">
      <c r="A20" t="s" s="5">
        <v>46</v>
      </c>
      <c r="B20" t="s" s="5">
        <v>47</v>
      </c>
      <c r="C20" s="6">
        <v>7978</v>
      </c>
      <c r="D20" s="6">
        <v>222</v>
      </c>
      <c r="E20" s="6">
        <v>11</v>
      </c>
      <c r="F20" s="6"/>
      <c r="G20" s="6"/>
      <c r="H20" s="6">
        <v>211</v>
      </c>
      <c r="I20" s="6">
        <v>80</v>
      </c>
      <c r="J20" s="6">
        <v>131</v>
      </c>
      <c r="K20" s="7"/>
      <c r="L20" s="7"/>
      <c r="M20" s="7"/>
    </row>
    <row r="21" ht="15" customHeight="1">
      <c r="A21" t="s" s="5">
        <v>48</v>
      </c>
      <c r="B21" t="s" s="5">
        <v>49</v>
      </c>
      <c r="C21" s="6">
        <v>19014</v>
      </c>
      <c r="D21" s="6">
        <v>1563</v>
      </c>
      <c r="E21" s="6">
        <v>814</v>
      </c>
      <c r="F21" s="6"/>
      <c r="G21" s="6"/>
      <c r="H21" s="6">
        <v>749</v>
      </c>
      <c r="I21" s="6"/>
      <c r="J21" s="6"/>
      <c r="K21" s="7"/>
      <c r="L21" s="7"/>
      <c r="M21" s="7"/>
    </row>
    <row r="22" ht="15" customHeight="1">
      <c r="A22" t="s" s="5">
        <v>50</v>
      </c>
      <c r="B22" t="s" s="5">
        <v>51</v>
      </c>
      <c r="C22" s="6">
        <v>2265</v>
      </c>
      <c r="D22" s="6"/>
      <c r="E22" s="6"/>
      <c r="F22" s="6"/>
      <c r="G22" s="6"/>
      <c r="H22" s="6"/>
      <c r="I22" s="6"/>
      <c r="J22" s="6"/>
      <c r="K22" s="7"/>
      <c r="L22" s="7"/>
      <c r="M22" s="7"/>
    </row>
    <row r="23" ht="15" customHeight="1">
      <c r="A23" t="s" s="5">
        <v>52</v>
      </c>
      <c r="B23" t="s" s="5">
        <v>53</v>
      </c>
      <c r="C23" s="6">
        <v>38370</v>
      </c>
      <c r="D23" s="6">
        <v>1547</v>
      </c>
      <c r="E23" s="6"/>
      <c r="F23" s="6"/>
      <c r="G23" s="6"/>
      <c r="H23" s="6">
        <f>J23</f>
        <v>1547</v>
      </c>
      <c r="I23" s="6"/>
      <c r="J23" s="6">
        <v>1547</v>
      </c>
      <c r="K23" s="7"/>
      <c r="L23" s="7"/>
      <c r="M23" s="7"/>
    </row>
    <row r="24" ht="15" customHeight="1">
      <c r="A24" t="s" s="5">
        <v>54</v>
      </c>
      <c r="B24" t="s" s="5">
        <v>55</v>
      </c>
      <c r="C24" s="6">
        <v>9577</v>
      </c>
      <c r="D24" s="6">
        <f>E24+H24</f>
        <v>2911</v>
      </c>
      <c r="E24" s="6">
        <v>1174</v>
      </c>
      <c r="F24" s="6"/>
      <c r="G24" s="6">
        <v>1174</v>
      </c>
      <c r="H24" s="6">
        <v>1737</v>
      </c>
      <c r="I24" s="6">
        <v>603</v>
      </c>
      <c r="J24" s="6">
        <v>1134</v>
      </c>
      <c r="K24" s="7"/>
      <c r="L24" s="7"/>
      <c r="M24" s="7"/>
    </row>
    <row r="25" ht="15" customHeight="1">
      <c r="A25" t="s" s="5">
        <v>56</v>
      </c>
      <c r="B25" t="s" s="5">
        <v>57</v>
      </c>
      <c r="C25" s="6">
        <v>28174</v>
      </c>
      <c r="D25" s="6">
        <v>14344</v>
      </c>
      <c r="E25" s="6">
        <v>8898</v>
      </c>
      <c r="F25" s="6">
        <v>5299</v>
      </c>
      <c r="G25" s="6">
        <v>3599</v>
      </c>
      <c r="H25" s="6">
        <v>5446</v>
      </c>
      <c r="I25" s="6">
        <v>3312</v>
      </c>
      <c r="J25" s="6">
        <v>2134</v>
      </c>
      <c r="K25" s="7"/>
      <c r="L25" s="7"/>
      <c r="M25" s="7"/>
    </row>
    <row r="26" ht="15" customHeight="1">
      <c r="A26" t="s" s="5">
        <v>58</v>
      </c>
      <c r="B26" t="s" s="5">
        <v>59</v>
      </c>
      <c r="C26" s="6">
        <v>19426</v>
      </c>
      <c r="D26" s="6">
        <v>5786</v>
      </c>
      <c r="E26" s="6">
        <v>3801</v>
      </c>
      <c r="F26" s="6">
        <v>1807</v>
      </c>
      <c r="G26" s="6">
        <v>1994</v>
      </c>
      <c r="H26" s="6">
        <v>1985</v>
      </c>
      <c r="I26" s="6">
        <v>645</v>
      </c>
      <c r="J26" s="6">
        <v>1340</v>
      </c>
      <c r="K26" s="7"/>
      <c r="L26" t="s" s="5">
        <v>147</v>
      </c>
      <c r="M26" s="7"/>
    </row>
    <row r="27" ht="15" customHeight="1">
      <c r="A27" t="s" s="5">
        <v>60</v>
      </c>
      <c r="B27" t="s" s="5">
        <v>61</v>
      </c>
      <c r="C27" s="6">
        <v>2784</v>
      </c>
      <c r="D27" s="6">
        <v>794</v>
      </c>
      <c r="E27" s="6">
        <v>542</v>
      </c>
      <c r="F27" s="6">
        <v>172</v>
      </c>
      <c r="G27" s="6">
        <v>370</v>
      </c>
      <c r="H27" s="6">
        <v>252</v>
      </c>
      <c r="I27" s="6">
        <v>41</v>
      </c>
      <c r="J27" s="6">
        <v>211</v>
      </c>
      <c r="K27" s="7"/>
      <c r="L27" t="s" s="5">
        <v>147</v>
      </c>
      <c r="M27" s="7"/>
    </row>
    <row r="28" ht="15" customHeight="1">
      <c r="A28" t="s" s="5">
        <v>62</v>
      </c>
      <c r="B28" t="s" s="5">
        <v>63</v>
      </c>
      <c r="C28" s="6">
        <v>34394</v>
      </c>
      <c r="D28" s="6">
        <v>10094</v>
      </c>
      <c r="E28" s="6">
        <v>5973</v>
      </c>
      <c r="F28" s="6">
        <v>5525</v>
      </c>
      <c r="G28" s="6">
        <v>448</v>
      </c>
      <c r="H28" s="6">
        <v>4121</v>
      </c>
      <c r="I28" s="6">
        <v>4115</v>
      </c>
      <c r="J28" s="6">
        <v>6</v>
      </c>
      <c r="K28" s="7"/>
      <c r="L28" s="7"/>
      <c r="M28" s="7"/>
    </row>
    <row r="29" ht="15" customHeight="1">
      <c r="A29" t="s" s="5">
        <v>64</v>
      </c>
      <c r="B29" t="s" s="5">
        <v>65</v>
      </c>
      <c r="C29" s="6">
        <v>1794</v>
      </c>
      <c r="D29" s="6">
        <v>597</v>
      </c>
      <c r="E29" s="6">
        <v>413</v>
      </c>
      <c r="F29" s="6"/>
      <c r="G29" s="6"/>
      <c r="H29" s="6">
        <v>184</v>
      </c>
      <c r="I29" s="6"/>
      <c r="J29" s="6"/>
      <c r="K29" s="7"/>
      <c r="L29" t="s" s="5">
        <v>147</v>
      </c>
      <c r="M29" s="7"/>
    </row>
    <row r="30" ht="15" customHeight="1">
      <c r="A30" t="s" s="5">
        <v>66</v>
      </c>
      <c r="B30" t="s" s="5">
        <v>67</v>
      </c>
      <c r="C30" s="6">
        <v>5487</v>
      </c>
      <c r="D30" s="6">
        <v>717</v>
      </c>
      <c r="E30" s="6">
        <v>369</v>
      </c>
      <c r="F30" s="6"/>
      <c r="G30" s="6"/>
      <c r="H30" s="6">
        <v>348</v>
      </c>
      <c r="I30" s="6">
        <v>237</v>
      </c>
      <c r="J30" s="6">
        <v>111</v>
      </c>
      <c r="K30" s="7"/>
      <c r="L30" s="7"/>
      <c r="M30" s="7"/>
    </row>
    <row r="31" ht="15" customHeight="1">
      <c r="A31" t="s" s="5">
        <v>68</v>
      </c>
      <c r="B31" t="s" s="5">
        <v>69</v>
      </c>
      <c r="C31" s="8">
        <v>2515</v>
      </c>
      <c r="D31" s="6">
        <v>72</v>
      </c>
      <c r="E31" s="6">
        <f>G31</f>
        <v>10</v>
      </c>
      <c r="F31" s="6"/>
      <c r="G31" s="6">
        <v>10</v>
      </c>
      <c r="H31" s="6">
        <f>J31</f>
        <v>62</v>
      </c>
      <c r="I31" s="6"/>
      <c r="J31" s="6">
        <v>62</v>
      </c>
      <c r="K31" s="7"/>
      <c r="L31" s="7"/>
      <c r="M31" s="7"/>
    </row>
    <row r="32" ht="15" customHeight="1">
      <c r="A32" t="s" s="5">
        <v>70</v>
      </c>
      <c r="B32" t="s" s="5">
        <v>71</v>
      </c>
      <c r="C32" s="6"/>
      <c r="D32" s="6"/>
      <c r="E32" s="6"/>
      <c r="F32" s="6"/>
      <c r="G32" s="6"/>
      <c r="H32" s="6"/>
      <c r="I32" s="6"/>
      <c r="J32" s="6"/>
      <c r="K32" s="7"/>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12922</v>
      </c>
      <c r="D34" s="6">
        <v>2680</v>
      </c>
      <c r="E34" s="6">
        <v>1717</v>
      </c>
      <c r="F34" s="6">
        <v>176</v>
      </c>
      <c r="G34" s="6">
        <v>1541</v>
      </c>
      <c r="H34" s="6">
        <v>963</v>
      </c>
      <c r="I34" s="6">
        <v>105</v>
      </c>
      <c r="J34" s="6">
        <v>858</v>
      </c>
      <c r="K34" s="7"/>
      <c r="L34" s="7"/>
      <c r="M34" s="7"/>
    </row>
    <row r="35" ht="15" customHeight="1">
      <c r="A35" t="s" s="5">
        <v>76</v>
      </c>
      <c r="B35" t="s" s="5">
        <v>77</v>
      </c>
      <c r="C35" s="6">
        <v>46331</v>
      </c>
      <c r="D35" s="6">
        <v>10548</v>
      </c>
      <c r="E35" s="6"/>
      <c r="F35" s="6"/>
      <c r="G35" s="6"/>
      <c r="H35" s="6">
        <v>10548</v>
      </c>
      <c r="I35" s="6">
        <v>5755</v>
      </c>
      <c r="J35" s="6">
        <v>4793</v>
      </c>
      <c r="K35" s="7"/>
      <c r="L35" s="7"/>
      <c r="M35" s="7"/>
    </row>
    <row r="36" ht="15" customHeight="1">
      <c r="A36" t="s" s="5">
        <v>78</v>
      </c>
      <c r="B36" t="s" s="5">
        <v>79</v>
      </c>
      <c r="C36" s="6"/>
      <c r="D36" s="6"/>
      <c r="E36" s="6"/>
      <c r="F36" s="6"/>
      <c r="G36" s="6"/>
      <c r="H36" s="6"/>
      <c r="I36" s="6"/>
      <c r="J36" s="6"/>
      <c r="K36" s="7"/>
      <c r="L36" s="7"/>
      <c r="M36" s="7"/>
    </row>
    <row r="37" ht="15" customHeight="1">
      <c r="A37" t="s" s="5">
        <v>80</v>
      </c>
      <c r="B37" t="s" s="5">
        <v>81</v>
      </c>
      <c r="C37" s="6">
        <v>26102</v>
      </c>
      <c r="D37" s="6">
        <v>2376</v>
      </c>
      <c r="E37" s="6">
        <v>3910</v>
      </c>
      <c r="F37" s="6">
        <v>2380</v>
      </c>
      <c r="G37" s="6">
        <v>1530</v>
      </c>
      <c r="H37" s="6"/>
      <c r="I37" s="6"/>
      <c r="J37" s="6"/>
      <c r="K37" s="7"/>
      <c r="L37" t="s" s="5">
        <v>147</v>
      </c>
      <c r="M37" s="7"/>
    </row>
    <row r="38" ht="15" customHeight="1">
      <c r="A38" t="s" s="5">
        <v>82</v>
      </c>
      <c r="B38" t="s" s="5">
        <v>83</v>
      </c>
      <c r="C38" s="6">
        <v>15286</v>
      </c>
      <c r="D38" s="6">
        <v>1624</v>
      </c>
      <c r="E38" s="6">
        <v>1533</v>
      </c>
      <c r="F38" s="6">
        <v>710</v>
      </c>
      <c r="G38" s="6">
        <v>823</v>
      </c>
      <c r="H38" s="6">
        <v>91</v>
      </c>
      <c r="I38" s="6">
        <v>12</v>
      </c>
      <c r="J38" s="6">
        <v>79</v>
      </c>
      <c r="K38" s="7"/>
      <c r="L38" s="7"/>
      <c r="M38" s="7"/>
    </row>
    <row r="39" ht="15" customHeight="1">
      <c r="A39" t="s" s="5">
        <v>84</v>
      </c>
      <c r="B39" t="s" s="5">
        <v>85</v>
      </c>
      <c r="C39" s="6">
        <v>46482</v>
      </c>
      <c r="D39" s="6">
        <v>7063</v>
      </c>
      <c r="E39" s="6"/>
      <c r="F39" s="6"/>
      <c r="G39" s="6"/>
      <c r="H39" s="6">
        <v>7063</v>
      </c>
      <c r="I39" s="6">
        <v>4234</v>
      </c>
      <c r="J39" s="6">
        <v>2829</v>
      </c>
      <c r="K39" s="7"/>
      <c r="L39" s="7"/>
      <c r="M39" s="7"/>
    </row>
    <row r="40" ht="15" customHeight="1">
      <c r="A40" t="s" s="5">
        <v>86</v>
      </c>
      <c r="B40" t="s" s="5">
        <v>87</v>
      </c>
      <c r="C40" s="6">
        <v>1957</v>
      </c>
      <c r="D40" s="6">
        <v>623</v>
      </c>
      <c r="E40" s="6">
        <v>527</v>
      </c>
      <c r="F40" s="6">
        <v>452</v>
      </c>
      <c r="G40" s="6">
        <v>75</v>
      </c>
      <c r="H40" s="6">
        <v>96</v>
      </c>
      <c r="I40" s="6">
        <v>66</v>
      </c>
      <c r="J40" s="6">
        <v>30</v>
      </c>
      <c r="K40" s="7"/>
      <c r="L40" s="7"/>
      <c r="M40" s="7"/>
    </row>
    <row r="41" ht="15" customHeight="1">
      <c r="A41" t="s" s="5">
        <v>88</v>
      </c>
      <c r="B41" t="s" s="5">
        <v>89</v>
      </c>
      <c r="C41" s="6">
        <v>18848</v>
      </c>
      <c r="D41" s="6">
        <v>3051</v>
      </c>
      <c r="E41" s="6">
        <v>1729</v>
      </c>
      <c r="F41" s="6"/>
      <c r="G41" s="6"/>
      <c r="H41" s="6">
        <v>1322</v>
      </c>
      <c r="I41" s="6"/>
      <c r="J41" s="6"/>
      <c r="K41" s="7"/>
      <c r="L41" s="7"/>
      <c r="M41" s="7"/>
    </row>
    <row r="42" ht="15" customHeight="1">
      <c r="A42" t="s" s="5">
        <v>90</v>
      </c>
      <c r="B42" t="s" s="5">
        <v>91</v>
      </c>
      <c r="C42" s="6">
        <v>3858</v>
      </c>
      <c r="D42" s="6">
        <v>1849</v>
      </c>
      <c r="E42" s="6">
        <v>606</v>
      </c>
      <c r="F42" s="6">
        <v>209</v>
      </c>
      <c r="G42" s="6">
        <v>397</v>
      </c>
      <c r="H42" s="6">
        <v>1243</v>
      </c>
      <c r="I42" s="6">
        <v>300</v>
      </c>
      <c r="J42" s="6">
        <v>943</v>
      </c>
      <c r="K42" s="7"/>
      <c r="L42" s="7"/>
      <c r="M42" s="7"/>
    </row>
    <row r="43" ht="15" customHeight="1">
      <c r="A43" t="s" s="5">
        <v>92</v>
      </c>
      <c r="B43" t="s" s="5">
        <v>93</v>
      </c>
      <c r="C43" s="6"/>
      <c r="D43" s="6"/>
      <c r="E43" s="6"/>
      <c r="F43" s="6"/>
      <c r="G43" s="6"/>
      <c r="H43" s="6"/>
      <c r="I43" s="6"/>
      <c r="J43" s="6"/>
      <c r="K43" s="7"/>
      <c r="L43" s="7"/>
      <c r="M43" s="7"/>
    </row>
    <row r="44" ht="15" customHeight="1">
      <c r="A44" t="s" s="5">
        <v>94</v>
      </c>
      <c r="B44" t="s" s="5">
        <v>95</v>
      </c>
      <c r="C44" s="6">
        <v>142169</v>
      </c>
      <c r="D44" s="6">
        <v>32818</v>
      </c>
      <c r="E44" s="6">
        <v>24717</v>
      </c>
      <c r="F44" s="6"/>
      <c r="G44" s="6"/>
      <c r="H44" s="6">
        <v>8101</v>
      </c>
      <c r="I44" s="6">
        <v>5973</v>
      </c>
      <c r="J44" s="6">
        <v>2128</v>
      </c>
      <c r="K44" s="7"/>
      <c r="L44" s="7"/>
      <c r="M44" s="7"/>
    </row>
    <row r="45" ht="15" customHeight="1">
      <c r="A45" t="s" s="44">
        <v>96</v>
      </c>
      <c r="B45" t="s" s="44">
        <v>97</v>
      </c>
      <c r="C45" s="36">
        <v>6686</v>
      </c>
      <c r="D45" s="36">
        <v>3455</v>
      </c>
      <c r="E45" s="36">
        <v>1489</v>
      </c>
      <c r="F45" s="36"/>
      <c r="G45" s="36"/>
      <c r="H45" s="36">
        <v>1966</v>
      </c>
      <c r="I45" s="36"/>
      <c r="J45" s="36"/>
      <c r="K45" s="7"/>
      <c r="L45" s="7"/>
      <c r="M45" s="7"/>
    </row>
    <row r="46" ht="15" customHeight="1">
      <c r="A46" t="s" s="70">
        <v>98</v>
      </c>
      <c r="B46" t="s" s="71">
        <v>99</v>
      </c>
      <c r="C46" s="53">
        <v>30144</v>
      </c>
      <c r="D46" s="53">
        <v>12490</v>
      </c>
      <c r="E46" s="53">
        <v>11785</v>
      </c>
      <c r="F46" s="53">
        <v>10600</v>
      </c>
      <c r="G46" s="53">
        <v>1185</v>
      </c>
      <c r="H46" s="53">
        <v>705</v>
      </c>
      <c r="I46" s="53">
        <v>579</v>
      </c>
      <c r="J46" s="53">
        <v>126</v>
      </c>
      <c r="K46" s="42"/>
      <c r="L46" s="7"/>
      <c r="M46" s="7"/>
    </row>
    <row r="47" ht="15" customHeight="1">
      <c r="A47" t="s" s="50">
        <v>100</v>
      </c>
      <c r="B47" t="s" s="50">
        <v>101</v>
      </c>
      <c r="C47" s="51">
        <v>1315</v>
      </c>
      <c r="D47" s="43">
        <f>E47+H47</f>
        <v>209</v>
      </c>
      <c r="E47" s="43">
        <v>67</v>
      </c>
      <c r="F47" s="43"/>
      <c r="G47" s="74"/>
      <c r="H47" s="43">
        <f>24+118</f>
        <v>142</v>
      </c>
      <c r="I47" s="43"/>
      <c r="J47" s="43"/>
      <c r="K47" s="7"/>
      <c r="L47" s="7"/>
      <c r="M47" s="7"/>
    </row>
    <row r="48" ht="15" customHeight="1">
      <c r="A48" t="s" s="5">
        <v>102</v>
      </c>
      <c r="B48" t="s" s="5">
        <v>103</v>
      </c>
      <c r="C48" s="6">
        <v>19261</v>
      </c>
      <c r="D48" s="6">
        <v>7505</v>
      </c>
      <c r="E48" s="6"/>
      <c r="F48" s="6"/>
      <c r="G48" s="6"/>
      <c r="H48" s="6">
        <v>7505</v>
      </c>
      <c r="I48" s="6">
        <v>5041</v>
      </c>
      <c r="J48" s="6">
        <v>2464</v>
      </c>
      <c r="K48" s="7"/>
      <c r="L48" t="s" s="5">
        <v>147</v>
      </c>
      <c r="M48" s="7"/>
    </row>
    <row r="49" ht="15" customHeight="1">
      <c r="A49" t="s" s="5">
        <v>104</v>
      </c>
      <c r="B49" t="s" s="5">
        <v>105</v>
      </c>
      <c r="C49" s="6">
        <v>23778</v>
      </c>
      <c r="D49" s="6">
        <v>12163</v>
      </c>
      <c r="E49" s="6">
        <v>4677</v>
      </c>
      <c r="F49" s="6">
        <v>2840</v>
      </c>
      <c r="G49" s="6">
        <v>1837</v>
      </c>
      <c r="H49" s="6">
        <v>7486</v>
      </c>
      <c r="I49" s="6">
        <v>4198</v>
      </c>
      <c r="J49" s="6">
        <v>3288</v>
      </c>
      <c r="K49" s="7"/>
      <c r="L49" t="s" s="5">
        <v>147</v>
      </c>
      <c r="M49" s="6"/>
    </row>
    <row r="50" ht="15" customHeight="1">
      <c r="A50" t="s" s="5">
        <v>106</v>
      </c>
      <c r="B50" t="s" s="5">
        <v>107</v>
      </c>
      <c r="C50" s="6">
        <v>6800</v>
      </c>
      <c r="D50" s="6">
        <v>904</v>
      </c>
      <c r="E50" s="6">
        <v>904</v>
      </c>
      <c r="F50" s="6">
        <v>59</v>
      </c>
      <c r="G50" s="6">
        <v>845</v>
      </c>
      <c r="H50" s="6"/>
      <c r="I50" s="6"/>
      <c r="J50" s="6"/>
      <c r="K50" s="7"/>
      <c r="L50" t="s" s="5">
        <v>147</v>
      </c>
      <c r="M50" s="7"/>
    </row>
    <row r="51" ht="15" customHeight="1">
      <c r="A51" t="s" s="5">
        <v>108</v>
      </c>
      <c r="B51" t="s" s="5">
        <v>109</v>
      </c>
      <c r="C51" s="6">
        <v>2543</v>
      </c>
      <c r="D51" s="6">
        <v>774</v>
      </c>
      <c r="E51" s="6">
        <v>498</v>
      </c>
      <c r="F51" s="6">
        <v>29</v>
      </c>
      <c r="G51" s="6">
        <v>469</v>
      </c>
      <c r="H51" s="6">
        <v>276</v>
      </c>
      <c r="I51" s="6">
        <v>71</v>
      </c>
      <c r="J51" s="6">
        <v>205</v>
      </c>
      <c r="K51" s="7"/>
      <c r="L51" s="7"/>
      <c r="M51" s="7"/>
    </row>
    <row r="52" ht="15" customHeight="1">
      <c r="A52" s="7"/>
      <c r="B52" s="7"/>
      <c r="C52" s="7"/>
      <c r="D52" s="7"/>
      <c r="E52" s="7"/>
      <c r="F52" s="7"/>
      <c r="G52" s="7"/>
      <c r="H52" s="7"/>
      <c r="I52" s="7"/>
      <c r="J52" s="7"/>
      <c r="K52" s="7"/>
      <c r="L52" s="7"/>
      <c r="M52" s="6"/>
    </row>
    <row r="53" ht="15" customHeight="1">
      <c r="A53" s="7"/>
      <c r="B53" t="s" s="9">
        <v>110</v>
      </c>
      <c r="C53" s="10">
        <f>SUM(C2:C51)</f>
        <v>1027381</v>
      </c>
      <c r="D53" s="10">
        <f>SUM(D2:D51)</f>
        <v>233846</v>
      </c>
      <c r="E53" s="10">
        <f>SUM(E2:E51)</f>
        <v>123584</v>
      </c>
      <c r="F53" s="10">
        <f>SUM(F2:F51)+E9+E20+E21+E29+E30+E41+E44+E45+E47</f>
        <v>89080</v>
      </c>
      <c r="G53" s="10">
        <f>SUM(G2:G51)</f>
        <v>34504</v>
      </c>
      <c r="H53" s="10">
        <f>SUM(H2:H51)</f>
        <v>111796</v>
      </c>
      <c r="I53" s="10">
        <f>SUM(I2:I51)+H21+H29+H41+H45+H47</f>
        <v>78179</v>
      </c>
      <c r="J53" s="10">
        <f>SUM(J2:J51)</f>
        <v>33617</v>
      </c>
      <c r="K53" s="7"/>
      <c r="L53" s="6"/>
      <c r="M53" s="7"/>
    </row>
    <row r="54" ht="15" customHeight="1">
      <c r="A54" s="7"/>
      <c r="B54" s="7"/>
      <c r="C54" s="7"/>
      <c r="D54" s="7"/>
      <c r="E54" s="7"/>
      <c r="F54" s="7"/>
      <c r="G54" s="7"/>
      <c r="H54" s="7"/>
      <c r="I54" s="7"/>
      <c r="J54" s="7"/>
      <c r="K54" s="7"/>
      <c r="L54" s="7"/>
      <c r="M54" s="7"/>
    </row>
    <row r="55" ht="15" customHeight="1">
      <c r="A55" s="7"/>
      <c r="B55" t="s" s="5">
        <v>140</v>
      </c>
      <c r="C55" s="8">
        <f>COUNTIF(C2:C51,"&gt;0")</f>
        <v>43</v>
      </c>
      <c r="D55" s="8">
        <f>COUNTIF(D2:D51,"&gt;0")</f>
        <v>41</v>
      </c>
      <c r="E55" s="8">
        <f>COUNTIF(E2:E51,"&gt;0")</f>
        <v>36</v>
      </c>
      <c r="F55" s="8">
        <f>COUNTIF(F2:F51,"&gt;0")</f>
        <v>24</v>
      </c>
      <c r="G55" s="8">
        <f>COUNTIF(G2:G51,"&gt;0")</f>
        <v>27</v>
      </c>
      <c r="H55" s="8">
        <f>COUNTIF(H2:H51,"&gt;0")</f>
        <v>38</v>
      </c>
      <c r="I55" s="8">
        <f>COUNTIF(I2:I51,"&gt;0")</f>
        <v>30</v>
      </c>
      <c r="J55" s="8">
        <f>COUNTIF(J2:J51,"&gt;0")</f>
        <v>32</v>
      </c>
      <c r="K55" s="7"/>
      <c r="L55" s="7"/>
      <c r="M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76" customWidth="1"/>
    <col min="2" max="2" width="15.3516" style="76" customWidth="1"/>
    <col min="3" max="3" width="16.8516" style="76" customWidth="1"/>
    <col min="4" max="4" width="21.1719" style="76" customWidth="1"/>
    <col min="5" max="5" width="16.1719" style="76" customWidth="1"/>
    <col min="6" max="6" width="20.3516" style="76" customWidth="1"/>
    <col min="7" max="7" width="10.6719" style="76" customWidth="1"/>
    <col min="8" max="8" width="10.6719" style="76" customWidth="1"/>
    <col min="9" max="9" width="10.6719" style="76" customWidth="1"/>
    <col min="10" max="10" width="10.6719" style="76" customWidth="1"/>
    <col min="11" max="11" width="10.6719" style="76" customWidth="1"/>
    <col min="12" max="12" width="11.3516" style="76" customWidth="1"/>
    <col min="13" max="13" width="8.85156" style="76" customWidth="1"/>
    <col min="14" max="14" width="8.85156" style="76" customWidth="1"/>
    <col min="15" max="256" width="8.85156" style="76"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row>
    <row r="2" ht="15" customHeight="1">
      <c r="A2" t="s" s="5">
        <v>10</v>
      </c>
      <c r="B2" t="s" s="5">
        <v>11</v>
      </c>
      <c r="C2" s="14">
        <f>1-D2</f>
        <v>0.88</v>
      </c>
      <c r="D2" s="14">
        <f>ROUND(H2,2)+ROUND(G2,2)</f>
        <v>0.12</v>
      </c>
      <c r="E2" s="14">
        <f>SUM(ROUND(L2,2),ROUND(I2,2))</f>
        <v>0.06</v>
      </c>
      <c r="F2" s="14">
        <f>ROUND(K2,2)+ROUND(J2,2)</f>
        <v>0.06</v>
      </c>
      <c r="G2" s="14">
        <f>ROUND(J2,2)+ROUND(I2,2)</f>
        <v>0.1</v>
      </c>
      <c r="H2" s="14">
        <f>ROUND(K2,2)+ROUND(L2,2)</f>
        <v>0.02</v>
      </c>
      <c r="I2" s="14">
        <f>IF('Admissions 2019'!F2&gt;0,'Admissions 2019'!F2/'Admissions 2019'!C2,"  ")</f>
        <v>0.04557494098001958</v>
      </c>
      <c r="J2" s="14">
        <f>IF('Admissions 2019'!G2&gt;0,'Admissions 2019'!G2/'Admissions 2019'!C2,"  ")</f>
        <v>0.05009500777336327</v>
      </c>
      <c r="K2" s="14">
        <f>IF('Admissions 2019'!J2&gt;0,'Admissions 2019'!J2/'Admissions 2019'!C2,"  ")</f>
        <v>0.008924972649277364</v>
      </c>
      <c r="L2" s="14">
        <f>IF('Admissions 2019'!I2&gt;0,'Admissions 2019'!I2/'Admissions 2019'!C2,"  ")</f>
        <v>0.007427880462946969</v>
      </c>
      <c r="M2" s="8">
        <v>2019</v>
      </c>
      <c r="N2" s="7"/>
    </row>
    <row r="3" ht="15" customHeight="1">
      <c r="A3" t="s" s="5">
        <v>12</v>
      </c>
      <c r="B3" t="s" s="5">
        <v>13</v>
      </c>
      <c r="C3" s="14">
        <f>1-D3</f>
        <v>0.5499999999999999</v>
      </c>
      <c r="D3" s="14">
        <f>ROUND(H3,2)+ROUND(G3,2)</f>
        <v>0.4500000000000001</v>
      </c>
      <c r="E3" s="14">
        <f>SUM(ROUND(L3,2),ROUND(I3,2))</f>
        <v>0.26</v>
      </c>
      <c r="F3" s="14">
        <f>ROUND(K3,2)+ROUND(J3,2)</f>
        <v>0.19</v>
      </c>
      <c r="G3" s="14">
        <f>ROUND(J3,2)+ROUND(I3,2)</f>
        <v>0.28</v>
      </c>
      <c r="H3" s="14">
        <f>ROUND(K3,2)+ROUND(L3,2)</f>
        <v>0.17</v>
      </c>
      <c r="I3" s="14">
        <f>IF('Admissions 2019'!F3&gt;0,'Admissions 2019'!F3/'Admissions 2019'!C3,"  ")</f>
        <v>0.1676562058241448</v>
      </c>
      <c r="J3" s="14">
        <f>IF('Admissions 2019'!G3&gt;0,'Admissions 2019'!G3/'Admissions 2019'!C3,"  ")</f>
        <v>0.1128074639525021</v>
      </c>
      <c r="K3" s="14">
        <f>IF('Admissions 2019'!J3&gt;0,'Admissions 2019'!J3/'Admissions 2019'!C3,"  ")</f>
        <v>0.07958722080859486</v>
      </c>
      <c r="L3" s="14">
        <f>IF('Admissions 2019'!I3&gt;0,'Admissions 2019'!I3/'Admissions 2019'!C3,"  ")</f>
        <v>0.08948261238337574</v>
      </c>
      <c r="M3" s="8">
        <v>2019</v>
      </c>
      <c r="N3" s="7"/>
    </row>
    <row r="4" ht="15" customHeight="1">
      <c r="A4" t="s" s="5">
        <v>14</v>
      </c>
      <c r="B4" t="s" s="5">
        <v>15</v>
      </c>
      <c r="C4" s="14">
        <f>1-D4</f>
        <v>0.46</v>
      </c>
      <c r="D4" s="14">
        <f>ROUND(H4,2)+ROUND(G4,2)</f>
        <v>0.54</v>
      </c>
      <c r="E4" s="14">
        <f>SUM(ROUND(L4,2),ROUND(I4,2))</f>
        <v>0.31</v>
      </c>
      <c r="F4" s="14">
        <f>ROUND(K4,2)+ROUND(J4,2)</f>
        <v>0.23</v>
      </c>
      <c r="G4" s="14">
        <f>ROUND(J4,2)+ROUND(I4,2)</f>
        <v>0.09</v>
      </c>
      <c r="H4" s="14">
        <f>ROUND(K4,2)+ROUND(L4,2)</f>
        <v>0.45</v>
      </c>
      <c r="I4" s="14">
        <f>IF('Admissions 2019'!F4&gt;0,'Admissions 2019'!F4/'Admissions 2019'!C4,"  ")</f>
        <v>0.07051351060394015</v>
      </c>
      <c r="J4" s="14">
        <f>IF('Admissions 2019'!G4&gt;0,'Admissions 2019'!G4/'Admissions 2019'!C4,"  ")</f>
        <v>0.01819356227796318</v>
      </c>
      <c r="K4" s="14">
        <f>IF('Admissions 2019'!J4&gt;0,'Admissions 2019'!J4/'Admissions 2019'!C4,"  ")</f>
        <v>0.2092797933039078</v>
      </c>
      <c r="L4" s="14">
        <f>IF('Admissions 2019'!I4&gt;0,'Admissions 2019'!I4/'Admissions 2019'!C4,"  ")</f>
        <v>0.2381311228334589</v>
      </c>
      <c r="M4" s="8">
        <v>2019</v>
      </c>
      <c r="N4" s="7"/>
    </row>
    <row r="5" ht="15" customHeight="1">
      <c r="A5" t="s" s="5">
        <v>16</v>
      </c>
      <c r="B5" t="s" s="5">
        <v>17</v>
      </c>
      <c r="C5" s="14">
        <f>1-D5</f>
        <v>0.67</v>
      </c>
      <c r="D5" s="14">
        <f>ROUND(H5,2)+ROUND(G5,2)</f>
        <v>0.33</v>
      </c>
      <c r="E5" s="14"/>
      <c r="F5" s="14"/>
      <c r="G5" s="14">
        <f>'Admissions 2019'!E5/'Admissions 2019'!C5</f>
        <v>0.1570020375571342</v>
      </c>
      <c r="H5" s="14">
        <f>'Admissions 2019'!H5/'Admissions 2019'!C5</f>
        <v>0.1654826807643593</v>
      </c>
      <c r="I5" t="s" s="5">
        <f>IF('Admissions 2019'!F5&gt;0,'Admissions 2019'!F5/'Admissions 2019'!C5,"  ")</f>
        <v>131</v>
      </c>
      <c r="J5" t="s" s="5">
        <f>IF('Admissions 2019'!G5&gt;0,'Admissions 2019'!G5/'Admissions 2019'!C5,"  ")</f>
        <v>131</v>
      </c>
      <c r="K5" t="s" s="5">
        <f>IF('Admissions 2019'!J5&gt;0,'Admissions 2019'!J5/'Admissions 2019'!C5,"  ")</f>
        <v>131</v>
      </c>
      <c r="L5" t="s" s="5">
        <f>IF('Admissions 2019'!I5&gt;0,'Admissions 2019'!I5/'Admissions 2019'!C5,"  ")</f>
        <v>131</v>
      </c>
      <c r="M5" s="8">
        <v>2019</v>
      </c>
      <c r="N5" s="7"/>
    </row>
    <row r="6" ht="15" customHeight="1">
      <c r="A6" t="s" s="5">
        <v>18</v>
      </c>
      <c r="B6" t="s" s="5">
        <v>19</v>
      </c>
      <c r="C6" s="14">
        <f>1-D6</f>
        <v>0.65</v>
      </c>
      <c r="D6" s="14">
        <f>ROUND(H6,2)+ROUND(G6,2)</f>
        <v>0.35</v>
      </c>
      <c r="E6" s="14">
        <f>SUM(ROUND(L6,2),ROUND(I6,2))</f>
        <v>0.22</v>
      </c>
      <c r="F6" s="14">
        <f>ROUND(K6,2)+ROUND(J6,2)</f>
        <v>0.13</v>
      </c>
      <c r="G6" s="14">
        <f>ROUND(J6,2)+ROUND(I6,2)</f>
        <v>0.22</v>
      </c>
      <c r="H6" s="14">
        <f>ROUND(K6,2)+ROUND(L6,2)</f>
        <v>0.13</v>
      </c>
      <c r="I6" s="14">
        <f>IF('Admissions 2019'!F6&gt;0,'Admissions 2019'!F6/'Admissions 2019'!C6,"  ")</f>
        <v>0.09336231884057972</v>
      </c>
      <c r="J6" s="14">
        <f>IF('Admissions 2019'!G6&gt;0,'Admissions 2019'!G6/'Admissions 2019'!C6,"  ")</f>
        <v>0.1279420289855072</v>
      </c>
      <c r="K6" s="14">
        <f>IF('Admissions 2019'!J6&gt;0,'Admissions 2019'!J6/'Admissions 2019'!C6,"  ")</f>
        <v>0.001159420289855072</v>
      </c>
      <c r="L6" s="14">
        <f>IF('Admissions 2019'!I6&gt;0,'Admissions 2019'!I6/'Admissions 2019'!C6,"  ")</f>
        <v>0.1285797101449275</v>
      </c>
      <c r="M6" s="8">
        <v>2019</v>
      </c>
      <c r="N6" s="7"/>
    </row>
    <row r="7" ht="15" customHeight="1">
      <c r="A7" t="s" s="5">
        <v>20</v>
      </c>
      <c r="B7" t="s" s="5">
        <v>21</v>
      </c>
      <c r="C7" s="14">
        <f>1-D7</f>
        <v>0.64</v>
      </c>
      <c r="D7" s="14">
        <f>ROUND(H7,2)+ROUND(G7,2)</f>
        <v>0.36</v>
      </c>
      <c r="E7" s="14">
        <f>SUM(ROUND(L7,2),ROUND(I7,2))</f>
        <v>0.13</v>
      </c>
      <c r="F7" s="14">
        <f>ROUND(K7,2)+ROUND(J7,2)</f>
        <v>0.23</v>
      </c>
      <c r="G7" s="28">
        <f>'Admissions 2019'!E7/'Admissions 2019'!C7</f>
        <v>0.001754204932411516</v>
      </c>
      <c r="H7" s="14">
        <f>ROUND(K7,2)+ROUND(L7,2)</f>
        <v>0.36</v>
      </c>
      <c r="I7" s="28">
        <f>IF('Admissions 2019'!F7&gt;0,'Admissions 2019'!F7/'Admissions 2019'!C7,"  ")</f>
        <v>0.0006191311526158291</v>
      </c>
      <c r="J7" s="28">
        <f>IF('Admissions 2019'!G7&gt;0,'Admissions 2019'!G7/'Admissions 2019'!C7,"  ")</f>
        <v>0.001135073779795687</v>
      </c>
      <c r="K7" s="14">
        <f>IF('Admissions 2019'!J7&gt;0,'Admissions 2019'!J7/'Admissions 2019'!C7,"  ")</f>
        <v>0.2279434526880611</v>
      </c>
      <c r="L7" s="14">
        <f>IF('Admissions 2019'!I7&gt;0,'Admissions 2019'!I7/'Admissions 2019'!C7,"  ")</f>
        <v>0.1253740584047054</v>
      </c>
      <c r="M7" s="8">
        <v>2019</v>
      </c>
      <c r="N7" s="7"/>
    </row>
    <row r="8" ht="15" customHeight="1">
      <c r="A8" t="s" s="5">
        <v>22</v>
      </c>
      <c r="B8" t="s" s="5">
        <v>23</v>
      </c>
      <c r="C8" s="14">
        <f>1-D8</f>
        <v>0.91</v>
      </c>
      <c r="D8" s="14">
        <f>ROUND(H8,2)+ROUND(G8,2)</f>
        <v>0.09</v>
      </c>
      <c r="E8" s="14">
        <f>L8</f>
        <v>0.04392116713590991</v>
      </c>
      <c r="F8" s="14">
        <f>K8</f>
        <v>0.0148451497312516</v>
      </c>
      <c r="G8" s="14">
        <f>'Admissions 2019'!E8/'Admissions 2019'!C8</f>
        <v>0.03823905810084464</v>
      </c>
      <c r="H8" s="14">
        <f>ROUND(K8,2)+ROUND(L8,2)</f>
        <v>0.05</v>
      </c>
      <c r="I8" t="s" s="5">
        <f>IF('Admissions 2019'!F8&gt;0,'Admissions 2019'!F8/'Admissions 2019'!C8,"  ")</f>
        <v>131</v>
      </c>
      <c r="J8" t="s" s="5">
        <f>IF('Admissions 2019'!G8&gt;0,'Admissions 2019'!G8/'Admissions 2019'!C8,"  ")</f>
        <v>131</v>
      </c>
      <c r="K8" s="14">
        <f>IF('Admissions 2019'!J8&gt;0,'Admissions 2019'!J8/'Admissions 2019'!C8,"  ")</f>
        <v>0.0148451497312516</v>
      </c>
      <c r="L8" s="14">
        <f>IF('Admissions 2019'!I8&gt;0,'Admissions 2019'!I8/'Admissions 2019'!C8,"  ")</f>
        <v>0.04392116713590991</v>
      </c>
      <c r="M8" s="8">
        <v>2019</v>
      </c>
      <c r="N8" s="7"/>
    </row>
    <row r="9" ht="15" customHeight="1">
      <c r="A9" t="s" s="5">
        <v>24</v>
      </c>
      <c r="B9" t="s" s="5">
        <v>25</v>
      </c>
      <c r="C9" s="14"/>
      <c r="D9" s="14"/>
      <c r="E9" s="14"/>
      <c r="F9" s="14"/>
      <c r="G9" s="14"/>
      <c r="H9" s="14"/>
      <c r="I9" t="s" s="5">
        <f>IF('Admissions 2019'!F9&gt;0,'Admissions 2019'!F9/'Admissions 2019'!C9,"  ")</f>
        <v>131</v>
      </c>
      <c r="J9" t="s" s="5">
        <f>IF('Admissions 2019'!G9&gt;0,'Admissions 2019'!G9/'Admissions 2019'!C9,"  ")</f>
        <v>131</v>
      </c>
      <c r="K9" t="s" s="5">
        <f>IF('Admissions 2019'!J9&gt;0,'Admissions 2019'!J9/'Admissions 2019'!C9,"  ")</f>
        <v>131</v>
      </c>
      <c r="L9" t="s" s="5">
        <f>IF('Admissions 2019'!I9&gt;0,'Admissions 2019'!I9/'Admissions 2019'!C9,"  ")</f>
        <v>131</v>
      </c>
      <c r="M9" s="8">
        <v>2019</v>
      </c>
      <c r="N9" s="7"/>
    </row>
    <row r="10" ht="15" customHeight="1">
      <c r="A10" t="s" s="5">
        <v>26</v>
      </c>
      <c r="B10" t="s" s="5">
        <v>27</v>
      </c>
      <c r="C10" s="14">
        <f>1-D10</f>
        <v>0.65</v>
      </c>
      <c r="D10" s="14">
        <f>ROUND(H10,2)+ROUND(G10,2)</f>
        <v>0.35</v>
      </c>
      <c r="E10" s="14">
        <f>SUM(ROUND(L10,2),ROUND(I10,2))</f>
        <v>0.17</v>
      </c>
      <c r="F10" s="14">
        <f>ROUND(K10,2)+ROUND(J10,2)</f>
        <v>0.18</v>
      </c>
      <c r="G10" s="14">
        <f>ROUND(J10,2)+ROUND(I10,2)</f>
        <v>0.32</v>
      </c>
      <c r="H10" s="14">
        <f>ROUND(K10,2)+ROUND(L10,2)</f>
        <v>0.03</v>
      </c>
      <c r="I10" s="14">
        <f>IF('Admissions 2019'!F10&gt;0,'Admissions 2019'!F10/'Admissions 2019'!C10,"  ")</f>
        <v>0.1625880198301178</v>
      </c>
      <c r="J10" s="14">
        <f>IF('Admissions 2019'!G10&gt;0,'Admissions 2019'!G10/'Admissions 2019'!C10,"  ")</f>
        <v>0.1623985601060974</v>
      </c>
      <c r="K10" s="14">
        <f>IF('Admissions 2019'!J10&gt;0,'Admissions 2019'!J10/'Admissions 2019'!C10,"  ")</f>
        <v>0.02204048122769901</v>
      </c>
      <c r="L10" s="14">
        <f>IF('Admissions 2019'!I10&gt;0,'Admissions 2019'!I10/'Admissions 2019'!C10,"  ")</f>
        <v>0.009188796614986264</v>
      </c>
      <c r="M10" s="8">
        <v>2019</v>
      </c>
      <c r="N10" s="7"/>
    </row>
    <row r="11" ht="15" customHeight="1">
      <c r="A11" t="s" s="5">
        <v>28</v>
      </c>
      <c r="B11" t="s" s="5">
        <v>29</v>
      </c>
      <c r="C11" s="14">
        <f>1-D11</f>
        <v>0.6699999999999999</v>
      </c>
      <c r="D11" s="14">
        <f>ROUND(H11,2)+ROUND(G11,2)</f>
        <v>0.33</v>
      </c>
      <c r="E11" s="14">
        <f>L11</f>
        <v>0.08082459007750303</v>
      </c>
      <c r="F11" s="14">
        <f>K11</f>
        <v>0.05093056361048136</v>
      </c>
      <c r="G11" s="14">
        <f>'Admissions 2019'!E11/'Admissions 2019'!C11</f>
        <v>0.199240786629409</v>
      </c>
      <c r="H11" s="14">
        <f>'Admissions 2019'!H11/'Admissions 2019'!C11</f>
        <v>0.1317551536879844</v>
      </c>
      <c r="I11" t="s" s="5">
        <f>IF('Admissions 2019'!F11&gt;0,'Admissions 2019'!F11/'Admissions 2019'!C11,"  ")</f>
        <v>131</v>
      </c>
      <c r="J11" t="s" s="5">
        <f>IF('Admissions 2019'!G11&gt;0,'Admissions 2019'!G11/'Admissions 2019'!C11,"  ")</f>
        <v>131</v>
      </c>
      <c r="K11" s="14">
        <f>IF('Admissions 2019'!J11&gt;0,'Admissions 2019'!J11/'Admissions 2019'!C11,"  ")</f>
        <v>0.05093056361048136</v>
      </c>
      <c r="L11" s="14">
        <f>IF('Admissions 2019'!I11&gt;0,'Admissions 2019'!I11/'Admissions 2019'!C11,"  ")</f>
        <v>0.08082459007750303</v>
      </c>
      <c r="M11" s="8">
        <v>2019</v>
      </c>
      <c r="N11" s="7"/>
    </row>
    <row r="12" ht="15" customHeight="1">
      <c r="A12" t="s" s="5">
        <v>30</v>
      </c>
      <c r="B12" t="s" s="5">
        <v>31</v>
      </c>
      <c r="C12" s="14">
        <f>1-D12</f>
        <v>0.66</v>
      </c>
      <c r="D12" s="14">
        <f>ROUND(H12,2)+ROUND(G12,2)</f>
        <v>0.34</v>
      </c>
      <c r="E12" s="14">
        <f>SUM(ROUND(L12,2),ROUND(I12,2))</f>
        <v>0.2</v>
      </c>
      <c r="F12" s="14">
        <f>ROUND(K12,2)+ROUND(J12,2)</f>
        <v>0.14</v>
      </c>
      <c r="G12" s="14">
        <f>ROUND(J12,2)+ROUND(I12,2)</f>
        <v>0.3</v>
      </c>
      <c r="H12" s="14">
        <f>ROUND(K12,2)+ROUND(L12,2)</f>
        <v>0.04</v>
      </c>
      <c r="I12" s="14">
        <f>IF('Admissions 2019'!F12&gt;0,'Admissions 2019'!F12/'Admissions 2019'!C12,"  ")</f>
        <v>0.1799274486094317</v>
      </c>
      <c r="J12" s="14">
        <f>IF('Admissions 2019'!G12&gt;0,'Admissions 2019'!G12/'Admissions 2019'!C12,"  ")</f>
        <v>0.1195888754534462</v>
      </c>
      <c r="K12" s="14">
        <f>IF('Admissions 2019'!J12&gt;0,'Admissions 2019'!J12/'Admissions 2019'!C12,"  ")</f>
        <v>0.01741233373639662</v>
      </c>
      <c r="L12" s="14">
        <f>IF('Admissions 2019'!I12&gt;0,'Admissions 2019'!I12/'Admissions 2019'!C12,"  ")</f>
        <v>0.02285368802902056</v>
      </c>
      <c r="M12" s="8">
        <v>2019</v>
      </c>
      <c r="N12" s="7"/>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0.28</v>
      </c>
      <c r="H13" s="14">
        <f>ROUND(K13,2)+ROUND(L13,2)</f>
        <v>0.16</v>
      </c>
      <c r="I13" s="14">
        <f>IF('Admissions 2019'!F13&gt;0,'Admissions 2019'!F13/'Admissions 2019'!C13,"  ")</f>
        <v>0.147987117552335</v>
      </c>
      <c r="J13" s="14">
        <f>IF('Admissions 2019'!G13&gt;0,'Admissions 2019'!G13/'Admissions 2019'!C13,"  ")</f>
        <v>0.1317230273752013</v>
      </c>
      <c r="K13" s="14">
        <f>IF('Admissions 2019'!J13&gt;0,'Admissions 2019'!J13/'Admissions 2019'!C13,"  ")</f>
        <v>0.05539452495974235</v>
      </c>
      <c r="L13" s="14">
        <f>IF('Admissions 2019'!I13&gt;0,'Admissions 2019'!I13/'Admissions 2019'!C13,"  ")</f>
        <v>0.09533011272141707</v>
      </c>
      <c r="M13" s="8">
        <v>2019</v>
      </c>
      <c r="N13" s="7"/>
    </row>
    <row r="14" ht="15" customHeight="1">
      <c r="A14" t="s" s="5">
        <v>34</v>
      </c>
      <c r="B14" t="s" s="5">
        <v>35</v>
      </c>
      <c r="C14" s="14">
        <f>1-D14</f>
        <v>0.28</v>
      </c>
      <c r="D14" s="14">
        <f>ROUND(H14,2)+ROUND(G14,2)</f>
        <v>0.72</v>
      </c>
      <c r="E14" s="14">
        <f>SUM(ROUND(L14,2),ROUND(I14,2))</f>
        <v>0.5800000000000001</v>
      </c>
      <c r="F14" s="14">
        <f>ROUND(K14,2)+ROUND(J14,2)</f>
        <v>0.14</v>
      </c>
      <c r="G14" s="14">
        <f>ROUND(J14,2)+ROUND(I14,2)</f>
        <v>0.46</v>
      </c>
      <c r="H14" s="14">
        <f>ROUND(K14,2)+ROUND(L14,2)</f>
        <v>0.26</v>
      </c>
      <c r="I14" s="14">
        <f>IF('Admissions 2019'!F14&gt;0,'Admissions 2019'!F14/'Admissions 2019'!C14,"  ")</f>
        <v>0.3640584459920798</v>
      </c>
      <c r="J14" s="14">
        <f>IF('Admissions 2019'!G14&gt;0,'Admissions 2019'!G14/'Admissions 2019'!C14,"  ")</f>
        <v>0.09968592107059948</v>
      </c>
      <c r="K14" s="14">
        <f>IF('Admissions 2019'!J14&gt;0,'Admissions 2019'!J14/'Admissions 2019'!C14,"  ")</f>
        <v>0.03646046702171241</v>
      </c>
      <c r="L14" s="14">
        <f>IF('Admissions 2019'!I14&gt;0,'Admissions 2019'!I14/'Admissions 2019'!C14,"  ")</f>
        <v>0.2190359142427967</v>
      </c>
      <c r="M14" s="8">
        <v>2019</v>
      </c>
      <c r="N14" s="7"/>
    </row>
    <row r="15" ht="15" customHeight="1">
      <c r="A15" t="s" s="5">
        <v>36</v>
      </c>
      <c r="B15" t="s" s="5">
        <v>37</v>
      </c>
      <c r="C15" s="14">
        <f>1-D15</f>
        <v>0.64</v>
      </c>
      <c r="D15" s="14">
        <f>ROUND(H15,2)+ROUND(G15,2)</f>
        <v>0.36</v>
      </c>
      <c r="E15" s="14">
        <f>L15</f>
        <v>0.05746098466216518</v>
      </c>
      <c r="F15" s="14">
        <f>K15</f>
        <v>0.2986182533649331</v>
      </c>
      <c r="G15" s="14"/>
      <c r="H15" s="14">
        <f>ROUND(K15,2)+ROUND(L15,2)</f>
        <v>0.36</v>
      </c>
      <c r="I15" t="s" s="5">
        <f>IF('Admissions 2019'!F15&gt;0,'Admissions 2019'!F15/'Admissions 2019'!C15,"  ")</f>
        <v>131</v>
      </c>
      <c r="J15" t="s" s="5">
        <f>IF('Admissions 2019'!G15&gt;0,'Admissions 2019'!G15/'Admissions 2019'!C15,"  ")</f>
        <v>131</v>
      </c>
      <c r="K15" s="14">
        <f>IF('Admissions 2019'!J15&gt;0,'Admissions 2019'!J15/'Admissions 2019'!C15,"  ")</f>
        <v>0.2986182533649331</v>
      </c>
      <c r="L15" s="14">
        <f>IF('Admissions 2019'!I15&gt;0,'Admissions 2019'!I15/'Admissions 2019'!C15,"  ")</f>
        <v>0.05746098466216518</v>
      </c>
      <c r="M15" s="8">
        <v>2019</v>
      </c>
      <c r="N15" s="7"/>
    </row>
    <row r="16" ht="15" customHeight="1">
      <c r="A16" t="s" s="5">
        <v>38</v>
      </c>
      <c r="B16" t="s" s="5">
        <v>39</v>
      </c>
      <c r="C16" s="14">
        <f>1-D16</f>
        <v>0.49</v>
      </c>
      <c r="D16" s="14">
        <f>ROUND(H16,2)+ROUND(G16,2)</f>
        <v>0.51</v>
      </c>
      <c r="E16" s="14">
        <f>SUM(ROUND(L16,2),ROUND(I16,2))</f>
        <v>0.15</v>
      </c>
      <c r="F16" s="14">
        <f>ROUND(K16,2)+ROUND(J16,2)</f>
        <v>0.36</v>
      </c>
      <c r="G16" s="14">
        <f>ROUND(J16,2)+ROUND(I16,2)</f>
        <v>0.32</v>
      </c>
      <c r="H16" s="14">
        <f>ROUND(K16,2)+ROUND(L16,2)</f>
        <v>0.19</v>
      </c>
      <c r="I16" s="14">
        <f>IF('Admissions 2019'!F16&gt;0,'Admissions 2019'!F16/'Admissions 2019'!C16,"  ")</f>
        <v>0.1187168707731676</v>
      </c>
      <c r="J16" s="14">
        <f>IF('Admissions 2019'!G16&gt;0,'Admissions 2019'!G16/'Admissions 2019'!C16,"  ")</f>
        <v>0.1963078047888868</v>
      </c>
      <c r="K16" s="14">
        <f>IF('Admissions 2019'!J16&gt;0,'Admissions 2019'!J16/'Admissions 2019'!C16,"  ")</f>
        <v>0.1575580332663133</v>
      </c>
      <c r="L16" s="14">
        <f>IF('Admissions 2019'!I16&gt;0,'Admissions 2019'!I16/'Admissions 2019'!C16,"  ")</f>
        <v>0.03244379455309816</v>
      </c>
      <c r="M16" s="8">
        <v>2019</v>
      </c>
      <c r="N16" s="7"/>
    </row>
    <row r="17" ht="15" customHeight="1">
      <c r="A17" t="s" s="5">
        <v>40</v>
      </c>
      <c r="B17" t="s" s="5">
        <v>41</v>
      </c>
      <c r="C17" s="14">
        <f>1-D17</f>
        <v>0.3200000000000001</v>
      </c>
      <c r="D17" s="14">
        <f>ROUND(H17,2)+ROUND(G17,2)</f>
        <v>0.6799999999999999</v>
      </c>
      <c r="E17" s="14">
        <f>SUM(ROUND(L17,2),ROUND(I17,2))</f>
        <v>0.09999999999999999</v>
      </c>
      <c r="F17" s="14">
        <f>ROUND(K17,2)+ROUND(J17,2)</f>
        <v>0.58</v>
      </c>
      <c r="G17" s="14">
        <f>ROUND(J17,2)+ROUND(I17,2)</f>
        <v>0.48</v>
      </c>
      <c r="H17" s="14">
        <f>ROUND(K17,2)+ROUND(L17,2)</f>
        <v>0.2</v>
      </c>
      <c r="I17" s="14">
        <f>IF('Admissions 2019'!F17&gt;0,'Admissions 2019'!F17/'Admissions 2019'!C17,"  ")</f>
        <v>0.06621790857858485</v>
      </c>
      <c r="J17" s="14">
        <f>IF('Admissions 2019'!G17&gt;0,'Admissions 2019'!G17/'Admissions 2019'!C17,"  ")</f>
        <v>0.4051346274264245</v>
      </c>
      <c r="K17" s="14">
        <f>IF('Admissions 2019'!J17&gt;0,'Admissions 2019'!J17/'Admissions 2019'!C17,"  ")</f>
        <v>0.1725109580463369</v>
      </c>
      <c r="L17" s="14">
        <f>IF('Admissions 2019'!I17&gt;0,'Admissions 2019'!I17/'Admissions 2019'!C17,"  ")</f>
        <v>0.03146524733876017</v>
      </c>
      <c r="M17" s="8">
        <v>2019</v>
      </c>
      <c r="N17" s="7"/>
    </row>
    <row r="18" ht="15" customHeight="1">
      <c r="A18" t="s" s="5">
        <v>42</v>
      </c>
      <c r="B18" t="s" s="5">
        <v>43</v>
      </c>
      <c r="C18" s="14">
        <f>1-D18</f>
        <v>0.41</v>
      </c>
      <c r="D18" s="14">
        <f>ROUND(H18,2)+ROUND(G18,2)</f>
        <v>0.59</v>
      </c>
      <c r="E18" s="14">
        <f>L18</f>
        <v>0.009867751780264496</v>
      </c>
      <c r="F18" s="14">
        <f>K18</f>
        <v>0.301881993896236</v>
      </c>
      <c r="G18" s="14">
        <f>'Admissions 2019'!E18/'Admissions 2019'!C18</f>
        <v>0.2817395727365208</v>
      </c>
      <c r="H18" s="14">
        <f>ROUND(K18,2)+ROUND(L18,2)</f>
        <v>0.31</v>
      </c>
      <c r="I18" t="s" s="5">
        <f>IF('Admissions 2019'!F18&gt;0,'Admissions 2019'!F18/'Admissions 2019'!C18,"  ")</f>
        <v>131</v>
      </c>
      <c r="J18" t="s" s="5">
        <f>IF('Admissions 2019'!G18&gt;0,'Admissions 2019'!G18/'Admissions 2019'!C18,"  ")</f>
        <v>131</v>
      </c>
      <c r="K18" s="14">
        <f>IF('Admissions 2019'!J18&gt;0,'Admissions 2019'!J18/'Admissions 2019'!C18,"  ")</f>
        <v>0.301881993896236</v>
      </c>
      <c r="L18" s="14">
        <f>IF('Admissions 2019'!I18&gt;0,'Admissions 2019'!I18/'Admissions 2019'!C18,"  ")</f>
        <v>0.009867751780264496</v>
      </c>
      <c r="M18" s="8">
        <v>2019</v>
      </c>
      <c r="N18" s="7"/>
    </row>
    <row r="19" ht="15" customHeight="1">
      <c r="A19" t="s" s="5">
        <v>44</v>
      </c>
      <c r="B19" t="s" s="5">
        <v>45</v>
      </c>
      <c r="C19" s="14">
        <f>1-D19</f>
        <v>0.5</v>
      </c>
      <c r="D19" s="14">
        <f>ROUND(H19,2)+ROUND(G19,2)</f>
        <v>0.5</v>
      </c>
      <c r="E19" s="14">
        <f>SUM(ROUND(L19,2),ROUND(I19,2))</f>
        <v>0.29</v>
      </c>
      <c r="F19" s="14">
        <f>ROUND(K19,2)+ROUND(J19,2)</f>
        <v>0.21</v>
      </c>
      <c r="G19" s="14">
        <f>ROUND(J19,2)+ROUND(I19,2)</f>
        <v>0.21</v>
      </c>
      <c r="H19" s="14">
        <f>ROUND(K19,2)+ROUND(L19,2)</f>
        <v>0.29</v>
      </c>
      <c r="I19" s="14">
        <f>IF('Admissions 2019'!F19&gt;0,'Admissions 2019'!F19/'Admissions 2019'!C19,"  ")</f>
        <v>0.05220017256255392</v>
      </c>
      <c r="J19" s="14">
        <f>IF('Admissions 2019'!G19&gt;0,'Admissions 2019'!G19/'Admissions 2019'!C19,"  ")</f>
        <v>0.1618390237889807</v>
      </c>
      <c r="K19" s="14">
        <f>IF('Admissions 2019'!J19&gt;0,'Admissions 2019'!J19/'Admissions 2019'!C19,"  ")</f>
        <v>0.0505978059903858</v>
      </c>
      <c r="L19" s="14">
        <f>IF('Admissions 2019'!I19&gt;0,'Admissions 2019'!I19/'Admissions 2019'!C19,"  ")</f>
        <v>0.2373967706150623</v>
      </c>
      <c r="M19" s="8">
        <v>2019</v>
      </c>
      <c r="N19" s="7"/>
    </row>
    <row r="20" ht="15" customHeight="1">
      <c r="A20" t="s" s="5">
        <v>46</v>
      </c>
      <c r="B20" t="s" s="5">
        <v>47</v>
      </c>
      <c r="C20" s="14">
        <f>1-D20</f>
        <v>0.87</v>
      </c>
      <c r="D20" s="14">
        <f>ROUND(H20,2)+ROUND(G20,2)</f>
        <v>0.13</v>
      </c>
      <c r="E20" s="14">
        <f>L20</f>
        <v>0.01590186278964107</v>
      </c>
      <c r="F20" s="14">
        <f>K20</f>
        <v>0.09859154929577464</v>
      </c>
      <c r="G20" s="14">
        <f>'Admissions 2019'!E20/'Admissions 2019'!C20</f>
        <v>0.005906406179009541</v>
      </c>
      <c r="H20" s="14">
        <f>ROUND(K20,2)+ROUND(L20,2)</f>
        <v>0.12</v>
      </c>
      <c r="I20" t="s" s="5">
        <f>IF('Admissions 2019'!F20&gt;0,'Admissions 2019'!F20/'Admissions 2019'!C20,"  ")</f>
        <v>131</v>
      </c>
      <c r="J20" t="s" s="5">
        <f>IF('Admissions 2019'!G20&gt;0,'Admissions 2019'!G20/'Admissions 2019'!C20,"  ")</f>
        <v>131</v>
      </c>
      <c r="K20" s="14">
        <f>IF('Admissions 2019'!J20&gt;0,'Admissions 2019'!J20/'Admissions 2019'!C20,"  ")</f>
        <v>0.09859154929577464</v>
      </c>
      <c r="L20" s="14">
        <f>IF('Admissions 2019'!I20&gt;0,'Admissions 2019'!I20/'Admissions 2019'!C20,"  ")</f>
        <v>0.01590186278964107</v>
      </c>
      <c r="M20" s="8">
        <v>2019</v>
      </c>
      <c r="N20" s="7"/>
    </row>
    <row r="21" ht="15" customHeight="1">
      <c r="A21" t="s" s="5">
        <v>48</v>
      </c>
      <c r="B21" t="s" s="5">
        <v>49</v>
      </c>
      <c r="C21" s="14">
        <f>1-D21</f>
        <v>0.74</v>
      </c>
      <c r="D21" s="14">
        <f>ROUND(H21,2)+ROUND(G21,2)</f>
        <v>0.26</v>
      </c>
      <c r="E21" s="14">
        <f>SUM(ROUND(L21,2),ROUND(I21,2))</f>
        <v>0.04</v>
      </c>
      <c r="F21" s="14">
        <f>ROUND(K21,2)+ROUND(J21,2)</f>
        <v>0.22</v>
      </c>
      <c r="G21" s="14">
        <f>ROUND(J21,2)+ROUND(I21,2)</f>
        <v>0.13</v>
      </c>
      <c r="H21" s="14">
        <f>ROUND(K21,2)+ROUND(L21,2)</f>
        <v>0.13</v>
      </c>
      <c r="I21" s="14">
        <f>IF('Admissions 2019'!F21&gt;0,'Admissions 2019'!F21/'Admissions 2019'!C21,"  ")</f>
        <v>0.02326839826839827</v>
      </c>
      <c r="J21" s="14">
        <f>IF('Admissions 2019'!G21&gt;0,'Admissions 2019'!G21/'Admissions 2019'!C21,"  ")</f>
        <v>0.1149891774891775</v>
      </c>
      <c r="K21" s="14">
        <f>IF('Admissions 2019'!J21&gt;0,'Admissions 2019'!J21/'Admissions 2019'!C21,"  ")</f>
        <v>0.1082251082251082</v>
      </c>
      <c r="L21" s="14">
        <f>IF('Admissions 2019'!I21&gt;0,'Admissions 2019'!I21/'Admissions 2019'!C21,"  ")</f>
        <v>0.02042748917748918</v>
      </c>
      <c r="M21" s="8">
        <v>2019</v>
      </c>
      <c r="N21" s="14"/>
    </row>
    <row r="22" ht="15" customHeight="1">
      <c r="A22" t="s" s="5">
        <v>50</v>
      </c>
      <c r="B22" t="s" s="5">
        <v>51</v>
      </c>
      <c r="C22" s="14">
        <f>1-D22</f>
        <v>0.5900000000000001</v>
      </c>
      <c r="D22" s="14">
        <f>ROUND(H22,2)+ROUND(G22,2)</f>
        <v>0.41</v>
      </c>
      <c r="E22" s="14">
        <f>I22</f>
        <v>0.1878402903811252</v>
      </c>
      <c r="F22" s="14">
        <f>J22</f>
        <v>0.2223230490018149</v>
      </c>
      <c r="G22" s="14">
        <f>ROUND(J22,2)+ROUND(I22,2)</f>
        <v>0.41</v>
      </c>
      <c r="H22" s="14"/>
      <c r="I22" s="14">
        <f>IF('Admissions 2019'!F22&gt;0,'Admissions 2019'!F22/'Admissions 2019'!C22,"  ")</f>
        <v>0.1878402903811252</v>
      </c>
      <c r="J22" s="14">
        <f>IF('Admissions 2019'!G22&gt;0,'Admissions 2019'!G22/'Admissions 2019'!C22,"  ")</f>
        <v>0.2223230490018149</v>
      </c>
      <c r="K22" t="s" s="5">
        <f>IF('Admissions 2019'!J22&gt;0,'Admissions 2019'!J22/'Admissions 2019'!C22,"  ")</f>
        <v>131</v>
      </c>
      <c r="L22" t="s" s="5">
        <f>IF('Admissions 2019'!I22&gt;0,'Admissions 2019'!I22/'Admissions 2019'!C22,"  ")</f>
        <v>131</v>
      </c>
      <c r="M22" s="8">
        <v>2019</v>
      </c>
      <c r="N22" s="7"/>
    </row>
    <row r="23" ht="15" customHeight="1">
      <c r="A23" t="s" s="5">
        <v>52</v>
      </c>
      <c r="B23" t="s" s="5">
        <v>53</v>
      </c>
      <c r="C23" s="14">
        <f>1-D23</f>
        <v>0.5</v>
      </c>
      <c r="D23" s="14">
        <f>ROUND(H23,2)+ROUND(G23,2)</f>
        <v>0.5</v>
      </c>
      <c r="E23" s="14">
        <f>L23</f>
        <v>0.09958553994934377</v>
      </c>
      <c r="F23" s="14">
        <f>K23</f>
        <v>0.1779875661984803</v>
      </c>
      <c r="G23" s="14">
        <f>'Admissions 2019'!E23/'Admissions 2019'!C23</f>
        <v>0.2225420216440249</v>
      </c>
      <c r="H23" s="14">
        <f>ROUND(K23,2)+ROUND(L23,2)</f>
        <v>0.28</v>
      </c>
      <c r="I23" t="s" s="5">
        <f>IF('Admissions 2019'!F23&gt;0,'Admissions 2019'!F23/'Admissions 2019'!C23,"  ")</f>
        <v>131</v>
      </c>
      <c r="J23" t="s" s="5">
        <f>IF('Admissions 2019'!G23&gt;0,'Admissions 2019'!G23/'Admissions 2019'!C23,"  ")</f>
        <v>131</v>
      </c>
      <c r="K23" s="14">
        <f>IF('Admissions 2019'!J23&gt;0,'Admissions 2019'!J23/'Admissions 2019'!C23,"  ")</f>
        <v>0.1779875661984803</v>
      </c>
      <c r="L23" s="14">
        <f>IF('Admissions 2019'!I23&gt;0,'Admissions 2019'!I23/'Admissions 2019'!C23,"  ")</f>
        <v>0.09958553994934377</v>
      </c>
      <c r="M23" s="8">
        <v>2019</v>
      </c>
      <c r="N23" s="7"/>
    </row>
    <row r="24" ht="15" customHeight="1">
      <c r="A24" t="s" s="5">
        <v>54</v>
      </c>
      <c r="B24" t="s" s="5">
        <v>55</v>
      </c>
      <c r="C24" s="14">
        <f>1-D24</f>
        <v>0.37</v>
      </c>
      <c r="D24" s="14">
        <f>ROUND(H24,2)+ROUND(G24,2)</f>
        <v>0.63</v>
      </c>
      <c r="E24" s="14">
        <f>L24</f>
        <v>0.05447143057700407</v>
      </c>
      <c r="F24" s="14">
        <f>K24</f>
        <v>0.3463428330759512</v>
      </c>
      <c r="G24" s="14">
        <f>'Admissions 2019'!E24/'Admissions 2019'!C24</f>
        <v>0.2267303102625298</v>
      </c>
      <c r="H24" s="14">
        <f>ROUND(K24,2)+ROUND(L24,2)</f>
        <v>0.4</v>
      </c>
      <c r="I24" t="s" s="5">
        <f>IF('Admissions 2019'!F24&gt;0,'Admissions 2019'!F24/'Admissions 2019'!C24,"  ")</f>
        <v>131</v>
      </c>
      <c r="J24" t="s" s="5">
        <f>IF('Admissions 2019'!G24&gt;0,'Admissions 2019'!G24/'Admissions 2019'!C24,"  ")</f>
        <v>131</v>
      </c>
      <c r="K24" s="14">
        <f>IF('Admissions 2019'!J24&gt;0,'Admissions 2019'!J24/'Admissions 2019'!C24,"  ")</f>
        <v>0.3463428330759512</v>
      </c>
      <c r="L24" s="14">
        <f>IF('Admissions 2019'!I24&gt;0,'Admissions 2019'!I24/'Admissions 2019'!C24,"  ")</f>
        <v>0.05447143057700407</v>
      </c>
      <c r="M24" s="8">
        <v>2019</v>
      </c>
      <c r="N24" s="7"/>
    </row>
    <row r="25" ht="15" customHeight="1">
      <c r="A25" t="s" s="5">
        <v>56</v>
      </c>
      <c r="B25" t="s" s="5">
        <v>57</v>
      </c>
      <c r="C25" s="14">
        <f>1-D25</f>
        <v>0.23</v>
      </c>
      <c r="D25" s="14">
        <f>ROUND(H25,2)+ROUND(G25,2)</f>
        <v>0.77</v>
      </c>
      <c r="E25" s="14">
        <f>SUM(ROUND(L25,2),ROUND(I25,2))</f>
        <v>0.21</v>
      </c>
      <c r="F25" s="14">
        <f>ROUND(K25,2)+ROUND(J25,2)</f>
        <v>0.5600000000000001</v>
      </c>
      <c r="G25" s="14">
        <f>ROUND(J25,2)+ROUND(I25,2)</f>
        <v>0.39</v>
      </c>
      <c r="H25" s="14">
        <f>ROUND(K25,2)+ROUND(L25,2)</f>
        <v>0.38</v>
      </c>
      <c r="I25" s="14">
        <f>IF('Admissions 2019'!F25&gt;0,'Admissions 2019'!F25/'Admissions 2019'!C25,"  ")</f>
        <v>0.1397670549084858</v>
      </c>
      <c r="J25" s="14">
        <f>IF('Admissions 2019'!G25&gt;0,'Admissions 2019'!G25/'Admissions 2019'!C25,"  ")</f>
        <v>0.2517138103161398</v>
      </c>
      <c r="K25" s="14">
        <f>IF('Admissions 2019'!J25&gt;0,'Admissions 2019'!J25/'Admissions 2019'!C25,"  ")</f>
        <v>0.305757071547421</v>
      </c>
      <c r="L25" s="14">
        <f>IF('Admissions 2019'!I25&gt;0,'Admissions 2019'!I25/'Admissions 2019'!C25,"  ")</f>
        <v>0.0686189683860233</v>
      </c>
      <c r="M25" s="8">
        <v>2019</v>
      </c>
      <c r="N25" s="7"/>
    </row>
    <row r="26" ht="15" customHeight="1">
      <c r="A26" t="s" s="5">
        <v>58</v>
      </c>
      <c r="B26" t="s" s="5">
        <v>59</v>
      </c>
      <c r="C26" s="14">
        <f>1-D26</f>
        <v>0.53</v>
      </c>
      <c r="D26" s="14">
        <f>ROUND(H26,2)+ROUND(G26,2)</f>
        <v>0.47</v>
      </c>
      <c r="E26" t="s" s="5">
        <f>L26</f>
        <v>131</v>
      </c>
      <c r="F26" t="s" s="5">
        <f>K26</f>
        <v>131</v>
      </c>
      <c r="G26" s="14">
        <f>'Admissions 2019'!E26/'Admissions 2019'!C26</f>
        <v>0.2164961317694035</v>
      </c>
      <c r="H26" s="14">
        <f>'Admissions 2019'!H26/'Admissions 2019'!C26</f>
        <v>0.2505615173446469</v>
      </c>
      <c r="I26" t="s" s="5">
        <f>IF('Admissions 2019'!F26&gt;0,'Admissions 2019'!F26/'Admissions 2019'!C26,"  ")</f>
        <v>131</v>
      </c>
      <c r="J26" t="s" s="5">
        <f>IF('Admissions 2019'!G26&gt;0,'Admissions 2019'!G26/'Admissions 2019'!C26,"  ")</f>
        <v>131</v>
      </c>
      <c r="K26" t="s" s="5">
        <f>IF('Admissions 2019'!J26&gt;0,'Admissions 2019'!J26/'Admissions 2019'!C26,"  ")</f>
        <v>131</v>
      </c>
      <c r="L26" t="s" s="5">
        <f>IF('Admissions 2019'!I26&gt;0,'Admissions 2019'!I26/'Admissions 2019'!C26,"  ")</f>
        <v>131</v>
      </c>
      <c r="M26" s="8">
        <v>2019</v>
      </c>
      <c r="N26" s="7"/>
    </row>
    <row r="27" ht="15" customHeight="1">
      <c r="A27" t="s" s="5">
        <v>60</v>
      </c>
      <c r="B27" t="s" s="5">
        <v>61</v>
      </c>
      <c r="C27" s="14">
        <f>1-D27</f>
        <v>0.65</v>
      </c>
      <c r="D27" s="14">
        <f>ROUND(H27,2)+ROUND(G27,2)</f>
        <v>0.35</v>
      </c>
      <c r="E27" s="14">
        <f>SUM(ROUND(L27,2),ROUND(I27,2))</f>
        <v>0.09</v>
      </c>
      <c r="F27" s="14">
        <f>ROUND(K27,2)+ROUND(J27,2)</f>
        <v>0.26</v>
      </c>
      <c r="G27" s="14">
        <f>ROUND(J27,2)+ROUND(I27,2)</f>
        <v>0.21</v>
      </c>
      <c r="H27" s="14">
        <f>ROUND(K27,2)+ROUND(L27,2)</f>
        <v>0.14</v>
      </c>
      <c r="I27" s="14">
        <f>IF('Admissions 2019'!F27&gt;0,'Admissions 2019'!F27/'Admissions 2019'!C27,"  ")</f>
        <v>0.07160292921074043</v>
      </c>
      <c r="J27" s="14">
        <f>IF('Admissions 2019'!G27&gt;0,'Admissions 2019'!G27/'Admissions 2019'!C27,"  ")</f>
        <v>0.1383238405207486</v>
      </c>
      <c r="K27" s="14">
        <f>IF('Admissions 2019'!J27&gt;0,'Admissions 2019'!J27/'Admissions 2019'!C27,"  ")</f>
        <v>0.1208299430431245</v>
      </c>
      <c r="L27" s="14">
        <f>IF('Admissions 2019'!I27&gt;0,'Admissions 2019'!I27/'Admissions 2019'!C27,"  ")</f>
        <v>0.02074857607811229</v>
      </c>
      <c r="M27" s="8">
        <v>2019</v>
      </c>
      <c r="N27" s="7"/>
    </row>
    <row r="28" ht="15" customHeight="1">
      <c r="A28" t="s" s="5">
        <v>62</v>
      </c>
      <c r="B28" t="s" s="5">
        <v>63</v>
      </c>
      <c r="C28" s="14">
        <f>1-D28</f>
        <v>0.4099999999999999</v>
      </c>
      <c r="D28" s="14">
        <f>ROUND(H28,2)+ROUND(G28,2)</f>
        <v>0.5900000000000001</v>
      </c>
      <c r="E28" s="14">
        <f>SUM(ROUND(L28,2),ROUND(I28,2))</f>
        <v>0.49</v>
      </c>
      <c r="F28" s="14">
        <f>ROUND(K28,2)+ROUND(J28,2)</f>
        <v>0.1</v>
      </c>
      <c r="G28" s="14">
        <f>ROUND(J28,2)+ROUND(I28,2)</f>
        <v>0.34</v>
      </c>
      <c r="H28" s="14">
        <f>ROUND(K28,2)+ROUND(L28,2)</f>
        <v>0.25</v>
      </c>
      <c r="I28" s="14">
        <f>IF('Admissions 2019'!F28&gt;0,'Admissions 2019'!F28/'Admissions 2019'!C28,"  ")</f>
        <v>0.2439517793741227</v>
      </c>
      <c r="J28" s="14">
        <f>IF('Admissions 2019'!G28&gt;0,'Admissions 2019'!G28/'Admissions 2019'!C28,"  ")</f>
        <v>0.09685409957889522</v>
      </c>
      <c r="K28" s="14">
        <f>IF('Admissions 2019'!J28&gt;0,'Admissions 2019'!J28/'Admissions 2019'!C28,"  ")</f>
        <v>0.001444967385021881</v>
      </c>
      <c r="L28" s="14">
        <f>IF('Admissions 2019'!I28&gt;0,'Admissions 2019'!I28/'Admissions 2019'!C28,"  ")</f>
        <v>0.2486995293534803</v>
      </c>
      <c r="M28" s="8">
        <v>2019</v>
      </c>
      <c r="N28" s="7"/>
    </row>
    <row r="29" ht="15" customHeight="1">
      <c r="A29" t="s" s="5">
        <v>64</v>
      </c>
      <c r="B29" t="s" s="5">
        <v>65</v>
      </c>
      <c r="C29" s="14">
        <f>1-D29</f>
        <v>0.47</v>
      </c>
      <c r="D29" s="14">
        <f>ROUND(H29,2)+ROUND(G29,2)</f>
        <v>0.53</v>
      </c>
      <c r="E29" s="14">
        <f>SUM(ROUND(L29,2),ROUND(I29,2))</f>
        <v>0.12</v>
      </c>
      <c r="F29" s="14">
        <f>ROUND(K29,2)+ROUND(J29,2)</f>
        <v>0.41</v>
      </c>
      <c r="G29" s="14">
        <f>ROUND(J29,2)+ROUND(I29,2)</f>
        <v>0.28</v>
      </c>
      <c r="H29" s="14">
        <f>ROUND(K29,2)+ROUND(L29,2)</f>
        <v>0.25</v>
      </c>
      <c r="I29" s="14">
        <f>IF('Admissions 2019'!F29&gt;0,'Admissions 2019'!F29/'Admissions 2019'!C29,"  ")</f>
        <v>0.03856209150326798</v>
      </c>
      <c r="J29" s="14">
        <f>IF('Admissions 2019'!G29&gt;0,'Admissions 2019'!G29/'Admissions 2019'!C29,"  ")</f>
        <v>0.242483660130719</v>
      </c>
      <c r="K29" s="14">
        <f>IF('Admissions 2019'!J29&gt;0,'Admissions 2019'!J29/'Admissions 2019'!C29,"  ")</f>
        <v>0.1699346405228758</v>
      </c>
      <c r="L29" s="14">
        <f>IF('Admissions 2019'!I29&gt;0,'Admissions 2019'!I29/'Admissions 2019'!C29,"  ")</f>
        <v>0.08496732026143791</v>
      </c>
      <c r="M29" s="8">
        <v>2019</v>
      </c>
      <c r="N29" s="7"/>
    </row>
    <row r="30" ht="15" customHeight="1">
      <c r="A30" t="s" s="5">
        <v>66</v>
      </c>
      <c r="B30" t="s" s="5">
        <v>67</v>
      </c>
      <c r="C30" s="14">
        <f>1-D30</f>
        <v>0.76</v>
      </c>
      <c r="D30" s="14">
        <f>ROUND(H30,2)+ROUND(G30,2)</f>
        <v>0.24</v>
      </c>
      <c r="E30" s="14">
        <f>L30</f>
        <v>0.08631578947368421</v>
      </c>
      <c r="F30" s="14">
        <f>K30</f>
        <v>0.04596491228070176</v>
      </c>
      <c r="G30" s="14">
        <f>'Admissions 2019'!E30/'Admissions 2019'!C30</f>
        <v>0.1031578947368421</v>
      </c>
      <c r="H30" s="14">
        <f>ROUND(K30,2)+ROUND(L30,2)</f>
        <v>0.14</v>
      </c>
      <c r="I30" t="s" s="5">
        <f>IF('Admissions 2019'!F30&gt;0,'Admissions 2019'!F30/'Admissions 2019'!C30,"  ")</f>
        <v>131</v>
      </c>
      <c r="J30" t="s" s="5">
        <f>IF('Admissions 2019'!G30&gt;0,'Admissions 2019'!G30/'Admissions 2019'!C30,"  ")</f>
        <v>131</v>
      </c>
      <c r="K30" s="14">
        <f>IF('Admissions 2019'!J30&gt;0,'Admissions 2019'!J30/'Admissions 2019'!C30,"  ")</f>
        <v>0.04596491228070176</v>
      </c>
      <c r="L30" s="14">
        <f>IF('Admissions 2019'!I30&gt;0,'Admissions 2019'!I30/'Admissions 2019'!C30,"  ")</f>
        <v>0.08631578947368421</v>
      </c>
      <c r="M30" s="8">
        <v>2019</v>
      </c>
      <c r="N30" s="7"/>
    </row>
    <row r="31" ht="15" customHeight="1">
      <c r="A31" t="s" s="5">
        <v>68</v>
      </c>
      <c r="B31" t="s" s="5">
        <v>69</v>
      </c>
      <c r="C31" s="14">
        <f>1-D31</f>
        <v>0.35</v>
      </c>
      <c r="D31" s="14">
        <v>0.65</v>
      </c>
      <c r="E31" s="14"/>
      <c r="F31" s="14">
        <f>ROUND(K31,2)+ROUND(J31,2)</f>
        <v>0.65</v>
      </c>
      <c r="G31" s="14">
        <f>'Admissions 2019'!E31/'Admissions 2019'!C31</f>
        <v>0.112964366944655</v>
      </c>
      <c r="H31" s="14">
        <f>'Admissions 2019'!H31/'Admissions 2019'!C31</f>
        <v>0.5375284306292646</v>
      </c>
      <c r="I31" t="s" s="5">
        <f>IF('Admissions 2019'!F31&gt;0,'Admissions 2019'!F31/'Admissions 2019'!C31,"  ")</f>
        <v>131</v>
      </c>
      <c r="J31" s="14">
        <f>IF('Admissions 2019'!G31&gt;0,'Admissions 2019'!G31/'Admissions 2019'!C31,"  ")</f>
        <v>0.112964366944655</v>
      </c>
      <c r="K31" s="14">
        <f>IF('Admissions 2019'!J31&gt;0,'Admissions 2019'!J31/'Admissions 2019'!C31,"  ")</f>
        <v>0.5375284306292646</v>
      </c>
      <c r="L31" t="s" s="5">
        <f>IF('Admissions 2019'!I31&gt;0,'Admissions 2019'!I31/'Admissions 2019'!C31,"  ")</f>
        <v>131</v>
      </c>
      <c r="M31" s="8">
        <v>2019</v>
      </c>
      <c r="N31" s="7"/>
    </row>
    <row r="32" ht="15" customHeight="1">
      <c r="A32" t="s" s="5">
        <v>70</v>
      </c>
      <c r="B32" t="s" s="5">
        <v>71</v>
      </c>
      <c r="C32" s="14">
        <f>1-D32</f>
        <v>0.71</v>
      </c>
      <c r="D32" s="14">
        <f>ROUND(H32,2)+ROUND(G32,2)</f>
        <v>0.29</v>
      </c>
      <c r="E32" s="14">
        <f>L32</f>
        <v>0.06698756518251103</v>
      </c>
      <c r="F32" s="14">
        <f>K32</f>
        <v>0.2208851450728707</v>
      </c>
      <c r="G32" s="14"/>
      <c r="H32" s="14">
        <f>ROUND(K32,2)+ROUND(L32,2)</f>
        <v>0.29</v>
      </c>
      <c r="I32" t="s" s="5">
        <f>IF('Admissions 2019'!F32&gt;0,'Admissions 2019'!F32/'Admissions 2019'!C32,"  ")</f>
        <v>131</v>
      </c>
      <c r="J32" t="s" s="5">
        <f>IF('Admissions 2019'!G32&gt;0,'Admissions 2019'!G32/'Admissions 2019'!C32,"  ")</f>
        <v>131</v>
      </c>
      <c r="K32" s="14">
        <f>IF('Admissions 2019'!J32&gt;0,'Admissions 2019'!J32/'Admissions 2019'!C32,"  ")</f>
        <v>0.2208851450728707</v>
      </c>
      <c r="L32" s="14">
        <f>IF('Admissions 2019'!I32&gt;0,'Admissions 2019'!I32/'Admissions 2019'!C32,"  ")</f>
        <v>0.06698756518251103</v>
      </c>
      <c r="M32" s="8">
        <v>2019</v>
      </c>
      <c r="N32" s="7"/>
    </row>
    <row r="33" ht="15" customHeight="1">
      <c r="A33" t="s" s="5">
        <v>72</v>
      </c>
      <c r="B33" t="s" s="5">
        <v>73</v>
      </c>
      <c r="C33" s="14"/>
      <c r="D33" s="14"/>
      <c r="E33" s="14"/>
      <c r="F33" s="14"/>
      <c r="G33" s="14"/>
      <c r="H33" s="14"/>
      <c r="I33" t="s" s="5">
        <f>IF('Admissions 2019'!F33&gt;0,'Admissions 2019'!F33/'Admissions 2019'!C33,"  ")</f>
        <v>131</v>
      </c>
      <c r="J33" t="s" s="5">
        <f>IF('Admissions 2019'!G33&gt;0,'Admissions 2019'!G33/'Admissions 2019'!C33,"  ")</f>
        <v>131</v>
      </c>
      <c r="K33" t="s" s="5">
        <f>IF('Admissions 2019'!J33&gt;0,'Admissions 2019'!J33/'Admissions 2019'!C33,"  ")</f>
        <v>131</v>
      </c>
      <c r="L33" t="s" s="5">
        <f>IF('Admissions 2019'!I33&gt;0,'Admissions 2019'!I33/'Admissions 2019'!C33,"  ")</f>
        <v>131</v>
      </c>
      <c r="M33" s="8">
        <v>2019</v>
      </c>
      <c r="N33" s="7"/>
    </row>
    <row r="34" ht="15" customHeight="1">
      <c r="A34" t="s" s="5">
        <v>74</v>
      </c>
      <c r="B34" t="s" s="5">
        <v>75</v>
      </c>
      <c r="C34" s="14">
        <f>1-D34</f>
        <v>0.58</v>
      </c>
      <c r="D34" s="14">
        <f>ROUND(H34,2)+ROUND(G34,2)</f>
        <v>0.42</v>
      </c>
      <c r="E34" s="14">
        <f>SUM(ROUND(L34,2),ROUND(I34,2))</f>
        <v>0.01</v>
      </c>
      <c r="F34" s="14">
        <f>ROUND(K34,2)+ROUND(J34,2)</f>
        <v>0.41</v>
      </c>
      <c r="G34" s="14">
        <f>ROUND(J34,2)+ROUND(I34,2)</f>
        <v>0.23</v>
      </c>
      <c r="H34" s="14">
        <f>ROUND(K34,2)+ROUND(L34,2)</f>
        <v>0.19</v>
      </c>
      <c r="I34" s="14">
        <f>IF('Admissions 2019'!F34&gt;0,'Admissions 2019'!F34/'Admissions 2019'!C34,"  ")</f>
        <v>0.008373806732540613</v>
      </c>
      <c r="J34" s="14">
        <f>IF('Admissions 2019'!G34&gt;0,'Admissions 2019'!G34/'Admissions 2019'!C34,"  ")</f>
        <v>0.2219058784123263</v>
      </c>
      <c r="K34" s="14">
        <f>IF('Admissions 2019'!J34&gt;0,'Admissions 2019'!J34/'Admissions 2019'!C34,"  ")</f>
        <v>0.1879082230782114</v>
      </c>
      <c r="L34" s="14">
        <f>IF('Admissions 2019'!I34&gt;0,'Admissions 2019'!I34/'Admissions 2019'!C34,"  ")</f>
        <v>0.003014570423714621</v>
      </c>
      <c r="M34" s="8">
        <v>2019</v>
      </c>
      <c r="N34" s="7"/>
    </row>
    <row r="35" ht="15" customHeight="1">
      <c r="A35" t="s" s="5">
        <v>76</v>
      </c>
      <c r="B35" t="s" s="5">
        <v>77</v>
      </c>
      <c r="C35" s="14">
        <f>1-D35</f>
        <v>0.49</v>
      </c>
      <c r="D35" s="14">
        <f>ROUND(H35,2)+ROUND(G35,2)</f>
        <v>0.51</v>
      </c>
      <c r="E35" s="14">
        <f>L35</f>
        <v>0.06032601123856406</v>
      </c>
      <c r="F35" s="14">
        <f>K35</f>
        <v>0.4522825430734222</v>
      </c>
      <c r="G35" s="14"/>
      <c r="H35" s="14">
        <f>ROUND(K35,2)+ROUND(L35,2)</f>
        <v>0.51</v>
      </c>
      <c r="I35" t="s" s="5">
        <f>IF('Admissions 2019'!F35&gt;0,'Admissions 2019'!F35/'Admissions 2019'!C35,"  ")</f>
        <v>131</v>
      </c>
      <c r="J35" t="s" s="5">
        <f>IF('Admissions 2019'!G35&gt;0,'Admissions 2019'!G35/'Admissions 2019'!C35,"  ")</f>
        <v>131</v>
      </c>
      <c r="K35" s="14">
        <f>IF('Admissions 2019'!J35&gt;0,'Admissions 2019'!J35/'Admissions 2019'!C35,"  ")</f>
        <v>0.4522825430734222</v>
      </c>
      <c r="L35" s="14">
        <f>IF('Admissions 2019'!I35&gt;0,'Admissions 2019'!I35/'Admissions 2019'!C35,"  ")</f>
        <v>0.06032601123856406</v>
      </c>
      <c r="M35" s="8">
        <v>2019</v>
      </c>
      <c r="N35" s="7"/>
    </row>
    <row r="36" ht="15" customHeight="1">
      <c r="A36" t="s" s="5">
        <v>78</v>
      </c>
      <c r="B36" t="s" s="5">
        <v>79</v>
      </c>
      <c r="C36" s="14"/>
      <c r="D36" s="14"/>
      <c r="E36" s="14"/>
      <c r="F36" s="14"/>
      <c r="G36" s="14"/>
      <c r="H36" s="14"/>
      <c r="I36" t="s" s="5">
        <f>IF('Admissions 2019'!F36&gt;0,'Admissions 2019'!F36/'Admissions 2019'!C36,"  ")</f>
        <v>131</v>
      </c>
      <c r="J36" t="s" s="5">
        <f>IF('Admissions 2019'!G36&gt;0,'Admissions 2019'!G36/'Admissions 2019'!C36,"  ")</f>
        <v>131</v>
      </c>
      <c r="K36" t="s" s="5">
        <f>IF('Admissions 2019'!J36&gt;0,'Admissions 2019'!J36/'Admissions 2019'!C36,"  ")</f>
        <v>131</v>
      </c>
      <c r="L36" t="s" s="5">
        <f>IF('Admissions 2019'!I36&gt;0,'Admissions 2019'!I36/'Admissions 2019'!C36,"  ")</f>
        <v>131</v>
      </c>
      <c r="M36" s="8">
        <v>2019</v>
      </c>
      <c r="N36" s="7"/>
    </row>
    <row r="37" ht="15" customHeight="1">
      <c r="A37" t="s" s="5">
        <v>80</v>
      </c>
      <c r="B37" t="s" s="5">
        <v>81</v>
      </c>
      <c r="C37" s="14">
        <f>1-D37</f>
        <v>0.85</v>
      </c>
      <c r="D37" s="14">
        <f>ROUND(H37,2)+ROUND(G37,2)</f>
        <v>0.15</v>
      </c>
      <c r="E37" s="14">
        <f>I37</f>
        <v>0.06894714407502131</v>
      </c>
      <c r="F37" s="14">
        <f>J37</f>
        <v>0.07523444160272805</v>
      </c>
      <c r="G37" s="14">
        <f>ROUND(J37,2)+ROUND(I37,2)</f>
        <v>0.15</v>
      </c>
      <c r="H37" s="28">
        <f>'Admissions 2019'!H37/'Admissions 2019'!C37</f>
        <v>0.00319693094629156</v>
      </c>
      <c r="I37" s="14">
        <f>IF('Admissions 2019'!F37&gt;0,'Admissions 2019'!F37/'Admissions 2019'!C37,"  ")</f>
        <v>0.06894714407502131</v>
      </c>
      <c r="J37" s="14">
        <f>IF('Admissions 2019'!G37&gt;0,'Admissions 2019'!G37/'Admissions 2019'!C37,"  ")</f>
        <v>0.07523444160272805</v>
      </c>
      <c r="K37" t="s" s="5">
        <f>IF('Admissions 2019'!J37&gt;0,'Admissions 2019'!J37/'Admissions 2019'!C37,"  ")</f>
        <v>131</v>
      </c>
      <c r="L37" t="s" s="5">
        <f>IF('Admissions 2019'!I37&gt;0,'Admissions 2019'!I37/'Admissions 2019'!C37,"  ")</f>
        <v>131</v>
      </c>
      <c r="M37" s="8">
        <v>2019</v>
      </c>
      <c r="N37" s="7"/>
    </row>
    <row r="38" ht="15" customHeight="1">
      <c r="A38" t="s" s="5">
        <v>82</v>
      </c>
      <c r="B38" t="s" s="5">
        <v>83</v>
      </c>
      <c r="C38" s="14">
        <f>1-D38</f>
        <v>0.5700000000000001</v>
      </c>
      <c r="D38" s="14">
        <f>ROUND(H38,2)+ROUND(G38,2)</f>
        <v>0.43</v>
      </c>
      <c r="E38" s="14">
        <f>SUM(ROUND(L38,2),ROUND(I38,2))</f>
        <v>0.15</v>
      </c>
      <c r="F38" s="14">
        <f>ROUND(K38,2)+ROUND(J38,2)</f>
        <v>0.28</v>
      </c>
      <c r="G38" s="14">
        <f>ROUND(J38,2)+ROUND(I38,2)</f>
        <v>0.39</v>
      </c>
      <c r="H38" s="14">
        <f>ROUND(K38,2)+ROUND(L38,2)</f>
        <v>0.04</v>
      </c>
      <c r="I38" s="14">
        <f>IF('Admissions 2019'!F38&gt;0,'Admissions 2019'!F38/'Admissions 2019'!C38,"  ")</f>
        <v>0.1437258153676064</v>
      </c>
      <c r="J38" s="14">
        <f>IF('Admissions 2019'!G38&gt;0,'Admissions 2019'!G38/'Admissions 2019'!C38,"  ")</f>
        <v>0.2540630182421227</v>
      </c>
      <c r="K38" s="14">
        <f>IF('Admissions 2019'!J38&gt;0,'Admissions 2019'!J38/'Admissions 2019'!C38,"  ")</f>
        <v>0.03040353786622443</v>
      </c>
      <c r="L38" s="14">
        <f>IF('Admissions 2019'!I38&gt;0,'Admissions 2019'!I38/'Admissions 2019'!C38,"  ")</f>
        <v>0.01492537313432836</v>
      </c>
      <c r="M38" s="8">
        <v>2019</v>
      </c>
      <c r="N38" s="7"/>
    </row>
    <row r="39" ht="15" customHeight="1">
      <c r="A39" t="s" s="5">
        <v>84</v>
      </c>
      <c r="B39" t="s" s="5">
        <v>85</v>
      </c>
      <c r="C39" s="14">
        <f>1-D39</f>
        <v>0.55</v>
      </c>
      <c r="D39" s="14">
        <f>ROUND(H39,2)+ROUND(G39,2)</f>
        <v>0.45</v>
      </c>
      <c r="E39" s="14">
        <f>L39</f>
        <v>0.2146867774964219</v>
      </c>
      <c r="F39" s="14">
        <f>K39</f>
        <v>0.2391830892876803</v>
      </c>
      <c r="G39" s="14"/>
      <c r="H39" s="14">
        <f>ROUND(K39,2)+ROUND(L39,2)</f>
        <v>0.45</v>
      </c>
      <c r="I39" t="s" s="5">
        <f>IF('Admissions 2019'!F39&gt;0,'Admissions 2019'!F39/'Admissions 2019'!C39,"  ")</f>
        <v>131</v>
      </c>
      <c r="J39" t="s" s="5">
        <f>IF('Admissions 2019'!G39&gt;0,'Admissions 2019'!G39/'Admissions 2019'!C39,"  ")</f>
        <v>131</v>
      </c>
      <c r="K39" s="14">
        <f>IF('Admissions 2019'!J39&gt;0,'Admissions 2019'!J39/'Admissions 2019'!C39,"  ")</f>
        <v>0.2391830892876803</v>
      </c>
      <c r="L39" s="14">
        <f>IF('Admissions 2019'!I39&gt;0,'Admissions 2019'!I39/'Admissions 2019'!C39,"  ")</f>
        <v>0.2146867774964219</v>
      </c>
      <c r="M39" s="8">
        <v>2019</v>
      </c>
      <c r="N39" s="7"/>
    </row>
    <row r="40" ht="15" customHeight="1">
      <c r="A40" t="s" s="5">
        <v>86</v>
      </c>
      <c r="B40" t="s" s="5">
        <v>87</v>
      </c>
      <c r="C40" s="14">
        <f>1-D40</f>
        <v>0.62</v>
      </c>
      <c r="D40" s="14">
        <f>ROUND(H40,2)+ROUND(G40,2)</f>
        <v>0.38</v>
      </c>
      <c r="E40" s="14">
        <f>SUM(ROUND(L40,2),ROUND(I40,2))</f>
        <v>0.3</v>
      </c>
      <c r="F40" s="14">
        <f>ROUND(K40,2)+ROUND(J40,2)</f>
        <v>0.08</v>
      </c>
      <c r="G40" s="14">
        <f>ROUND(J40,2)+ROUND(I40,2)</f>
        <v>0.34</v>
      </c>
      <c r="H40" s="14">
        <f>ROUND(K40,2)+ROUND(L40,2)</f>
        <v>0.04</v>
      </c>
      <c r="I40" s="14">
        <f>IF('Admissions 2019'!F40&gt;0,'Admissions 2019'!F40/'Admissions 2019'!C40,"  ")</f>
        <v>0.2776686313032089</v>
      </c>
      <c r="J40" s="14">
        <f>IF('Admissions 2019'!G40&gt;0,'Admissions 2019'!G40/'Admissions 2019'!C40,"  ")</f>
        <v>0.06417812704649639</v>
      </c>
      <c r="K40" s="14">
        <f>IF('Admissions 2019'!J40&gt;0,'Admissions 2019'!J40/'Admissions 2019'!C40,"  ")</f>
        <v>0.02095612311722331</v>
      </c>
      <c r="L40" s="14">
        <f>IF('Admissions 2019'!I40&gt;0,'Admissions 2019'!I40/'Admissions 2019'!C40,"  ")</f>
        <v>0.02095612311722331</v>
      </c>
      <c r="M40" s="8">
        <v>2019</v>
      </c>
      <c r="N40" s="7"/>
    </row>
    <row r="41" ht="15" customHeight="1">
      <c r="A41" t="s" s="5">
        <v>88</v>
      </c>
      <c r="B41" t="s" s="5">
        <v>89</v>
      </c>
      <c r="C41" s="14">
        <f>1-D41</f>
        <v>0.8300000000000001</v>
      </c>
      <c r="D41" s="14">
        <f>ROUND(H41,2)+ROUND(G41,2)</f>
        <v>0.17</v>
      </c>
      <c r="E41" s="14"/>
      <c r="F41" s="14"/>
      <c r="G41" s="14">
        <f>'Admissions 2019'!E41/'Admissions 2019'!C41</f>
        <v>0.09030598429461142</v>
      </c>
      <c r="H41" s="14">
        <f>'Admissions 2019'!H41/'Admissions 2019'!C41</f>
        <v>0.07676685621445979</v>
      </c>
      <c r="I41" t="s" s="5">
        <f>IF('Admissions 2019'!F41&gt;0,'Admissions 2019'!F41/'Admissions 2019'!C41,"  ")</f>
        <v>131</v>
      </c>
      <c r="J41" t="s" s="5">
        <f>IF('Admissions 2019'!G41&gt;0,'Admissions 2019'!G41/'Admissions 2019'!C41,"  ")</f>
        <v>131</v>
      </c>
      <c r="K41" t="s" s="5">
        <f>IF('Admissions 2019'!J41&gt;0,'Admissions 2019'!J41/'Admissions 2019'!C41,"  ")</f>
        <v>131</v>
      </c>
      <c r="L41" t="s" s="5">
        <f>IF('Admissions 2019'!I41&gt;0,'Admissions 2019'!I41/'Admissions 2019'!C41,"  ")</f>
        <v>131</v>
      </c>
      <c r="M41" s="8">
        <v>2019</v>
      </c>
      <c r="N41" s="7"/>
    </row>
    <row r="42" ht="15" customHeight="1">
      <c r="A42" t="s" s="5">
        <v>90</v>
      </c>
      <c r="B42" t="s" s="5">
        <v>91</v>
      </c>
      <c r="C42" s="14">
        <f>1-D42</f>
        <v>0.25</v>
      </c>
      <c r="D42" s="14">
        <f>ROUND(H42,2)+ROUND(G42,2)</f>
        <v>0.75</v>
      </c>
      <c r="E42" s="14">
        <f>SUM(ROUND(L42,2),ROUND(I42,2))</f>
        <v>0.09</v>
      </c>
      <c r="F42" s="14">
        <f>ROUND(K42,2)+ROUND(J42,2)</f>
        <v>0.66</v>
      </c>
      <c r="G42" s="14">
        <f>ROUND(J42,2)+ROUND(I42,2)</f>
        <v>0.16</v>
      </c>
      <c r="H42" s="14">
        <f>ROUND(K42,2)+ROUND(L42,2)</f>
        <v>0.5900000000000001</v>
      </c>
      <c r="I42" s="14">
        <f>IF('Admissions 2019'!F42&gt;0,'Admissions 2019'!F42/'Admissions 2019'!C42,"  ")</f>
        <v>0.03516237402015678</v>
      </c>
      <c r="J42" s="14">
        <f>IF('Admissions 2019'!G42&gt;0,'Admissions 2019'!G42/'Admissions 2019'!C42,"  ")</f>
        <v>0.1240761478163494</v>
      </c>
      <c r="K42" s="14">
        <f>IF('Admissions 2019'!J42&gt;0,'Admissions 2019'!J42/'Admissions 2019'!C42,"  ")</f>
        <v>0.542441209406495</v>
      </c>
      <c r="L42" s="14">
        <f>IF('Admissions 2019'!I42&gt;0,'Admissions 2019'!I42/'Admissions 2019'!C42,"  ")</f>
        <v>0.04703247480403135</v>
      </c>
      <c r="M42" s="8">
        <v>2019</v>
      </c>
      <c r="N42" s="7"/>
    </row>
    <row r="43" ht="15" customHeight="1">
      <c r="A43" t="s" s="5">
        <v>92</v>
      </c>
      <c r="B43" t="s" s="5">
        <v>93</v>
      </c>
      <c r="C43" s="14">
        <f>1-D43</f>
        <v>0.62</v>
      </c>
      <c r="D43" s="14">
        <f>ROUND(H43,2)+ROUND(G43,2)</f>
        <v>0.38</v>
      </c>
      <c r="E43" s="14"/>
      <c r="F43" s="14"/>
      <c r="G43" s="14"/>
      <c r="H43" s="14">
        <f>'Admissions 2019'!H43/'Admissions 2019'!C43</f>
        <v>0.3827875226821049</v>
      </c>
      <c r="I43" t="s" s="5">
        <f>IF('Admissions 2019'!F43&gt;0,'Admissions 2019'!F43/'Admissions 2019'!C43,"  ")</f>
        <v>131</v>
      </c>
      <c r="J43" t="s" s="5">
        <f>IF('Admissions 2019'!G43&gt;0,'Admissions 2019'!G43/'Admissions 2019'!C43,"  ")</f>
        <v>131</v>
      </c>
      <c r="K43" t="s" s="5">
        <f>IF('Admissions 2019'!J43&gt;0,'Admissions 2019'!J43/'Admissions 2019'!C43,"  ")</f>
        <v>131</v>
      </c>
      <c r="L43" t="s" s="5">
        <f>IF('Admissions 2019'!I43&gt;0,'Admissions 2019'!I43/'Admissions 2019'!C43,"  ")</f>
        <v>131</v>
      </c>
      <c r="M43" s="8">
        <v>2019</v>
      </c>
      <c r="N43" s="7"/>
    </row>
    <row r="44" ht="15" customHeight="1">
      <c r="A44" t="s" s="5">
        <v>94</v>
      </c>
      <c r="B44" t="s" s="5">
        <v>95</v>
      </c>
      <c r="C44" s="14">
        <f>1-D44</f>
        <v>0.5800000000000001</v>
      </c>
      <c r="D44" s="14">
        <f>ROUND(H44,2)+ROUND(G44,2)</f>
        <v>0.42</v>
      </c>
      <c r="E44" s="14">
        <f>SUM(ROUND(L44,2),ROUND(I44,2))</f>
        <v>0.24</v>
      </c>
      <c r="F44" s="14">
        <f>ROUND(K44,2)+ROUND(J44,2)</f>
        <v>0.18</v>
      </c>
      <c r="G44" s="14">
        <f>ROUND(J44,2)+ROUND(I44,2)</f>
        <v>0.31</v>
      </c>
      <c r="H44" s="14">
        <f>ROUND(K44,2)+ROUND(L44,2)</f>
        <v>0.11</v>
      </c>
      <c r="I44" s="14">
        <f>IF('Admissions 2019'!F44&gt;0,'Admissions 2019'!F44/'Admissions 2019'!C44,"  ")</f>
        <v>0.1552035259737149</v>
      </c>
      <c r="J44" s="14">
        <f>IF('Admissions 2019'!G44&gt;0,'Admissions 2019'!G44/'Admissions 2019'!C44,"  ")</f>
        <v>0.1473307676338609</v>
      </c>
      <c r="K44" s="14">
        <f>IF('Admissions 2019'!J44&gt;0,'Admissions 2019'!J44/'Admissions 2019'!C44,"  ")</f>
        <v>0.02813752575014771</v>
      </c>
      <c r="L44" s="14">
        <f>IF('Admissions 2019'!I44&gt;0,'Admissions 2019'!I44/'Admissions 2019'!C44,"  ")</f>
        <v>0.07842417080532089</v>
      </c>
      <c r="M44" s="8">
        <v>2019</v>
      </c>
      <c r="N44" s="7"/>
    </row>
    <row r="45" ht="15" customHeight="1">
      <c r="A45" t="s" s="5">
        <v>96</v>
      </c>
      <c r="B45" t="s" s="5">
        <v>97</v>
      </c>
      <c r="C45" s="14">
        <f>1-D45</f>
        <v>0.2000000000000001</v>
      </c>
      <c r="D45" s="14">
        <f>ROUND(H45,2)+ROUND(G45,2)</f>
        <v>0.7999999999999999</v>
      </c>
      <c r="E45" s="14">
        <f>SUM(ROUND(L45,2),ROUND(I45,2))</f>
        <v>0.24</v>
      </c>
      <c r="F45" s="14">
        <f>ROUND(K45,2)+ROUND(J45,2)</f>
        <v>0.5600000000000001</v>
      </c>
      <c r="G45" s="14">
        <f>ROUND(J45,2)+ROUND(I45,2)</f>
        <v>0.23</v>
      </c>
      <c r="H45" s="14">
        <f>ROUND(K45,2)+ROUND(L45,2)</f>
        <v>0.5700000000000001</v>
      </c>
      <c r="I45" s="14">
        <f>IF('Admissions 2019'!F45&gt;0,'Admissions 2019'!F45/'Admissions 2019'!C45,"  ")</f>
        <v>0.1203680676448645</v>
      </c>
      <c r="J45" s="14">
        <f>IF('Admissions 2019'!G45&gt;0,'Admissions 2019'!G45/'Admissions 2019'!C45,"  ")</f>
        <v>0.1094255160407859</v>
      </c>
      <c r="K45" s="14">
        <f>IF('Admissions 2019'!J45&gt;0,'Admissions 2019'!J45/'Admissions 2019'!C45,"  ")</f>
        <v>0.4511315593136036</v>
      </c>
      <c r="L45" s="14">
        <f>IF('Admissions 2019'!I45&gt;0,'Admissions 2019'!I45/'Admissions 2019'!C45,"  ")</f>
        <v>0.1168863466799304</v>
      </c>
      <c r="M45" s="8">
        <v>2019</v>
      </c>
      <c r="N45" s="7"/>
    </row>
    <row r="46" ht="15" customHeight="1">
      <c r="A46" t="s" s="5">
        <v>98</v>
      </c>
      <c r="B46" t="s" s="5">
        <v>99</v>
      </c>
      <c r="C46" s="14"/>
      <c r="D46" s="14"/>
      <c r="E46" s="14"/>
      <c r="F46" s="14"/>
      <c r="G46" s="14"/>
      <c r="H46" s="14"/>
      <c r="I46" t="s" s="5">
        <f>IF('Admissions 2019'!F46&gt;0,'Admissions 2019'!F46/'Admissions 2019'!C46,"  ")</f>
        <v>131</v>
      </c>
      <c r="J46" t="s" s="5">
        <f>IF('Admissions 2019'!G46&gt;0,'Admissions 2019'!G46/'Admissions 2019'!C46,"  ")</f>
        <v>131</v>
      </c>
      <c r="K46" t="s" s="5">
        <f>IF('Admissions 2019'!J46&gt;0,'Admissions 2019'!J46/'Admissions 2019'!C46,"  ")</f>
        <v>131</v>
      </c>
      <c r="L46" t="s" s="5">
        <f>IF('Admissions 2019'!I46&gt;0,'Admissions 2019'!I46/'Admissions 2019'!C46,"  ")</f>
        <v>131</v>
      </c>
      <c r="M46" s="8">
        <v>2019</v>
      </c>
      <c r="N46" s="7"/>
    </row>
    <row r="47" ht="15" customHeight="1">
      <c r="A47" t="s" s="5">
        <v>100</v>
      </c>
      <c r="B47" t="s" s="5">
        <v>101</v>
      </c>
      <c r="C47" s="14">
        <f>1-D47</f>
        <v>0.91</v>
      </c>
      <c r="D47" s="14">
        <f>ROUND(H47,2)+ROUND(G47,2)</f>
        <v>0.09</v>
      </c>
      <c r="E47" s="14"/>
      <c r="F47" s="14"/>
      <c r="G47" s="14">
        <f>'Admissions 2019'!E47/'Admissions 2019'!C47</f>
        <v>0.04231219893243067</v>
      </c>
      <c r="H47" s="14">
        <f>'Admissions 2019'!H47/'Admissions 2019'!C47</f>
        <v>0.04999349043093347</v>
      </c>
      <c r="I47" t="s" s="5">
        <f>IF('Admissions 2019'!F47&gt;0,'Admissions 2019'!F47/'Admissions 2019'!C47,"  ")</f>
        <v>131</v>
      </c>
      <c r="J47" t="s" s="5">
        <f>IF('Admissions 2019'!G47&gt;0,'Admissions 2019'!G47/'Admissions 2019'!C47,"  ")</f>
        <v>131</v>
      </c>
      <c r="K47" t="s" s="5">
        <f>IF('Admissions 2019'!J47&gt;0,'Admissions 2019'!J47/'Admissions 2019'!C47,"  ")</f>
        <v>131</v>
      </c>
      <c r="L47" t="s" s="5">
        <f>IF('Admissions 2019'!I47&gt;0,'Admissions 2019'!I47/'Admissions 2019'!C47,"  ")</f>
        <v>131</v>
      </c>
      <c r="M47" s="8">
        <v>2019</v>
      </c>
      <c r="N47" s="7"/>
    </row>
    <row r="48" ht="15" customHeight="1">
      <c r="A48" t="s" s="5">
        <v>102</v>
      </c>
      <c r="B48" t="s" s="5">
        <v>103</v>
      </c>
      <c r="C48" s="14">
        <f>1-D48</f>
        <v>0.5900000000000001</v>
      </c>
      <c r="D48" s="14">
        <f>ROUND(H48,2)+ROUND(G48,2)</f>
        <v>0.41</v>
      </c>
      <c r="E48" s="14">
        <f>L48</f>
        <v>0.2397037806937768</v>
      </c>
      <c r="F48" s="14">
        <f>K48</f>
        <v>0.1726646745485254</v>
      </c>
      <c r="G48" s="14"/>
      <c r="H48" s="14">
        <f>ROUND(K48,2)+ROUND(L48,2)</f>
        <v>0.41</v>
      </c>
      <c r="I48" t="s" s="5">
        <f>IF('Admissions 2019'!F48&gt;0,'Admissions 2019'!F48/'Admissions 2019'!C48,"  ")</f>
        <v>131</v>
      </c>
      <c r="J48" t="s" s="5">
        <f>IF('Admissions 2019'!G48&gt;0,'Admissions 2019'!G48/'Admissions 2019'!C48,"  ")</f>
        <v>131</v>
      </c>
      <c r="K48" s="14">
        <f>IF('Admissions 2019'!J48&gt;0,'Admissions 2019'!J48/'Admissions 2019'!C48,"  ")</f>
        <v>0.1726646745485254</v>
      </c>
      <c r="L48" s="14">
        <f>IF('Admissions 2019'!I48&gt;0,'Admissions 2019'!I48/'Admissions 2019'!C48,"  ")</f>
        <v>0.2397037806937768</v>
      </c>
      <c r="M48" s="8">
        <v>2019</v>
      </c>
      <c r="N48" s="7"/>
    </row>
    <row r="49" ht="15" customHeight="1">
      <c r="A49" t="s" s="5">
        <v>104</v>
      </c>
      <c r="B49" t="s" s="5">
        <v>105</v>
      </c>
      <c r="C49" s="14">
        <f>1-D49</f>
        <v>0.3200000000000001</v>
      </c>
      <c r="D49" s="14">
        <f>ROUND(H49,2)+ROUND(G49,2)</f>
        <v>0.6799999999999999</v>
      </c>
      <c r="E49" s="14">
        <f>SUM(ROUND(L49,2),ROUND(I49,2))</f>
        <v>0.23</v>
      </c>
      <c r="F49" s="14">
        <f>ROUND(K49,2)+ROUND(J49,2)</f>
        <v>0.45</v>
      </c>
      <c r="G49" s="14">
        <f>ROUND(J49,2)+ROUND(I49,2)</f>
        <v>0.26</v>
      </c>
      <c r="H49" s="14">
        <f>ROUND(K49,2)+ROUND(L49,2)</f>
        <v>0.42</v>
      </c>
      <c r="I49" s="14">
        <f>IF('Admissions 2019'!F49&gt;0,'Admissions 2019'!F49/'Admissions 2019'!C49,"  ")</f>
        <v>0.101272707494833</v>
      </c>
      <c r="J49" s="14">
        <f>IF('Admissions 2019'!G49&gt;0,'Admissions 2019'!G49/'Admissions 2019'!C49,"  ")</f>
        <v>0.1643641901446753</v>
      </c>
      <c r="K49" s="14">
        <f>IF('Admissions 2019'!J49&gt;0,'Admissions 2019'!J49/'Admissions 2019'!C49,"  ")</f>
        <v>0.2923963885565104</v>
      </c>
      <c r="L49" s="14">
        <f>IF('Admissions 2019'!I49&gt;0,'Admissions 2019'!I49/'Admissions 2019'!C49,"  ")</f>
        <v>0.1293375394321767</v>
      </c>
      <c r="M49" s="8">
        <v>2019</v>
      </c>
      <c r="N49" s="7"/>
    </row>
    <row r="50" ht="15" customHeight="1">
      <c r="A50" t="s" s="5">
        <v>106</v>
      </c>
      <c r="B50" t="s" s="5">
        <v>107</v>
      </c>
      <c r="C50" s="14">
        <f>1-D50</f>
        <v>0.6799999999999999</v>
      </c>
      <c r="D50" s="14">
        <f>ROUND(H50,2)+ROUND(G50,2)</f>
        <v>0.32</v>
      </c>
      <c r="E50" s="14">
        <f>SUM(ROUND(L50,2),ROUND(I50,2))</f>
        <v>0.09</v>
      </c>
      <c r="F50" s="14">
        <f>ROUND(K50,2)+ROUND(J50,2)</f>
        <v>0.23</v>
      </c>
      <c r="G50" s="14">
        <f>ROUND(J50,2)+ROUND(I50,2)</f>
        <v>0.13</v>
      </c>
      <c r="H50" s="14">
        <f>ROUND(K50,2)+ROUND(L50,2)</f>
        <v>0.19</v>
      </c>
      <c r="I50" s="14">
        <f>IF('Admissions 2019'!F50&gt;0,'Admissions 2019'!F50/'Admissions 2019'!C50,"  ")</f>
        <v>0.00102960102960103</v>
      </c>
      <c r="J50" s="14">
        <f>IF('Admissions 2019'!G50&gt;0,'Admissions 2019'!G50/'Admissions 2019'!C50,"  ")</f>
        <v>0.1317889317889318</v>
      </c>
      <c r="K50" s="14">
        <f>IF('Admissions 2019'!J50&gt;0,'Admissions 2019'!J50/'Admissions 2019'!C50,"  ")</f>
        <v>0.1034749034749035</v>
      </c>
      <c r="L50" s="14">
        <f>IF('Admissions 2019'!I50&gt;0,'Admissions 2019'!I50/'Admissions 2019'!C50,"  ")</f>
        <v>0.08751608751608751</v>
      </c>
      <c r="M50" s="8">
        <v>2019</v>
      </c>
      <c r="N50" s="7"/>
    </row>
    <row r="51" ht="15" customHeight="1">
      <c r="A51" t="s" s="5">
        <v>108</v>
      </c>
      <c r="B51" t="s" s="5">
        <v>109</v>
      </c>
      <c r="C51" s="14">
        <f>1-D51</f>
        <v>0.4299999999999999</v>
      </c>
      <c r="D51" s="14">
        <f>ROUND(H51,2)+ROUND(G51,2)</f>
        <v>0.5700000000000001</v>
      </c>
      <c r="E51" s="14">
        <f>SUM(ROUND(L51,2),ROUND(I51,2))</f>
        <v>0.09</v>
      </c>
      <c r="F51" s="14">
        <f>ROUND(K51,2)+ROUND(J51,2)</f>
        <v>0.48</v>
      </c>
      <c r="G51" s="14">
        <f>ROUND(J51,2)+ROUND(I51,2)</f>
        <v>0.27</v>
      </c>
      <c r="H51" s="14">
        <f>ROUND(K51,2)+ROUND(L51,2)</f>
        <v>0.3</v>
      </c>
      <c r="I51" s="14">
        <f>IF('Admissions 2019'!F51&gt;0,'Admissions 2019'!F51/'Admissions 2019'!C51,"  ")</f>
        <v>0.04749103942652329</v>
      </c>
      <c r="J51" s="14">
        <f>IF('Admissions 2019'!G51&gt;0,'Admissions 2019'!G51/'Admissions 2019'!C51,"  ")</f>
        <v>0.2222222222222222</v>
      </c>
      <c r="K51" s="14">
        <f>IF('Admissions 2019'!J51&gt;0,'Admissions 2019'!J51/'Admissions 2019'!C51,"  ")</f>
        <v>0.257168458781362</v>
      </c>
      <c r="L51" s="14">
        <f>IF('Admissions 2019'!I51&gt;0,'Admissions 2019'!I51/'Admissions 2019'!C51,"  ")</f>
        <v>0.03584229390681003</v>
      </c>
      <c r="M51" s="8">
        <v>2019</v>
      </c>
      <c r="N51" s="7"/>
    </row>
    <row r="52" ht="15" customHeight="1">
      <c r="A52" s="7"/>
      <c r="B52" s="7"/>
      <c r="C52" s="14"/>
      <c r="D52" s="14"/>
      <c r="E52" s="14"/>
      <c r="F52" s="14"/>
      <c r="G52" s="14"/>
      <c r="H52" s="14"/>
      <c r="I52" s="28"/>
      <c r="J52" s="28"/>
      <c r="K52" s="28"/>
      <c r="L52" s="28"/>
      <c r="M52" s="7"/>
      <c r="N52" s="7"/>
    </row>
    <row r="53" ht="15" customHeight="1">
      <c r="A53" s="7"/>
      <c r="B53" t="s" s="9">
        <v>110</v>
      </c>
      <c r="C53" s="29">
        <f>('Admissions 2019'!C53-'Admissions 2019'!E53-'Admissions 2019'!H53)/'Admissions 2019'!C53</f>
        <v>0.6020137573175836</v>
      </c>
      <c r="D53" s="29">
        <f>('Admissions 2019'!E53+'Admissions 2019'!H53)/'Admissions 2019'!C53</f>
        <v>0.3979862426824164</v>
      </c>
      <c r="E53" s="29">
        <f>('Admissions 2019'!F53+'Admissions 2019'!I53)/'Admissions 2019'!C53</f>
        <v>0.2041369202155464</v>
      </c>
      <c r="F53" s="29">
        <f>('Admissions 2019'!G53+'Admissions 2019'!J53)/'Admissions 2019'!C53</f>
        <v>0.1938493224668701</v>
      </c>
      <c r="G53" s="29">
        <f>'Admissions 2019'!E53/'Admissions 2019'!C53</f>
        <v>0.1927847888038149</v>
      </c>
      <c r="H53" s="29">
        <f>'Admissions 2019'!H53/'Admissions 2019'!C53</f>
        <v>0.2052014538786015</v>
      </c>
      <c r="I53" s="29">
        <f>'Admissions 2019'!F53/'Admissions 2019'!C53</f>
        <v>0.1093048577814285</v>
      </c>
      <c r="J53" s="29">
        <f>'Admissions 2019'!G53/'Admissions 2019'!C53</f>
        <v>0.08347993102238646</v>
      </c>
      <c r="K53" s="29">
        <f>'Admissions 2019'!J53/'Admissions 2019'!C53</f>
        <v>0.1103693914444836</v>
      </c>
      <c r="L53" s="29">
        <f>'Admissions 2019'!I53/'Admissions 2019'!C53</f>
        <v>0.09483206243411788</v>
      </c>
      <c r="M53" s="7"/>
      <c r="N53" s="7"/>
    </row>
    <row r="54" ht="15" customHeight="1">
      <c r="A54" s="7"/>
      <c r="B54" s="7"/>
      <c r="C54" s="7"/>
      <c r="D54" s="7"/>
      <c r="E54" s="14"/>
      <c r="F54" s="14"/>
      <c r="G54" s="7"/>
      <c r="H54" s="7"/>
      <c r="I54" s="7"/>
      <c r="J54" t="s" s="5">
        <f>IF('Admissions 2019'!G52&gt;0,'Admissions 2019'!G52/'Admissions 2019'!C52,"  ")</f>
        <v>131</v>
      </c>
      <c r="K54" t="s" s="5">
        <f>IF('Admissions 2019'!J52&gt;0,'Admissions 2019'!J52/'Admissions 2019'!C52,"  ")</f>
        <v>131</v>
      </c>
      <c r="L54" t="s" s="5">
        <f>IF('Admissions 2019'!I52&gt;0,'Admissions 2019'!I52/'Admissions 2019'!C52,"  ")</f>
        <v>131</v>
      </c>
      <c r="M54" s="7"/>
      <c r="N54" s="7"/>
    </row>
    <row r="55" ht="15" customHeight="1">
      <c r="A55" s="7"/>
      <c r="B55" t="s" s="5">
        <v>140</v>
      </c>
      <c r="C55" s="8">
        <f>COUNTIF(C2:C51,"&gt;0")</f>
        <v>46</v>
      </c>
      <c r="D55" s="8">
        <f>COUNTIF(D2:D51,"&gt;0")</f>
        <v>46</v>
      </c>
      <c r="E55" s="8">
        <f>COUNTIF(E2:E51,"&gt;0")</f>
        <v>40</v>
      </c>
      <c r="F55" s="8">
        <f>COUNTIF(F2:F51,"&gt;0")</f>
        <v>41</v>
      </c>
      <c r="G55" s="8">
        <f>COUNTIF(G2:G51,"&gt;0")</f>
        <v>40</v>
      </c>
      <c r="H55" s="8">
        <f>COUNTIF(H2:H51,"&gt;0")</f>
        <v>45</v>
      </c>
      <c r="I55" s="8">
        <f>COUNTIF(I2:I51,"&gt;0")</f>
        <v>28</v>
      </c>
      <c r="J55" s="8">
        <f>COUNTIF(J2:J51,"&gt;0")</f>
        <v>29</v>
      </c>
      <c r="K55" s="8">
        <f>COUNTIF(K2:K51,"&gt;0")</f>
        <v>39</v>
      </c>
      <c r="L55" s="8">
        <f>COUNTIF(L2:L51,"&gt;0")</f>
        <v>38</v>
      </c>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77" customWidth="1"/>
    <col min="2" max="2" width="15.3516" style="77" customWidth="1"/>
    <col min="3" max="3" width="14.1719" style="77" customWidth="1"/>
    <col min="4" max="4" width="10.6719" style="77" customWidth="1"/>
    <col min="5" max="5" width="10.6719" style="77" customWidth="1"/>
    <col min="6" max="6" width="10.6719" style="77" customWidth="1"/>
    <col min="7" max="7" width="10.6719" style="77" customWidth="1"/>
    <col min="8" max="8" width="10.6719" style="77" customWidth="1"/>
    <col min="9" max="9" width="10.6719" style="77" customWidth="1"/>
    <col min="10" max="10" width="12" style="77" customWidth="1"/>
    <col min="11" max="11" width="8.85156" style="77" customWidth="1"/>
    <col min="12" max="256" width="8.85156" style="77"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0.64</v>
      </c>
      <c r="D2" s="14">
        <f>ROUND(E2,2)+ROUND(F2,2)</f>
        <v>0.36</v>
      </c>
      <c r="E2" s="14">
        <f>ROUND(H2,2)+ROUND(G2,2)</f>
        <v>0.3</v>
      </c>
      <c r="F2" s="14">
        <f>ROUND(J2,2)+ROUND(I2,2)</f>
        <v>0.06</v>
      </c>
      <c r="G2" s="14">
        <f>IF('Population 2019'!F2&gt;0,'Population 2019'!F2/'Population 2019'!C2,"  ")</f>
        <v>0.1872146118721461</v>
      </c>
      <c r="H2" s="14">
        <f>IF('Population 2019'!G2&gt;0,'Population 2019'!G2/'Population 2019'!C2,"  ")</f>
        <v>0.1098064796694934</v>
      </c>
      <c r="I2" s="14">
        <f>IF('Population 2019'!J2&gt;0,'Population 2019'!J2/'Population 2019'!C2,"  ")</f>
        <v>0.0228310502283105</v>
      </c>
      <c r="J2" s="14">
        <f>IF('Population 2019'!I2&gt;0,'Population 2019'!I2/'Population 2019'!C2,"  ")</f>
        <v>0.0380517503805175</v>
      </c>
      <c r="K2" s="8">
        <v>2019</v>
      </c>
    </row>
    <row r="3" ht="15" customHeight="1">
      <c r="A3" t="s" s="5">
        <v>12</v>
      </c>
      <c r="B3" t="s" s="5">
        <v>13</v>
      </c>
      <c r="C3" s="14">
        <f>1-D3</f>
        <v>0.99</v>
      </c>
      <c r="D3" s="14">
        <f>ROUND(E3,2)+ROUND(F3,2)</f>
        <v>0.01</v>
      </c>
      <c r="E3" s="14">
        <f>'Population 2019'!E3/'Population 2019'!C3</f>
        <v>0.005873504763269107</v>
      </c>
      <c r="F3" s="28">
        <f>'Population 2019'!H3/'Population 2019'!C3</f>
        <v>0.00408280209154072</v>
      </c>
      <c r="G3" t="s" s="5">
        <f>IF('Population 2019'!F3&gt;0,'Population 2019'!F3/'Population 2019'!C3,"  ")</f>
        <v>131</v>
      </c>
      <c r="H3" s="14">
        <f>IF('Population 2019'!G3&gt;0,'Population 2019'!G3/'Population 2019'!C3,"  ")</f>
        <v>0.005873504763269107</v>
      </c>
      <c r="I3" s="14">
        <f>IF('Population 2019'!J3&gt;0,'Population 2019'!J3/'Population 2019'!C3,"  ")</f>
        <v>0.00408280209154072</v>
      </c>
      <c r="J3" t="s" s="5">
        <f>IF('Population 2019'!I3&gt;0,'Population 2019'!I3/'Population 2019'!C3,"  ")</f>
        <v>131</v>
      </c>
      <c r="K3" s="8">
        <v>2019</v>
      </c>
    </row>
    <row r="4" ht="15" customHeight="1">
      <c r="A4" t="s" s="5">
        <v>14</v>
      </c>
      <c r="B4" t="s" s="5">
        <v>15</v>
      </c>
      <c r="C4" s="14">
        <f>1-D4</f>
        <v>0.53</v>
      </c>
      <c r="D4" s="14">
        <f>ROUND(E4,2)+ROUND(F4,2)</f>
        <v>0.47</v>
      </c>
      <c r="E4" s="14">
        <f>ROUND(H4,2)+ROUND(G4,2)</f>
        <v>0.17</v>
      </c>
      <c r="F4" s="14">
        <f>ROUND(J4,2)+ROUND(I4,2)</f>
        <v>0.3</v>
      </c>
      <c r="G4" s="14">
        <f>IF('Population 2019'!F4&gt;0,'Population 2019'!F4/'Population 2019'!C4,"  ")</f>
        <v>0.1376913265306123</v>
      </c>
      <c r="H4" s="14">
        <f>IF('Population 2019'!G4&gt;0,'Population 2019'!G4/'Population 2019'!C4,"  ")</f>
        <v>0.03271683673469387</v>
      </c>
      <c r="I4" s="14">
        <f>IF('Population 2019'!J4&gt;0,'Population 2019'!J4/'Population 2019'!C4,"  ")</f>
        <v>0.05082908163265306</v>
      </c>
      <c r="J4" s="14">
        <f>IF('Population 2019'!I4&gt;0,'Population 2019'!I4/'Population 2019'!C4,"  ")</f>
        <v>0.251530612244898</v>
      </c>
      <c r="K4" s="8">
        <v>2019</v>
      </c>
    </row>
    <row r="5" ht="15" customHeight="1">
      <c r="A5" t="s" s="5">
        <v>16</v>
      </c>
      <c r="B5" t="s" s="5">
        <v>17</v>
      </c>
      <c r="C5" s="14"/>
      <c r="D5" s="14"/>
      <c r="E5" s="14"/>
      <c r="F5" s="14"/>
      <c r="G5" t="s" s="5">
        <f>IF('Population 2019'!F5&gt;0,'Population 2019'!F5/'Population 2019'!C5,"  ")</f>
        <v>131</v>
      </c>
      <c r="H5" t="s" s="5">
        <f>IF('Population 2019'!G5&gt;0,'Population 2019'!G5/'Population 2019'!C5,"  ")</f>
        <v>131</v>
      </c>
      <c r="I5" t="s" s="5">
        <f>IF('Population 2019'!J5&gt;0,'Population 2019'!J5/'Population 2019'!C5,"  ")</f>
        <v>131</v>
      </c>
      <c r="J5" t="s" s="5">
        <f>IF('Population 2019'!I5&gt;0,'Population 2019'!I5/'Population 2019'!C5,"  ")</f>
        <v>131</v>
      </c>
      <c r="K5" s="8">
        <v>2019</v>
      </c>
    </row>
    <row r="6" ht="15" customHeight="1">
      <c r="A6" t="s" s="5">
        <v>18</v>
      </c>
      <c r="B6" t="s" s="5">
        <v>19</v>
      </c>
      <c r="C6" s="14">
        <f>1-D6</f>
        <v>0.75</v>
      </c>
      <c r="D6" s="14">
        <f>ROUND(E6,2)+ROUND(F6,2)</f>
        <v>0.25</v>
      </c>
      <c r="E6" s="14">
        <f>ROUND(H6,2)+ROUND(G6,2)</f>
        <v>0.09</v>
      </c>
      <c r="F6" s="14">
        <f>ROUND(J6,2)+ROUND(I6,2)</f>
        <v>0.16</v>
      </c>
      <c r="G6" s="14">
        <f>IF('Population 2019'!F6&gt;0,'Population 2019'!F6/'Population 2019'!C6,"  ")</f>
        <v>0.05511402212548425</v>
      </c>
      <c r="H6" s="14">
        <f>IF('Population 2019'!G6&gt;0,'Population 2019'!G6/'Population 2019'!C6,"  ")</f>
        <v>0.0267981948160869</v>
      </c>
      <c r="I6" s="14">
        <f>IF('Population 2019'!J6&gt;0,'Population 2019'!J6/'Population 2019'!C6,"  ")</f>
        <v>0.0006469906945165541</v>
      </c>
      <c r="J6" s="14">
        <f>IF('Population 2019'!I6&gt;0,'Population 2019'!I6/'Population 2019'!C6,"  ")</f>
        <v>0.1649187267862135</v>
      </c>
      <c r="K6" s="8">
        <v>2019</v>
      </c>
    </row>
    <row r="7" ht="15" customHeight="1">
      <c r="A7" t="s" s="5">
        <v>20</v>
      </c>
      <c r="B7" t="s" s="5">
        <v>21</v>
      </c>
      <c r="C7" s="14">
        <f>1-D7</f>
        <v>0.79</v>
      </c>
      <c r="D7" s="14">
        <f>ROUND(E7,2)+ROUND(F7,2)</f>
        <v>0.21</v>
      </c>
      <c r="E7" s="28">
        <f>'Population 2019'!E7/'Population 2019'!C7</f>
        <v>0.004110069670693198</v>
      </c>
      <c r="F7" s="14">
        <f>ROUND(J7,2)+ROUND(I7,2)</f>
        <v>0.21</v>
      </c>
      <c r="G7" s="28">
        <f>IF('Population 2019'!F7&gt;0,'Population 2019'!F7/'Population 2019'!C7,"  ")</f>
        <v>0.00275675404741617</v>
      </c>
      <c r="H7" s="28">
        <f>IF('Population 2019'!G7&gt;0,'Population 2019'!G7/'Population 2019'!C7,"  ")</f>
        <v>0.001353315623277029</v>
      </c>
      <c r="I7" s="14">
        <f>IF('Population 2019'!J7&gt;0,'Population 2019'!J7/'Population 2019'!C7,"  ")</f>
        <v>0.06621221993885018</v>
      </c>
      <c r="J7" s="14">
        <f>IF('Population 2019'!I7&gt;0,'Population 2019'!I7/'Population 2019'!C7,"  ")</f>
        <v>0.1352313167259787</v>
      </c>
      <c r="K7" s="8">
        <v>2019</v>
      </c>
    </row>
    <row r="8" ht="15" customHeight="1">
      <c r="A8" t="s" s="5">
        <v>22</v>
      </c>
      <c r="B8" t="s" s="5">
        <v>23</v>
      </c>
      <c r="C8" s="14"/>
      <c r="D8" s="14"/>
      <c r="E8" s="14"/>
      <c r="F8" s="14"/>
      <c r="G8" t="s" s="5">
        <f>IF('Population 2019'!F8&gt;0,'Population 2019'!F8/'Population 2019'!C8,"  ")</f>
        <v>131</v>
      </c>
      <c r="H8" t="s" s="5">
        <f>IF('Population 2019'!G8&gt;0,'Population 2019'!G8/'Population 2019'!C8,"  ")</f>
        <v>131</v>
      </c>
      <c r="I8" t="s" s="5">
        <f>IF('Population 2019'!J8&gt;0,'Population 2019'!J8/'Population 2019'!C8,"  ")</f>
        <v>131</v>
      </c>
      <c r="J8" t="s" s="5">
        <f>IF('Population 2019'!I8&gt;0,'Population 2019'!I8/'Population 2019'!C8,"  ")</f>
        <v>131</v>
      </c>
      <c r="K8" s="8">
        <v>2019</v>
      </c>
    </row>
    <row r="9" ht="15" customHeight="1">
      <c r="A9" t="s" s="5">
        <v>24</v>
      </c>
      <c r="B9" t="s" s="5">
        <v>25</v>
      </c>
      <c r="C9" s="14">
        <f>1-D9</f>
        <v>0.9</v>
      </c>
      <c r="D9" s="14">
        <f>ROUND(E9,2)+ROUND(F9,2)</f>
        <v>0.1</v>
      </c>
      <c r="E9" s="14">
        <f>'Population 2019'!E9/'Population 2019'!C9</f>
        <v>0.09873760144274121</v>
      </c>
      <c r="F9" s="14"/>
      <c r="G9" t="s" s="5">
        <f>IF('Population 2019'!F9&gt;0,'Population 2019'!F9/'Population 2019'!C9,"  ")</f>
        <v>131</v>
      </c>
      <c r="H9" t="s" s="5">
        <f>IF('Population 2019'!G9&gt;0,'Population 2019'!G9/'Population 2019'!C9,"  ")</f>
        <v>131</v>
      </c>
      <c r="I9" t="s" s="5">
        <f>IF('Population 2019'!J9&gt;0,'Population 2019'!J9/'Population 2019'!C9,"  ")</f>
        <v>131</v>
      </c>
      <c r="J9" t="s" s="5">
        <f>IF('Population 2019'!I9&gt;0,'Population 2019'!I9/'Population 2019'!C9,"  ")</f>
        <v>131</v>
      </c>
      <c r="K9" s="8">
        <v>2019</v>
      </c>
    </row>
    <row r="10" ht="15" customHeight="1">
      <c r="A10" t="s" s="5">
        <v>26</v>
      </c>
      <c r="B10" t="s" s="5">
        <v>27</v>
      </c>
      <c r="C10" s="14">
        <f>1-D10</f>
        <v>0.86</v>
      </c>
      <c r="D10" s="14">
        <f>ROUND(E10,2)+ROUND(F10,2)</f>
        <v>0.14</v>
      </c>
      <c r="E10" s="14">
        <f>ROUND(H10,2)+ROUND(G10,2)</f>
        <v>0.13</v>
      </c>
      <c r="F10" s="14">
        <f>'Population 2019'!H10/'Population 2019'!C10</f>
        <v>0.007069207119402673</v>
      </c>
      <c r="G10" s="14">
        <f>IF('Population 2019'!F10&gt;0,'Population 2019'!F10/'Population 2019'!C10,"  ")</f>
        <v>0.08474682617698115</v>
      </c>
      <c r="H10" s="14">
        <f>IF('Population 2019'!G10&gt;0,'Population 2019'!G10/'Population 2019'!C10,"  ")</f>
        <v>0.05361512559345784</v>
      </c>
      <c r="I10" s="28">
        <f>IF('Population 2019'!J10&gt;0,'Population 2019'!J10/'Population 2019'!C10,"  ")</f>
        <v>0.00371237947838454</v>
      </c>
      <c r="J10" s="28">
        <f>IF('Population 2019'!I10&gt;0,'Population 2019'!I10/'Population 2019'!C10,"  ")</f>
        <v>0.003356827641018133</v>
      </c>
      <c r="K10" s="8">
        <v>2019</v>
      </c>
    </row>
    <row r="11" ht="15" customHeight="1">
      <c r="A11" t="s" s="5">
        <v>28</v>
      </c>
      <c r="B11" t="s" s="5">
        <v>29</v>
      </c>
      <c r="C11" s="14"/>
      <c r="D11" s="14"/>
      <c r="E11" s="14"/>
      <c r="F11" s="14"/>
      <c r="G11" t="s" s="5">
        <f>IF('Population 2019'!F11&gt;0,'Population 2019'!F11/'Population 2019'!C11,"  ")</f>
        <v>131</v>
      </c>
      <c r="H11" t="s" s="5">
        <f>IF('Population 2019'!G11&gt;0,'Population 2019'!G11/'Population 2019'!C11,"  ")</f>
        <v>131</v>
      </c>
      <c r="I11" t="s" s="5">
        <f>IF('Population 2019'!J11&gt;0,'Population 2019'!J11/'Population 2019'!C11,"  ")</f>
        <v>131</v>
      </c>
      <c r="J11" t="s" s="5">
        <f>IF('Population 2019'!I11&gt;0,'Population 2019'!I11/'Population 2019'!C11,"  ")</f>
        <v>131</v>
      </c>
      <c r="K11" s="8">
        <v>2019</v>
      </c>
    </row>
    <row r="12" ht="15" customHeight="1">
      <c r="A12" t="s" s="5">
        <v>30</v>
      </c>
      <c r="B12" t="s" s="5">
        <v>31</v>
      </c>
      <c r="C12" s="14">
        <f>1-D12</f>
        <v>0.66</v>
      </c>
      <c r="D12" s="14">
        <f>ROUND(E12,2)+ROUND(F12,2)</f>
        <v>0.34</v>
      </c>
      <c r="E12" s="14">
        <f>ROUND(H12,2)+ROUND(G12,2)</f>
        <v>0.15</v>
      </c>
      <c r="F12" s="14">
        <f>ROUND(J12,2)+ROUND(I12,2)</f>
        <v>0.19</v>
      </c>
      <c r="G12" s="14">
        <f>IF('Population 2019'!F12&gt;0,'Population 2019'!F12/'Population 2019'!C12,"  ")</f>
        <v>0.1173622319575744</v>
      </c>
      <c r="H12" s="14">
        <f>IF('Population 2019'!G12&gt;0,'Population 2019'!G12/'Population 2019'!C12,"  ")</f>
        <v>0.02836061793866728</v>
      </c>
      <c r="I12" s="14">
        <f>IF('Population 2019'!J12&gt;0,'Population 2019'!J12/'Population 2019'!C12,"  ")</f>
        <v>0.03550841595572977</v>
      </c>
      <c r="J12" s="14">
        <f>IF('Population 2019'!I12&gt;0,'Population 2019'!I12/'Population 2019'!C12,"  ")</f>
        <v>0.145492275766659</v>
      </c>
      <c r="K12" s="8">
        <v>2019</v>
      </c>
    </row>
    <row r="13" ht="15" customHeight="1">
      <c r="A13" t="s" s="5">
        <v>32</v>
      </c>
      <c r="B13" t="s" s="5">
        <v>33</v>
      </c>
      <c r="C13" s="14">
        <f>1-D13</f>
        <v>0.6799999999999999</v>
      </c>
      <c r="D13" s="14">
        <f>ROUND(E13,2)+ROUND(F13,2)</f>
        <v>0.32</v>
      </c>
      <c r="E13" s="14">
        <f>ROUND(H13,2)+ROUND(G13,2)</f>
        <v>0.21</v>
      </c>
      <c r="F13" s="14">
        <f>ROUND(J13,2)+ROUND(I13,2)</f>
        <v>0.11</v>
      </c>
      <c r="G13" s="14">
        <f>IF('Population 2019'!F13&gt;0,'Population 2019'!F13/'Population 2019'!C13,"  ")</f>
        <v>0.1091211006997984</v>
      </c>
      <c r="H13" s="14">
        <f>IF('Population 2019'!G13&gt;0,'Population 2019'!G13/'Population 2019'!C13,"  ")</f>
        <v>0.1005811884711185</v>
      </c>
      <c r="I13" s="14">
        <f>IF('Population 2019'!J13&gt;0,'Population 2019'!J13/'Population 2019'!C13,"  ")</f>
        <v>0.04080180287035939</v>
      </c>
      <c r="J13" s="14">
        <f>IF('Population 2019'!I13&gt;0,'Population 2019'!I13/'Population 2019'!C13,"  ")</f>
        <v>0.06760763847704898</v>
      </c>
      <c r="K13" s="8">
        <v>2019</v>
      </c>
    </row>
    <row r="14" ht="15" customHeight="1">
      <c r="A14" t="s" s="5">
        <v>34</v>
      </c>
      <c r="B14" t="s" s="5">
        <v>35</v>
      </c>
      <c r="C14" s="14">
        <f>1-D14</f>
        <v>0.5700000000000001</v>
      </c>
      <c r="D14" s="14">
        <f>ROUND(E14,2)+ROUND(F14,2)</f>
        <v>0.43</v>
      </c>
      <c r="E14" s="14">
        <f>ROUND(H14,2)+ROUND(G14,2)</f>
        <v>0.29</v>
      </c>
      <c r="F14" s="14">
        <f>ROUND(J14,2)+ROUND(I14,2)</f>
        <v>0.14</v>
      </c>
      <c r="G14" s="14">
        <f>IF('Population 2019'!F14&gt;0,'Population 2019'!F14/'Population 2019'!C14,"  ")</f>
        <v>0.2115512281478203</v>
      </c>
      <c r="H14" s="14">
        <f>IF('Population 2019'!G14&gt;0,'Population 2019'!G14/'Population 2019'!C14,"  ")</f>
        <v>0.08043815003319318</v>
      </c>
      <c r="I14" s="14">
        <f>IF('Population 2019'!J14&gt;0,'Population 2019'!J14/'Population 2019'!C14,"  ")</f>
        <v>0.02932064616065501</v>
      </c>
      <c r="J14" s="14">
        <f>IF('Population 2019'!I14&gt;0,'Population 2019'!I14/'Population 2019'!C14,"  ")</f>
        <v>0.1105333038282806</v>
      </c>
      <c r="K14" s="8">
        <v>2019</v>
      </c>
    </row>
    <row r="15" ht="15" customHeight="1">
      <c r="A15" t="s" s="5">
        <v>36</v>
      </c>
      <c r="B15" t="s" s="5">
        <v>37</v>
      </c>
      <c r="C15" s="14">
        <f>1-D15</f>
        <v>0.86</v>
      </c>
      <c r="D15" s="14">
        <f>ROUND(E15,2)+ROUND(F15,2)</f>
        <v>0.14</v>
      </c>
      <c r="E15" s="14"/>
      <c r="F15" s="14">
        <f>ROUND(J15,2)+ROUND(I15,2)</f>
        <v>0.14</v>
      </c>
      <c r="G15" t="s" s="5">
        <f>IF('Population 2019'!F15&gt;0,'Population 2019'!F15/'Population 2019'!C15,"  ")</f>
        <v>131</v>
      </c>
      <c r="H15" t="s" s="5">
        <f>IF('Population 2019'!G15&gt;0,'Population 2019'!G15/'Population 2019'!C15,"  ")</f>
        <v>131</v>
      </c>
      <c r="I15" s="14">
        <f>IF('Population 2019'!J15&gt;0,'Population 2019'!J15/'Population 2019'!C15,"  ")</f>
        <v>0.09329364473617259</v>
      </c>
      <c r="J15" s="14">
        <f>IF('Population 2019'!I15&gt;0,'Population 2019'!I15/'Population 2019'!C15,"  ")</f>
        <v>0.05192591461863329</v>
      </c>
      <c r="K15" s="8">
        <v>2019</v>
      </c>
    </row>
    <row r="16" ht="15" customHeight="1">
      <c r="A16" t="s" s="5">
        <v>38</v>
      </c>
      <c r="B16" t="s" s="5">
        <v>39</v>
      </c>
      <c r="C16" s="14"/>
      <c r="D16" s="14"/>
      <c r="E16" s="14"/>
      <c r="F16" s="14"/>
      <c r="G16" t="s" s="5">
        <f>IF('Population 2019'!F16&gt;0,'Population 2019'!F16/'Population 2019'!C16,"  ")</f>
        <v>131</v>
      </c>
      <c r="H16" t="s" s="5">
        <f>IF('Population 2019'!G16&gt;0,'Population 2019'!G16/'Population 2019'!C16,"  ")</f>
        <v>131</v>
      </c>
      <c r="I16" t="s" s="5">
        <f>IF('Population 2019'!J16&gt;0,'Population 2019'!J16/'Population 2019'!C16,"  ")</f>
        <v>131</v>
      </c>
      <c r="J16" t="s" s="5">
        <f>IF('Population 2019'!I16&gt;0,'Population 2019'!I16/'Population 2019'!C16,"  ")</f>
        <v>131</v>
      </c>
      <c r="K16" s="8">
        <v>2019</v>
      </c>
    </row>
    <row r="17" ht="15" customHeight="1">
      <c r="A17" t="s" s="5">
        <v>40</v>
      </c>
      <c r="B17" t="s" s="5">
        <v>41</v>
      </c>
      <c r="C17" s="14">
        <f>1-D17</f>
        <v>0.7</v>
      </c>
      <c r="D17" s="14">
        <f>ROUND(E17,2)+ROUND(F17,2)</f>
        <v>0.3</v>
      </c>
      <c r="E17" s="14">
        <f>ROUND(H17,2)+ROUND(G17,2)</f>
        <v>0.23</v>
      </c>
      <c r="F17" s="14">
        <f>'Population 2019'!H17/'Population 2019'!C17</f>
        <v>0.07447232178414974</v>
      </c>
      <c r="G17" s="14">
        <f>IF('Population 2019'!F17&gt;0,'Population 2019'!F17/'Population 2019'!C17,"  ")</f>
        <v>0.09229390681003584</v>
      </c>
      <c r="H17" s="14">
        <f>IF('Population 2019'!G17&gt;0,'Population 2019'!G17/'Population 2019'!C17,"  ")</f>
        <v>0.1403823178016727</v>
      </c>
      <c r="I17" t="s" s="5">
        <f>IF('Population 2019'!J17&gt;0,'Population 2019'!J17/'Population 2019'!C17,"  ")</f>
        <v>131</v>
      </c>
      <c r="J17" s="14">
        <f>IF('Population 2019'!I17&gt;0,'Population 2019'!I17/'Population 2019'!C17,"  ")</f>
        <v>0.07447232178414974</v>
      </c>
      <c r="K17" s="8">
        <v>2019</v>
      </c>
    </row>
    <row r="18" ht="15" customHeight="1">
      <c r="A18" t="s" s="5">
        <v>42</v>
      </c>
      <c r="B18" t="s" s="5">
        <v>43</v>
      </c>
      <c r="C18" s="14"/>
      <c r="D18" s="14"/>
      <c r="E18" s="14"/>
      <c r="F18" s="14"/>
      <c r="G18" t="s" s="5">
        <f>IF('Population 2019'!F18&gt;0,'Population 2019'!F18/'Population 2019'!C18,"  ")</f>
        <v>131</v>
      </c>
      <c r="H18" t="s" s="5">
        <f>IF('Population 2019'!G18&gt;0,'Population 2019'!G18/'Population 2019'!C18,"  ")</f>
        <v>131</v>
      </c>
      <c r="I18" t="s" s="5">
        <f>IF('Population 2019'!J18&gt;0,'Population 2019'!J18/'Population 2019'!C18,"  ")</f>
        <v>131</v>
      </c>
      <c r="J18" t="s" s="5">
        <f>IF('Population 2019'!I18&gt;0,'Population 2019'!I18/'Population 2019'!C18,"  ")</f>
        <v>131</v>
      </c>
      <c r="K18" s="8">
        <v>2019</v>
      </c>
    </row>
    <row r="19" ht="15" customHeight="1">
      <c r="A19" t="s" s="5">
        <v>44</v>
      </c>
      <c r="B19" t="s" s="5">
        <v>45</v>
      </c>
      <c r="C19" s="14">
        <f>1-D19</f>
        <v>0.7</v>
      </c>
      <c r="D19" s="14">
        <f>ROUND(E19,2)+ROUND(F19,2)</f>
        <v>0.3</v>
      </c>
      <c r="E19" s="14">
        <f>ROUND(H19,2)+ROUND(G19,2)</f>
        <v>0.11</v>
      </c>
      <c r="F19" s="14">
        <f>ROUND(J19,2)+ROUND(I19,2)</f>
        <v>0.19</v>
      </c>
      <c r="G19" s="14">
        <f>IF('Population 2019'!F19&gt;0,'Population 2019'!F19/'Population 2019'!C19,"  ")</f>
        <v>0.03467749611345538</v>
      </c>
      <c r="H19" s="14">
        <f>IF('Population 2019'!G19&gt;0,'Population 2019'!G19/'Population 2019'!C19,"  ")</f>
        <v>0.07627145531266855</v>
      </c>
      <c r="I19" s="14">
        <f>IF('Population 2019'!J19&gt;0,'Population 2019'!J19/'Population 2019'!C19,"  ")</f>
        <v>0.02601605380881373</v>
      </c>
      <c r="J19" s="14">
        <f>IF('Population 2019'!I19&gt;0,'Population 2019'!I19/'Population 2019'!C19,"  ")</f>
        <v>0.1620927059868651</v>
      </c>
      <c r="K19" s="8">
        <v>2019</v>
      </c>
    </row>
    <row r="20" ht="15" customHeight="1">
      <c r="A20" t="s" s="5">
        <v>46</v>
      </c>
      <c r="B20" t="s" s="5">
        <v>47</v>
      </c>
      <c r="C20" s="14">
        <f>1-D20</f>
        <v>0.97</v>
      </c>
      <c r="D20" s="14">
        <f>ROUND(E20,2)+ROUND(F20,2)</f>
        <v>0.03</v>
      </c>
      <c r="E20" s="14">
        <f>'Population 2019'!E20/'Population 2019'!C20</f>
        <v>0.001378791677112058</v>
      </c>
      <c r="F20" s="14">
        <f>ROUND(J20,2)+ROUND(I20,2)</f>
        <v>0.03</v>
      </c>
      <c r="G20" t="s" s="5">
        <f>IF('Population 2019'!F20&gt;0,'Population 2019'!F20/'Population 2019'!C20,"  ")</f>
        <v>131</v>
      </c>
      <c r="H20" t="s" s="5">
        <f>IF('Population 2019'!G20&gt;0,'Population 2019'!G20/'Population 2019'!C20,"  ")</f>
        <v>131</v>
      </c>
      <c r="I20" s="14">
        <f>IF('Population 2019'!J20&gt;0,'Population 2019'!J20/'Population 2019'!C20,"  ")</f>
        <v>0.01642015542742542</v>
      </c>
      <c r="J20" s="14">
        <f>IF('Population 2019'!I20&gt;0,'Population 2019'!I20/'Population 2019'!C20,"  ")</f>
        <v>0.01002757583354224</v>
      </c>
      <c r="K20" s="8">
        <v>2019</v>
      </c>
    </row>
    <row r="21" ht="15" customHeight="1">
      <c r="A21" t="s" s="5">
        <v>48</v>
      </c>
      <c r="B21" t="s" s="5">
        <v>49</v>
      </c>
      <c r="C21" s="14">
        <f>1-D21</f>
        <v>0.92</v>
      </c>
      <c r="D21" s="14">
        <f>ROUND(E21,2)+ROUND(F21,2)</f>
        <v>0.08</v>
      </c>
      <c r="E21" s="14">
        <f>'Population 2019'!E21/'Population 2019'!C21</f>
        <v>0.04281056063952877</v>
      </c>
      <c r="F21" s="14">
        <f>'Population 2019'!H21/'Population 2019'!C21</f>
        <v>0.03939202692752709</v>
      </c>
      <c r="G21" t="s" s="5">
        <f>IF('Population 2019'!F21&gt;0,'Population 2019'!F21/'Population 2019'!C21,"  ")</f>
        <v>131</v>
      </c>
      <c r="H21" t="s" s="5">
        <f>IF('Population 2019'!G21&gt;0,'Population 2019'!G21/'Population 2019'!C21,"  ")</f>
        <v>131</v>
      </c>
      <c r="I21" t="s" s="5">
        <f>IF('Population 2019'!J21&gt;0,'Population 2019'!J21/'Population 2019'!C21,"  ")</f>
        <v>131</v>
      </c>
      <c r="J21" t="s" s="5">
        <f>IF('Population 2019'!I21&gt;0,'Population 2019'!I21/'Population 2019'!C21,"  ")</f>
        <v>131</v>
      </c>
      <c r="K21" s="8">
        <v>2019</v>
      </c>
    </row>
    <row r="22" ht="15" customHeight="1">
      <c r="A22" t="s" s="5">
        <v>50</v>
      </c>
      <c r="B22" t="s" s="5">
        <v>51</v>
      </c>
      <c r="C22" s="14"/>
      <c r="D22" s="14"/>
      <c r="E22" s="14"/>
      <c r="F22" s="14"/>
      <c r="G22" t="s" s="5">
        <f>IF('Population 2019'!F22&gt;0,'Population 2019'!F22/'Population 2019'!C22,"  ")</f>
        <v>131</v>
      </c>
      <c r="H22" t="s" s="5">
        <f>IF('Population 2019'!G22&gt;0,'Population 2019'!G22/'Population 2019'!C22,"  ")</f>
        <v>131</v>
      </c>
      <c r="I22" t="s" s="5">
        <f>IF('Population 2019'!J22&gt;0,'Population 2019'!J22/'Population 2019'!C22,"  ")</f>
        <v>131</v>
      </c>
      <c r="J22" t="s" s="5">
        <f>IF('Population 2019'!I22&gt;0,'Population 2019'!I22/'Population 2019'!C22,"  ")</f>
        <v>131</v>
      </c>
      <c r="K22" s="8">
        <v>2019</v>
      </c>
    </row>
    <row r="23" ht="15" customHeight="1">
      <c r="A23" t="s" s="5">
        <v>52</v>
      </c>
      <c r="B23" t="s" s="5">
        <v>53</v>
      </c>
      <c r="C23" s="14">
        <f>1-D23</f>
        <v>0.96</v>
      </c>
      <c r="D23" s="14">
        <f>ROUND(E23,2)+ROUND(F23,2)</f>
        <v>0.04</v>
      </c>
      <c r="E23" s="14"/>
      <c r="F23" s="14">
        <f>'Population 2019'!H23/'Population 2019'!C23</f>
        <v>0.04031795673703414</v>
      </c>
      <c r="G23" t="s" s="5">
        <f>IF('Population 2019'!F23&gt;0,'Population 2019'!F23/'Population 2019'!C23,"  ")</f>
        <v>131</v>
      </c>
      <c r="H23" t="s" s="5">
        <f>IF('Population 2019'!G23&gt;0,'Population 2019'!G23/'Population 2019'!C23,"  ")</f>
        <v>131</v>
      </c>
      <c r="I23" s="14">
        <f>IF('Population 2019'!J23&gt;0,'Population 2019'!J23/'Population 2019'!C23,"  ")</f>
        <v>0.04031795673703414</v>
      </c>
      <c r="J23" t="s" s="5">
        <f>IF('Population 2019'!I23&gt;0,'Population 2019'!I23/'Population 2019'!C23,"  ")</f>
        <v>131</v>
      </c>
      <c r="K23" s="8">
        <v>2019</v>
      </c>
    </row>
    <row r="24" ht="15" customHeight="1">
      <c r="A24" t="s" s="5">
        <v>54</v>
      </c>
      <c r="B24" t="s" s="5">
        <v>55</v>
      </c>
      <c r="C24" s="14">
        <f>1-D24</f>
        <v>0.7</v>
      </c>
      <c r="D24" s="14">
        <f>ROUND(E24,2)+ROUND(F24,2)</f>
        <v>0.3</v>
      </c>
      <c r="E24" s="14">
        <f>'Population 2019'!E24/'Population 2019'!C24</f>
        <v>0.1225853607601545</v>
      </c>
      <c r="F24" s="14">
        <f>ROUND(J24,2)+ROUND(I24,2)</f>
        <v>0.18</v>
      </c>
      <c r="G24" t="s" s="5">
        <f>IF('Population 2019'!F24&gt;0,'Population 2019'!F24/'Population 2019'!C24,"  ")</f>
        <v>131</v>
      </c>
      <c r="H24" s="14">
        <f>IF('Population 2019'!G24&gt;0,'Population 2019'!G24/'Population 2019'!C24,"  ")</f>
        <v>0.1225853607601545</v>
      </c>
      <c r="I24" s="14">
        <f>IF('Population 2019'!J24&gt;0,'Population 2019'!J24/'Population 2019'!C24,"  ")</f>
        <v>0.1184086874804218</v>
      </c>
      <c r="J24" s="14">
        <f>IF('Population 2019'!I24&gt;0,'Population 2019'!I24/'Population 2019'!C24,"  ")</f>
        <v>0.06296334969197034</v>
      </c>
      <c r="K24" s="8">
        <v>2019</v>
      </c>
    </row>
    <row r="25" ht="15" customHeight="1">
      <c r="A25" t="s" s="5">
        <v>56</v>
      </c>
      <c r="B25" t="s" s="5">
        <v>57</v>
      </c>
      <c r="C25" s="14">
        <f>1-D25</f>
        <v>0.48</v>
      </c>
      <c r="D25" s="14">
        <f>ROUND(E25,2)+ROUND(F25,2)</f>
        <v>0.52</v>
      </c>
      <c r="E25" s="14">
        <f>ROUND(H25,2)+ROUND(G25,2)</f>
        <v>0.32</v>
      </c>
      <c r="F25" s="14">
        <f>ROUND(J25,2)+ROUND(I25,2)</f>
        <v>0.2</v>
      </c>
      <c r="G25" s="14">
        <f>IF('Population 2019'!F25&gt;0,'Population 2019'!F25/'Population 2019'!C25,"  ")</f>
        <v>0.1880812096258962</v>
      </c>
      <c r="H25" s="14">
        <f>IF('Population 2019'!G25&gt;0,'Population 2019'!G25/'Population 2019'!C25,"  ")</f>
        <v>0.1277418896855257</v>
      </c>
      <c r="I25" s="14">
        <f>IF('Population 2019'!J25&gt;0,'Population 2019'!J25/'Population 2019'!C25,"  ")</f>
        <v>0.07574359338397103</v>
      </c>
      <c r="J25" s="14">
        <f>IF('Population 2019'!I25&gt;0,'Population 2019'!I25/'Population 2019'!C25,"  ")</f>
        <v>0.1175551927308866</v>
      </c>
      <c r="K25" s="8">
        <v>2019</v>
      </c>
    </row>
    <row r="26" ht="15" customHeight="1">
      <c r="A26" t="s" s="5">
        <v>58</v>
      </c>
      <c r="B26" t="s" s="5">
        <v>59</v>
      </c>
      <c r="C26" s="14"/>
      <c r="D26" s="14"/>
      <c r="E26" s="14"/>
      <c r="F26" s="14"/>
      <c r="G26" t="s" s="5">
        <f>IF('Population 2019'!F26&gt;0,'Population 2019'!F26/'Population 2019'!C26,"  ")</f>
        <v>131</v>
      </c>
      <c r="H26" t="s" s="5">
        <f>IF('Population 2019'!G26&gt;0,'Population 2019'!G26/'Population 2019'!C26,"  ")</f>
        <v>131</v>
      </c>
      <c r="I26" t="s" s="5">
        <f>IF('Population 2019'!J26&gt;0,'Population 2019'!J26/'Population 2019'!C26,"  ")</f>
        <v>131</v>
      </c>
      <c r="J26" t="s" s="5">
        <f>IF('Population 2019'!I26&gt;0,'Population 2019'!I26/'Population 2019'!C26,"  ")</f>
        <v>131</v>
      </c>
      <c r="K26" s="8">
        <v>2019</v>
      </c>
    </row>
    <row r="27" ht="15" customHeight="1">
      <c r="A27" t="s" s="5">
        <v>60</v>
      </c>
      <c r="B27" t="s" s="5">
        <v>61</v>
      </c>
      <c r="C27" s="14">
        <f>1-D27</f>
        <v>0.86</v>
      </c>
      <c r="D27" s="14">
        <f>ROUND(E27,2)+ROUND(F27,2)</f>
        <v>0.14</v>
      </c>
      <c r="E27" s="14">
        <f>ROUND(H27,2)+ROUND(G27,2)</f>
        <v>0.08</v>
      </c>
      <c r="F27" s="14">
        <f>ROUND(J27,2)+ROUND(I27,2)</f>
        <v>0.06</v>
      </c>
      <c r="G27" s="14">
        <f>IF('Population 2019'!F27&gt;0,'Population 2019'!F27/'Population 2019'!C27,"  ")</f>
        <v>0.02659956865564342</v>
      </c>
      <c r="H27" s="14">
        <f>IF('Population 2019'!G27&gt;0,'Population 2019'!G27/'Population 2019'!C27,"  ")</f>
        <v>0.05248023005032351</v>
      </c>
      <c r="I27" s="14">
        <f>IF('Population 2019'!J27&gt;0,'Population 2019'!J27/'Population 2019'!C27,"  ")</f>
        <v>0.05391804457225018</v>
      </c>
      <c r="J27" s="14">
        <f>IF('Population 2019'!I27&gt;0,'Population 2019'!I27/'Population 2019'!C27,"  ")</f>
        <v>0.005751258087706686</v>
      </c>
      <c r="K27" s="8">
        <v>2019</v>
      </c>
    </row>
    <row r="28" ht="15" customHeight="1">
      <c r="A28" t="s" s="5">
        <v>62</v>
      </c>
      <c r="B28" t="s" s="5">
        <v>63</v>
      </c>
      <c r="C28" s="14">
        <f>1-D28</f>
        <v>0.71</v>
      </c>
      <c r="D28" s="14">
        <f>ROUND(E28,2)+ROUND(F28,2)</f>
        <v>0.29</v>
      </c>
      <c r="E28" s="14">
        <f>ROUND(H28,2)+ROUND(G28,2)</f>
        <v>0.17</v>
      </c>
      <c r="F28" s="14">
        <f>ROUND(J28,2)+ROUND(I28,2)</f>
        <v>0.12</v>
      </c>
      <c r="G28" s="14">
        <f>IF('Population 2019'!F28&gt;0,'Population 2019'!F28/'Population 2019'!C28,"  ")</f>
        <v>0.1606384834564168</v>
      </c>
      <c r="H28" s="14">
        <f>IF('Population 2019'!G28&gt;0,'Population 2019'!G28/'Population 2019'!C28,"  ")</f>
        <v>0.01302552770832122</v>
      </c>
      <c r="I28" s="14">
        <f>IF('Population 2019'!J28&gt;0,'Population 2019'!J28/'Population 2019'!C28,"  ")</f>
        <v>0.0001744490318078735</v>
      </c>
      <c r="J28" s="14">
        <f>IF('Population 2019'!I28&gt;0,'Population 2019'!I28/'Population 2019'!C28,"  ")</f>
        <v>0.1196429609815666</v>
      </c>
      <c r="K28" s="8">
        <v>2019</v>
      </c>
    </row>
    <row r="29" ht="15" customHeight="1">
      <c r="A29" t="s" s="5">
        <v>64</v>
      </c>
      <c r="B29" t="s" s="5">
        <v>65</v>
      </c>
      <c r="C29" s="14">
        <f>1-D29</f>
        <v>0.64</v>
      </c>
      <c r="D29" s="14">
        <f>ROUND(E29,2)+ROUND(F29,2)</f>
        <v>0.36</v>
      </c>
      <c r="E29" s="14">
        <f>'Population 2019'!E29/'Population 2019'!C29</f>
        <v>0.2483108108108108</v>
      </c>
      <c r="F29" s="14">
        <f>'Population 2019'!H29/'Population 2019'!C29</f>
        <v>0.1097972972972973</v>
      </c>
      <c r="G29" t="s" s="5">
        <f>IF('Population 2019'!F29&gt;0,'Population 2019'!F29/'Population 2019'!C29,"  ")</f>
        <v>131</v>
      </c>
      <c r="H29" t="s" s="5">
        <f>IF('Population 2019'!G29&gt;0,'Population 2019'!G29/'Population 2019'!C29,"  ")</f>
        <v>131</v>
      </c>
      <c r="I29" t="s" s="5">
        <f>IF('Population 2019'!J29&gt;0,'Population 2019'!J29/'Population 2019'!C29,"  ")</f>
        <v>131</v>
      </c>
      <c r="J29" t="s" s="5">
        <f>IF('Population 2019'!I29&gt;0,'Population 2019'!I29/'Population 2019'!C29,"  ")</f>
        <v>131</v>
      </c>
      <c r="K29" s="8">
        <v>2019</v>
      </c>
    </row>
    <row r="30" ht="15" customHeight="1">
      <c r="A30" t="s" s="5">
        <v>66</v>
      </c>
      <c r="B30" t="s" s="5">
        <v>67</v>
      </c>
      <c r="C30" s="14">
        <f>1-D30</f>
        <v>0.87</v>
      </c>
      <c r="D30" s="14">
        <f>ROUND(E30,2)+ROUND(F30,2)</f>
        <v>0.13</v>
      </c>
      <c r="E30" s="14">
        <f>'Population 2019'!E30/'Population 2019'!C30</f>
        <v>0.06724986331328595</v>
      </c>
      <c r="F30" s="14">
        <f>ROUND(J30,2)+ROUND(I30,2)</f>
        <v>0.06</v>
      </c>
      <c r="G30" t="s" s="5">
        <f>IF('Population 2019'!F30&gt;0,'Population 2019'!F30/'Population 2019'!C30,"  ")</f>
        <v>131</v>
      </c>
      <c r="H30" t="s" s="5">
        <f>IF('Population 2019'!G30&gt;0,'Population 2019'!G30/'Population 2019'!C30,"  ")</f>
        <v>131</v>
      </c>
      <c r="I30" s="14">
        <f>IF('Population 2019'!J30&gt;0,'Population 2019'!J30/'Population 2019'!C30,"  ")</f>
        <v>0.02022963367960634</v>
      </c>
      <c r="J30" s="14">
        <f>IF('Population 2019'!I30&gt;0,'Population 2019'!I30/'Population 2019'!C30,"  ")</f>
        <v>0.04319300164024057</v>
      </c>
      <c r="K30" s="8">
        <v>2019</v>
      </c>
    </row>
    <row r="31" ht="15" customHeight="1">
      <c r="A31" t="s" s="5">
        <v>68</v>
      </c>
      <c r="B31" t="s" s="5">
        <v>69</v>
      </c>
      <c r="C31" s="14">
        <f>1-D31</f>
        <v>0.98</v>
      </c>
      <c r="D31" s="14">
        <f>ROUND(E31,2)+ROUND(F31,2)</f>
        <v>0.02</v>
      </c>
      <c r="E31" s="14">
        <f>'Population 2019'!E31/'Population 2019'!C31</f>
        <v>0.003976143141153081</v>
      </c>
      <c r="F31" s="14">
        <f>'Population 2019'!H31/'Population 2019'!C31</f>
        <v>0.0246520874751491</v>
      </c>
      <c r="G31" t="s" s="5">
        <f>IF('Population 2019'!F31&gt;0,'Population 2019'!F31/'Population 2019'!C31,"  ")</f>
        <v>131</v>
      </c>
      <c r="H31" s="14">
        <f>IF('Population 2019'!G31&gt;0,'Population 2019'!G31/'Population 2019'!C31,"  ")</f>
        <v>0.003976143141153081</v>
      </c>
      <c r="I31" s="14">
        <f>IF('Population 2019'!J31&gt;0,'Population 2019'!J31/'Population 2019'!C31,"  ")</f>
        <v>0.0246520874751491</v>
      </c>
      <c r="J31" t="s" s="5">
        <f>IF('Population 2019'!I31&gt;0,'Population 2019'!I31/'Population 2019'!C31,"  ")</f>
        <v>131</v>
      </c>
      <c r="K31" s="8">
        <v>2019</v>
      </c>
    </row>
    <row r="32" ht="15" customHeight="1">
      <c r="A32" t="s" s="5">
        <v>70</v>
      </c>
      <c r="B32" t="s" s="5">
        <v>71</v>
      </c>
      <c r="C32" s="14"/>
      <c r="D32" s="14"/>
      <c r="E32" s="14"/>
      <c r="F32" s="14"/>
      <c r="G32" t="s" s="5">
        <f>IF('Population 2019'!F32&gt;0,'Population 2019'!F32/'Population 2019'!C32,"  ")</f>
        <v>131</v>
      </c>
      <c r="H32" t="s" s="5">
        <f>IF('Population 2019'!G32&gt;0,'Population 2019'!G32/'Population 2019'!C32,"  ")</f>
        <v>131</v>
      </c>
      <c r="I32" t="s" s="5">
        <f>IF('Population 2019'!J32&gt;0,'Population 2019'!J32/'Population 2019'!C32,"  ")</f>
        <v>131</v>
      </c>
      <c r="J32" t="s" s="5">
        <f>IF('Population 2019'!I32&gt;0,'Population 2019'!I32/'Population 2019'!C32,"  ")</f>
        <v>131</v>
      </c>
      <c r="K32" s="8">
        <v>2019</v>
      </c>
    </row>
    <row r="33" ht="15" customHeight="1">
      <c r="A33" t="s" s="5">
        <v>72</v>
      </c>
      <c r="B33" t="s" s="5">
        <v>73</v>
      </c>
      <c r="C33" s="14"/>
      <c r="D33" s="14"/>
      <c r="E33" s="14"/>
      <c r="F33" s="14"/>
      <c r="G33" t="s" s="5">
        <f>IF('Population 2019'!F33&gt;0,'Population 2019'!F33/'Population 2019'!C33,"  ")</f>
        <v>131</v>
      </c>
      <c r="H33" t="s" s="5">
        <f>IF('Population 2019'!G33&gt;0,'Population 2019'!G33/'Population 2019'!C33,"  ")</f>
        <v>131</v>
      </c>
      <c r="I33" t="s" s="5">
        <f>IF('Population 2019'!J33&gt;0,'Population 2019'!J33/'Population 2019'!C33,"  ")</f>
        <v>131</v>
      </c>
      <c r="J33" t="s" s="5">
        <f>IF('Population 2019'!I33&gt;0,'Population 2019'!I33/'Population 2019'!C33,"  ")</f>
        <v>131</v>
      </c>
      <c r="K33" s="8">
        <v>2019</v>
      </c>
    </row>
    <row r="34" ht="15" customHeight="1">
      <c r="A34" t="s" s="5">
        <v>74</v>
      </c>
      <c r="B34" t="s" s="5">
        <v>75</v>
      </c>
      <c r="C34" s="14">
        <f>1-D34</f>
        <v>0.79</v>
      </c>
      <c r="D34" s="14">
        <f>ROUND(E34,2)+ROUND(F34,2)</f>
        <v>0.21</v>
      </c>
      <c r="E34" s="14">
        <f>ROUND(H34,2)+ROUND(G34,2)</f>
        <v>0.13</v>
      </c>
      <c r="F34" s="14">
        <f>ROUND(J34,2)+ROUND(I34,2)</f>
        <v>0.07999999999999999</v>
      </c>
      <c r="G34" s="14">
        <f>IF('Population 2019'!F34&gt;0,'Population 2019'!F34/'Population 2019'!C34,"  ")</f>
        <v>0.01362018263426714</v>
      </c>
      <c r="H34" s="14">
        <f>IF('Population 2019'!G34&gt;0,'Population 2019'!G34/'Population 2019'!C34,"  ")</f>
        <v>0.1192539854511686</v>
      </c>
      <c r="I34" s="14">
        <f>IF('Population 2019'!J34&gt;0,'Population 2019'!J34/'Population 2019'!C34,"  ")</f>
        <v>0.06639839034205232</v>
      </c>
      <c r="J34" s="14">
        <f>IF('Population 2019'!I34&gt;0,'Population 2019'!I34/'Population 2019'!C34,"  ")</f>
        <v>0.008125677139761646</v>
      </c>
      <c r="K34" s="8">
        <v>2019</v>
      </c>
    </row>
    <row r="35" ht="15" customHeight="1">
      <c r="A35" t="s" s="5">
        <v>76</v>
      </c>
      <c r="B35" t="s" s="5">
        <v>77</v>
      </c>
      <c r="C35" s="14">
        <f>1-D35</f>
        <v>0.78</v>
      </c>
      <c r="D35" s="14">
        <f>ROUND(E35,2)+ROUND(F35,2)</f>
        <v>0.22</v>
      </c>
      <c r="E35" s="14"/>
      <c r="F35" s="14">
        <f>ROUND(J35,2)+ROUND(I35,2)</f>
        <v>0.22</v>
      </c>
      <c r="G35" t="s" s="5">
        <f>IF('Population 2019'!F35&gt;0,'Population 2019'!F35/'Population 2019'!C35,"  ")</f>
        <v>131</v>
      </c>
      <c r="H35" t="s" s="5">
        <f>IF('Population 2019'!G35&gt;0,'Population 2019'!G35/'Population 2019'!C35,"  ")</f>
        <v>131</v>
      </c>
      <c r="I35" s="14">
        <f>IF('Population 2019'!J35&gt;0,'Population 2019'!J35/'Population 2019'!C35,"  ")</f>
        <v>0.1034512529407956</v>
      </c>
      <c r="J35" s="14">
        <f>IF('Population 2019'!I35&gt;0,'Population 2019'!I35/'Population 2019'!C35,"  ")</f>
        <v>0.1242148885195657</v>
      </c>
      <c r="K35" s="8">
        <v>2019</v>
      </c>
    </row>
    <row r="36" ht="15" customHeight="1">
      <c r="A36" t="s" s="5">
        <v>78</v>
      </c>
      <c r="B36" t="s" s="5">
        <v>79</v>
      </c>
      <c r="C36" s="14"/>
      <c r="D36" s="14"/>
      <c r="E36" s="14"/>
      <c r="F36" s="14"/>
      <c r="G36" t="s" s="5">
        <f>IF('Population 2019'!F36&gt;0,'Population 2019'!F36/'Population 2019'!C36,"  ")</f>
        <v>131</v>
      </c>
      <c r="H36" t="s" s="5">
        <f>IF('Population 2019'!G36&gt;0,'Population 2019'!G36/'Population 2019'!C36,"  ")</f>
        <v>131</v>
      </c>
      <c r="I36" t="s" s="5">
        <f>IF('Population 2019'!J36&gt;0,'Population 2019'!J36/'Population 2019'!C36,"  ")</f>
        <v>131</v>
      </c>
      <c r="J36" t="s" s="5">
        <f>IF('Population 2019'!I36&gt;0,'Population 2019'!I36/'Population 2019'!C36,"  ")</f>
        <v>131</v>
      </c>
      <c r="K36" s="8">
        <v>2019</v>
      </c>
    </row>
    <row r="37" ht="15" customHeight="1">
      <c r="A37" t="s" s="5">
        <v>80</v>
      </c>
      <c r="B37" t="s" s="5">
        <v>81</v>
      </c>
      <c r="C37" s="14">
        <f>1-D37</f>
        <v>0.91</v>
      </c>
      <c r="D37" s="14">
        <f>ROUND(E37,2)+ROUND(F37,2)</f>
        <v>0.09</v>
      </c>
      <c r="E37" s="14">
        <f>ROUND(H37,2)+ROUND(G37,2)</f>
        <v>0.09</v>
      </c>
      <c r="F37" s="14">
        <f>'Population 2019'!H37/'Population 2019'!C37</f>
        <v>0</v>
      </c>
      <c r="G37" s="14">
        <f>IF('Population 2019'!F37&gt;0,'Population 2019'!F37/'Population 2019'!C37,"  ")</f>
        <v>0.03198988583250326</v>
      </c>
      <c r="H37" s="14">
        <f>IF('Population 2019'!G37&gt;0,'Population 2019'!G37/'Population 2019'!C37,"  ")</f>
        <v>0.05903762163818865</v>
      </c>
      <c r="I37" t="s" s="5">
        <f>IF('Population 2019'!J37&gt;0,'Population 2019'!J37/'Population 2019'!C37,"  ")</f>
        <v>131</v>
      </c>
      <c r="J37" t="s" s="5">
        <f>IF('Population 2019'!I37&gt;0,'Population 2019'!I37/'Population 2019'!C37,"  ")</f>
        <v>131</v>
      </c>
      <c r="K37" s="8">
        <v>2019</v>
      </c>
    </row>
    <row r="38" ht="15" customHeight="1">
      <c r="A38" t="s" s="5">
        <v>82</v>
      </c>
      <c r="B38" t="s" s="5">
        <v>83</v>
      </c>
      <c r="C38" s="14">
        <f>1-D38</f>
        <v>0.89</v>
      </c>
      <c r="D38" s="14">
        <f>ROUND(E38,2)+ROUND(F38,2)</f>
        <v>0.11</v>
      </c>
      <c r="E38" s="14">
        <f>ROUND(H38,2)+ROUND(G38,2)</f>
        <v>0.1</v>
      </c>
      <c r="F38" s="14">
        <f>ROUND(J38,2)+ROUND(I38,2)</f>
        <v>0.01</v>
      </c>
      <c r="G38" s="14">
        <f>IF('Population 2019'!F38&gt;0,'Population 2019'!F38/'Population 2019'!C38,"  ")</f>
        <v>0.04644772994897291</v>
      </c>
      <c r="H38" s="14">
        <f>IF('Population 2019'!G38&gt;0,'Population 2019'!G38/'Population 2019'!C38,"  ")</f>
        <v>0.0538401151380348</v>
      </c>
      <c r="I38" s="14">
        <f>IF('Population 2019'!J38&gt;0,'Population 2019'!J38/'Population 2019'!C38,"  ")</f>
        <v>0.005168127698547691</v>
      </c>
      <c r="J38" s="14">
        <f>IF('Population 2019'!I38&gt;0,'Population 2019'!I38/'Population 2019'!C38,"  ")</f>
        <v>0.0007850320554755986</v>
      </c>
      <c r="K38" s="8">
        <v>2019</v>
      </c>
    </row>
    <row r="39" ht="15" customHeight="1">
      <c r="A39" t="s" s="5">
        <v>84</v>
      </c>
      <c r="B39" t="s" s="5">
        <v>85</v>
      </c>
      <c r="C39" s="14">
        <f>1-D39</f>
        <v>0.85</v>
      </c>
      <c r="D39" s="14">
        <f>ROUND(E39,2)+ROUND(F39,2)</f>
        <v>0.15</v>
      </c>
      <c r="E39" s="14"/>
      <c r="F39" s="14">
        <f>ROUND(J39,2)+ROUND(I39,2)</f>
        <v>0.15</v>
      </c>
      <c r="G39" t="s" s="5">
        <f>IF('Population 2019'!F39&gt;0,'Population 2019'!F39/'Population 2019'!C39,"  ")</f>
        <v>131</v>
      </c>
      <c r="H39" t="s" s="5">
        <f>IF('Population 2019'!G39&gt;0,'Population 2019'!G39/'Population 2019'!C39,"  ")</f>
        <v>131</v>
      </c>
      <c r="I39" s="14">
        <f>IF('Population 2019'!J39&gt;0,'Population 2019'!J39/'Population 2019'!C39,"  ")</f>
        <v>0.06086226926552214</v>
      </c>
      <c r="J39" s="14">
        <f>IF('Population 2019'!I39&gt;0,'Population 2019'!I39/'Population 2019'!C39,"  ")</f>
        <v>0.09108902370810205</v>
      </c>
      <c r="K39" s="8">
        <v>2019</v>
      </c>
    </row>
    <row r="40" ht="15" customHeight="1">
      <c r="A40" t="s" s="5">
        <v>86</v>
      </c>
      <c r="B40" t="s" s="5">
        <v>87</v>
      </c>
      <c r="C40" s="14">
        <f>1-D40</f>
        <v>0.6799999999999999</v>
      </c>
      <c r="D40" s="14">
        <f>ROUND(E40,2)+ROUND(F40,2)</f>
        <v>0.32</v>
      </c>
      <c r="E40" s="14">
        <f>ROUND(H40,2)+ROUND(G40,2)</f>
        <v>0.27</v>
      </c>
      <c r="F40" s="14">
        <f>ROUND(J40,2)+ROUND(I40,2)</f>
        <v>0.05</v>
      </c>
      <c r="G40" s="14">
        <f>IF('Population 2019'!F40&gt;0,'Population 2019'!F40/'Population 2019'!C40,"  ")</f>
        <v>0.230965763924374</v>
      </c>
      <c r="H40" s="14">
        <f>IF('Population 2019'!G40&gt;0,'Population 2019'!G40/'Population 2019'!C40,"  ")</f>
        <v>0.03832396525293817</v>
      </c>
      <c r="I40" s="14">
        <f>IF('Population 2019'!J40&gt;0,'Population 2019'!J40/'Population 2019'!C40,"  ")</f>
        <v>0.01532958610117527</v>
      </c>
      <c r="J40" s="14">
        <f>IF('Population 2019'!I40&gt;0,'Population 2019'!I40/'Population 2019'!C40,"  ")</f>
        <v>0.03372508942258559</v>
      </c>
      <c r="K40" s="8">
        <v>2019</v>
      </c>
    </row>
    <row r="41" ht="15" customHeight="1">
      <c r="A41" t="s" s="5">
        <v>88</v>
      </c>
      <c r="B41" t="s" s="5">
        <v>89</v>
      </c>
      <c r="C41" s="14">
        <f>1-D41</f>
        <v>0.8400000000000001</v>
      </c>
      <c r="D41" s="14">
        <f>ROUND(E41,2)+ROUND(F41,2)</f>
        <v>0.16</v>
      </c>
      <c r="E41" s="14">
        <f>'Population 2019'!E41/'Population 2019'!C41</f>
        <v>0.09173387096774194</v>
      </c>
      <c r="F41" s="14">
        <f>'Population 2019'!H41/'Population 2019'!C41</f>
        <v>0.07014006791171477</v>
      </c>
      <c r="G41" t="s" s="5">
        <f>IF('Population 2019'!F41&gt;0,'Population 2019'!F41/'Population 2019'!C41,"  ")</f>
        <v>131</v>
      </c>
      <c r="H41" t="s" s="5">
        <f>IF('Population 2019'!G41&gt;0,'Population 2019'!G41/'Population 2019'!C41,"  ")</f>
        <v>131</v>
      </c>
      <c r="I41" t="s" s="5">
        <f>IF('Population 2019'!J41&gt;0,'Population 2019'!J41/'Population 2019'!C41,"  ")</f>
        <v>131</v>
      </c>
      <c r="J41" t="s" s="5">
        <f>IF('Population 2019'!I41&gt;0,'Population 2019'!I41/'Population 2019'!C41,"  ")</f>
        <v>131</v>
      </c>
      <c r="K41" s="8">
        <v>2019</v>
      </c>
    </row>
    <row r="42" ht="15" customHeight="1">
      <c r="A42" t="s" s="5">
        <v>90</v>
      </c>
      <c r="B42" t="s" s="5">
        <v>91</v>
      </c>
      <c r="C42" s="14">
        <f>1-D42</f>
        <v>0.53</v>
      </c>
      <c r="D42" s="14">
        <f>ROUND(E42,2)+ROUND(F42,2)</f>
        <v>0.47</v>
      </c>
      <c r="E42" s="14">
        <f>ROUND(H42,2)+ROUND(G42,2)</f>
        <v>0.15</v>
      </c>
      <c r="F42" s="14">
        <f>ROUND(J42,2)+ROUND(I42,2)</f>
        <v>0.32</v>
      </c>
      <c r="G42" s="14">
        <f>IF('Population 2019'!F42&gt;0,'Population 2019'!F42/'Population 2019'!C42,"  ")</f>
        <v>0.05417314670813893</v>
      </c>
      <c r="H42" s="14">
        <f>IF('Population 2019'!G42&gt;0,'Population 2019'!G42/'Population 2019'!C42,"  ")</f>
        <v>0.1029030585795749</v>
      </c>
      <c r="I42" s="14">
        <f>IF('Population 2019'!J42&gt;0,'Population 2019'!J42/'Population 2019'!C42,"  ")</f>
        <v>0.2444271643338517</v>
      </c>
      <c r="J42" s="14">
        <f>IF('Population 2019'!I42&gt;0,'Population 2019'!I42/'Population 2019'!C42,"  ")</f>
        <v>0.07776049766718507</v>
      </c>
      <c r="K42" s="8">
        <v>2019</v>
      </c>
    </row>
    <row r="43" ht="15" customHeight="1">
      <c r="A43" t="s" s="5">
        <v>92</v>
      </c>
      <c r="B43" t="s" s="5">
        <v>93</v>
      </c>
      <c r="C43" s="14"/>
      <c r="D43" s="14"/>
      <c r="E43" s="14"/>
      <c r="F43" s="14"/>
      <c r="G43" t="s" s="5">
        <f>IF('Population 2019'!F43&gt;0,'Population 2019'!F43/'Population 2019'!C43,"  ")</f>
        <v>131</v>
      </c>
      <c r="H43" t="s" s="5">
        <f>IF('Population 2019'!G43&gt;0,'Population 2019'!G43/'Population 2019'!C43,"  ")</f>
        <v>131</v>
      </c>
      <c r="I43" t="s" s="5">
        <f>IF('Population 2019'!J43&gt;0,'Population 2019'!J43/'Population 2019'!C43,"  ")</f>
        <v>131</v>
      </c>
      <c r="J43" t="s" s="5">
        <f>IF('Population 2019'!I43&gt;0,'Population 2019'!I43/'Population 2019'!C43,"  ")</f>
        <v>131</v>
      </c>
      <c r="K43" s="8">
        <v>2019</v>
      </c>
    </row>
    <row r="44" ht="15" customHeight="1">
      <c r="A44" t="s" s="5">
        <v>94</v>
      </c>
      <c r="B44" t="s" s="5">
        <v>95</v>
      </c>
      <c r="C44" s="14">
        <f>1-D44</f>
        <v>0.78</v>
      </c>
      <c r="D44" s="14">
        <f>ROUND(E44,2)+ROUND(F44,2)</f>
        <v>0.22</v>
      </c>
      <c r="E44" s="14">
        <f>'Population 2019'!E44/'Population 2019'!C44</f>
        <v>0.1738564665996103</v>
      </c>
      <c r="F44" s="14">
        <f>ROUND(J44,2)+ROUND(I44,2)</f>
        <v>0.05</v>
      </c>
      <c r="G44" t="s" s="5">
        <f>IF('Population 2019'!F44&gt;0,'Population 2019'!F44/'Population 2019'!C44,"  ")</f>
        <v>131</v>
      </c>
      <c r="H44" t="s" s="5">
        <f>IF('Population 2019'!G44&gt;0,'Population 2019'!G44/'Population 2019'!C44,"  ")</f>
        <v>131</v>
      </c>
      <c r="I44" s="14">
        <f>IF('Population 2019'!J44&gt;0,'Population 2019'!J44/'Population 2019'!C44,"  ")</f>
        <v>0.01496810134417489</v>
      </c>
      <c r="J44" s="14">
        <f>IF('Population 2019'!I44&gt;0,'Population 2019'!I44/'Population 2019'!C44,"  ")</f>
        <v>0.04201337844396458</v>
      </c>
      <c r="K44" s="8">
        <v>2019</v>
      </c>
    </row>
    <row r="45" ht="15" customHeight="1">
      <c r="A45" t="s" s="5">
        <v>96</v>
      </c>
      <c r="B45" t="s" s="5">
        <v>97</v>
      </c>
      <c r="C45" s="14">
        <f>1-D45</f>
        <v>0.49</v>
      </c>
      <c r="D45" s="14">
        <f>ROUND(E45,2)+ROUND(F45,2)</f>
        <v>0.51</v>
      </c>
      <c r="E45" s="14">
        <f>'Population 2019'!E45/'Population 2019'!C45</f>
        <v>0.2227041579419683</v>
      </c>
      <c r="F45" s="14">
        <f>'Population 2019'!H45/'Population 2019'!C45</f>
        <v>0.2940472629374813</v>
      </c>
      <c r="G45" t="s" s="5">
        <f>IF('Population 2019'!F45&gt;0,'Population 2019'!F45/'Population 2019'!C45,"  ")</f>
        <v>131</v>
      </c>
      <c r="H45" t="s" s="5">
        <f>IF('Population 2019'!G45&gt;0,'Population 2019'!G45/'Population 2019'!C45,"  ")</f>
        <v>131</v>
      </c>
      <c r="I45" t="s" s="5">
        <f>IF('Population 2019'!J45&gt;0,'Population 2019'!J45/'Population 2019'!C45,"  ")</f>
        <v>131</v>
      </c>
      <c r="J45" t="s" s="5">
        <f>IF('Population 2019'!I45&gt;0,'Population 2019'!I45/'Population 2019'!C45,"  ")</f>
        <v>131</v>
      </c>
      <c r="K45" s="8">
        <v>2019</v>
      </c>
    </row>
    <row r="46" ht="15" customHeight="1">
      <c r="A46" t="s" s="5">
        <v>98</v>
      </c>
      <c r="B46" t="s" s="5">
        <v>99</v>
      </c>
      <c r="C46" s="14">
        <f>1-D46</f>
        <v>0.59</v>
      </c>
      <c r="D46" s="14">
        <f>ROUND(E46,2)+ROUND(F46,2)</f>
        <v>0.41</v>
      </c>
      <c r="E46" s="14">
        <f>ROUND(H46,2)+ROUND(G46,2)</f>
        <v>0.39</v>
      </c>
      <c r="F46" s="14">
        <f>ROUND(J46,2)+ROUND(I46,2)</f>
        <v>0.02</v>
      </c>
      <c r="G46" s="14">
        <f>IF('Population 2019'!F46&gt;0,'Population 2019'!F46/'Population 2019'!C46,"  ")</f>
        <v>0.3516454352441614</v>
      </c>
      <c r="H46" s="14">
        <f>IF('Population 2019'!G46&gt;0,'Population 2019'!G46/'Population 2019'!C46,"  ")</f>
        <v>0.03931130573248408</v>
      </c>
      <c r="I46" s="14">
        <f>IF('Population 2019'!J46&gt;0,'Population 2019'!J46/'Population 2019'!C46,"  ")</f>
        <v>0.004179936305732484</v>
      </c>
      <c r="J46" s="14">
        <f>IF('Population 2019'!I46&gt;0,'Population 2019'!I46/'Population 2019'!C46,"  ")</f>
        <v>0.0192078025477707</v>
      </c>
      <c r="K46" s="8">
        <v>2019</v>
      </c>
    </row>
    <row r="47" ht="15" customHeight="1">
      <c r="A47" t="s" s="5">
        <v>100</v>
      </c>
      <c r="B47" t="s" s="5">
        <v>101</v>
      </c>
      <c r="C47" s="14">
        <f>1-D47</f>
        <v>0.84</v>
      </c>
      <c r="D47" s="14">
        <f>ROUND(E47,2)+ROUND(F47,2)</f>
        <v>0.16</v>
      </c>
      <c r="E47" s="14">
        <f>'Population 2019'!E47/'Population 2019'!C47</f>
        <v>0.05095057034220532</v>
      </c>
      <c r="F47" s="14">
        <f>'Population 2019'!H47/'Population 2019'!C47</f>
        <v>0.1079847908745247</v>
      </c>
      <c r="G47" t="s" s="5">
        <f>IF('Population 2019'!F47&gt;0,'Population 2019'!F47/'Population 2019'!C47,"  ")</f>
        <v>131</v>
      </c>
      <c r="H47" t="s" s="5">
        <f>IF('Population 2019'!G47&gt;0,'Population 2019'!G47/'Population 2019'!C47,"  ")</f>
        <v>131</v>
      </c>
      <c r="I47" t="s" s="5">
        <f>IF('Population 2019'!J47&gt;0,'Population 2019'!J47/'Population 2019'!C47,"  ")</f>
        <v>131</v>
      </c>
      <c r="J47" t="s" s="5">
        <f>IF('Population 2019'!I47&gt;0,'Population 2019'!I47/'Population 2019'!C47,"  ")</f>
        <v>131</v>
      </c>
      <c r="K47" s="8">
        <v>2019</v>
      </c>
    </row>
    <row r="48" ht="15" customHeight="1">
      <c r="A48" t="s" s="5">
        <v>102</v>
      </c>
      <c r="B48" t="s" s="5">
        <v>103</v>
      </c>
      <c r="C48" s="14">
        <f>1-D48</f>
        <v>0.61</v>
      </c>
      <c r="D48" s="14">
        <f>ROUND(E48,2)+ROUND(F48,2)</f>
        <v>0.39</v>
      </c>
      <c r="E48" s="14"/>
      <c r="F48" s="14">
        <f>ROUND(J48,2)+ROUND(I48,2)</f>
        <v>0.39</v>
      </c>
      <c r="G48" t="s" s="5">
        <f>IF('Population 2019'!F48&gt;0,'Population 2019'!F48/'Population 2019'!C48,"  ")</f>
        <v>131</v>
      </c>
      <c r="H48" t="s" s="5">
        <f>IF('Population 2019'!G48&gt;0,'Population 2019'!G48/'Population 2019'!C48,"  ")</f>
        <v>131</v>
      </c>
      <c r="I48" s="14">
        <f>IF('Population 2019'!J48&gt;0,'Population 2019'!J48/'Population 2019'!C48,"  ")</f>
        <v>0.1382409370897708</v>
      </c>
      <c r="J48" s="14">
        <f>IF('Population 2019'!I48&gt;0,'Population 2019'!I48/'Population 2019'!C48,"  ")</f>
        <v>0.2487630011107745</v>
      </c>
      <c r="K48" s="8">
        <v>2019</v>
      </c>
    </row>
    <row r="49" ht="15" customHeight="1">
      <c r="A49" t="s" s="5">
        <v>104</v>
      </c>
      <c r="B49" t="s" s="5">
        <v>105</v>
      </c>
      <c r="C49" s="14">
        <f>1-D49</f>
        <v>0.48</v>
      </c>
      <c r="D49" s="14">
        <f>ROUND(E49,2)+ROUND(F49,2)</f>
        <v>0.52</v>
      </c>
      <c r="E49" s="14">
        <f>ROUND(H49,2)+ROUND(G49,2)</f>
        <v>0.2</v>
      </c>
      <c r="F49" s="14">
        <f>ROUND(J49,2)+ROUND(I49,2)</f>
        <v>0.32</v>
      </c>
      <c r="G49" s="14">
        <f>IF('Population 2019'!F49&gt;0,'Population 2019'!F49/'Population 2019'!C49,"  ")</f>
        <v>0.1090445540416284</v>
      </c>
      <c r="H49" s="14">
        <f>IF('Population 2019'!G49&gt;0,'Population 2019'!G49/'Population 2019'!C49,"  ")</f>
        <v>0.09483407172114018</v>
      </c>
      <c r="I49" s="14">
        <f>IF('Population 2019'!J49&gt;0,'Population 2019'!J49/'Population 2019'!C49,"  ")</f>
        <v>0.1663044386859484</v>
      </c>
      <c r="J49" s="14">
        <f>IF('Population 2019'!I49&gt;0,'Population 2019'!I49/'Population 2019'!C49,"  ")</f>
        <v>0.1471620830895261</v>
      </c>
      <c r="K49" s="8">
        <v>2019</v>
      </c>
    </row>
    <row r="50" ht="15" customHeight="1">
      <c r="A50" t="s" s="5">
        <v>106</v>
      </c>
      <c r="B50" t="s" s="5">
        <v>107</v>
      </c>
      <c r="C50" s="14">
        <f>1-D50</f>
        <v>0.87</v>
      </c>
      <c r="D50" s="14">
        <f>ROUND(E50,2)+ROUND(F50,2)</f>
        <v>0.13</v>
      </c>
      <c r="E50" s="14">
        <f>ROUND(H50,2)+ROUND(G50,2)</f>
        <v>0.13</v>
      </c>
      <c r="F50" s="14"/>
      <c r="G50" s="14">
        <f>IF('Population 2019'!F50&gt;0,'Population 2019'!F50/'Population 2019'!C50,"  ")</f>
        <v>0.00936381162214266</v>
      </c>
      <c r="H50" s="14">
        <f>IF('Population 2019'!G50&gt;0,'Population 2019'!G50/'Population 2019'!C50,"  ")</f>
        <v>0.1235196915450289</v>
      </c>
      <c r="I50" t="s" s="5">
        <f>IF('Population 2019'!J50&gt;0,'Population 2019'!J50/'Population 2019'!C50,"  ")</f>
        <v>131</v>
      </c>
      <c r="J50" t="s" s="5">
        <f>IF('Population 2019'!I50&gt;0,'Population 2019'!I50/'Population 2019'!C50,"  ")</f>
        <v>131</v>
      </c>
      <c r="K50" s="8">
        <v>2019</v>
      </c>
    </row>
    <row r="51" ht="15" customHeight="1">
      <c r="A51" t="s" s="5">
        <v>108</v>
      </c>
      <c r="B51" t="s" s="5">
        <v>109</v>
      </c>
      <c r="C51" s="14">
        <f>1-D51</f>
        <v>0.7</v>
      </c>
      <c r="D51" s="14">
        <f>ROUND(E51,2)+ROUND(F51,2)</f>
        <v>0.3</v>
      </c>
      <c r="E51" s="14">
        <f>ROUND(H51,2)+ROUND(G51,2)</f>
        <v>0.19</v>
      </c>
      <c r="F51" s="14">
        <f>ROUND(J51,2)+ROUND(I51,2)</f>
        <v>0.11</v>
      </c>
      <c r="G51" s="14">
        <f>IF('Population 2019'!F51&gt;0,'Population 2019'!F51/'Population 2019'!C51,"  ")</f>
        <v>0.01140385371608337</v>
      </c>
      <c r="H51" s="14">
        <f>IF('Population 2019'!G51&gt;0,'Population 2019'!G51/'Population 2019'!C51,"  ")</f>
        <v>0.1844278411325206</v>
      </c>
      <c r="I51" s="14">
        <f>IF('Population 2019'!J51&gt;0,'Population 2019'!J51/'Population 2019'!C51,"  ")</f>
        <v>0.08061344868265828</v>
      </c>
      <c r="J51" s="14">
        <f>IF('Population 2019'!I51&gt;0,'Population 2019'!I51/'Population 2019'!C51,"  ")</f>
        <v>0.02791977978765238</v>
      </c>
      <c r="K51" s="8">
        <v>2019</v>
      </c>
    </row>
    <row r="52" ht="15" customHeight="1">
      <c r="A52" s="7"/>
      <c r="B52" s="7"/>
      <c r="C52" s="7"/>
      <c r="D52" s="7"/>
      <c r="E52" s="7"/>
      <c r="F52" s="7"/>
      <c r="G52" s="7"/>
      <c r="H52" s="7"/>
      <c r="I52" s="7"/>
      <c r="J52" s="7"/>
      <c r="K52" s="7"/>
    </row>
    <row r="53" ht="15" customHeight="1">
      <c r="A53" s="7"/>
      <c r="B53" t="s" s="9">
        <v>110</v>
      </c>
      <c r="C53" s="29">
        <f>('Population 2019'!C53-'Population 2019'!D53)/'Population 2019'!C53</f>
        <v>0.7745475638290943</v>
      </c>
      <c r="D53" s="29">
        <f>'Population 2019'!D53/'Population 2019'!C53</f>
        <v>0.2254524361709057</v>
      </c>
      <c r="E53" s="29">
        <f>'Population 2019'!E53/'Population 2019'!C53</f>
        <v>0.1136097391002251</v>
      </c>
      <c r="F53" s="29">
        <f>'Population 2019'!H53/'Population 2019'!C53</f>
        <v>0.1118426970706806</v>
      </c>
      <c r="G53" s="29">
        <f>'Population 2019'!F53/'Population 2019'!C53</f>
        <v>0.08282143569838485</v>
      </c>
      <c r="H53" s="29">
        <f>'Population 2019'!G53/'Population 2019'!C53</f>
        <v>0.03078830340184025</v>
      </c>
      <c r="I53" s="29">
        <f>'Population 2019'!J53/'Population 2019'!C53</f>
        <v>0.03309300596699798</v>
      </c>
      <c r="J53" s="29">
        <f>'Population 2019'!I53/'Population 2019'!C53</f>
        <v>0.07874969110368267</v>
      </c>
      <c r="K53" s="7"/>
    </row>
    <row r="54" ht="15" customHeight="1">
      <c r="A54" s="7"/>
      <c r="B54" s="7"/>
      <c r="C54" s="7"/>
      <c r="D54" s="7"/>
      <c r="E54" s="7"/>
      <c r="F54" s="7"/>
      <c r="G54" s="7"/>
      <c r="H54" s="7"/>
      <c r="I54" s="7"/>
      <c r="J54" s="7"/>
      <c r="K54" s="7"/>
    </row>
    <row r="55" ht="15" customHeight="1">
      <c r="A55" s="7"/>
      <c r="B55" t="s" s="5">
        <v>140</v>
      </c>
      <c r="C55" s="8">
        <f>COUNTIF(C2:C51,"&gt;0")</f>
        <v>39</v>
      </c>
      <c r="D55" s="8">
        <f>COUNTIF(D2:D51,"&gt;0")</f>
        <v>39</v>
      </c>
      <c r="E55" s="8">
        <f>COUNTIF(E2:E51,"&gt;0")</f>
        <v>34</v>
      </c>
      <c r="F55" s="8">
        <f>COUNTIF(F2:F51,"&gt;0")</f>
        <v>36</v>
      </c>
      <c r="G55" s="8">
        <f>COUNTIF(G2:G51,"&gt;0")</f>
        <v>22</v>
      </c>
      <c r="H55" s="8">
        <f>COUNTIF(H2:H51,"&gt;0")</f>
        <v>25</v>
      </c>
      <c r="I55" s="8">
        <f>COUNTIF(I2:I51,"&gt;0")</f>
        <v>30</v>
      </c>
      <c r="J55" s="8">
        <f>COUNTIF(J2:J51,"&gt;0")</f>
        <v>28</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78" customWidth="1"/>
    <col min="2" max="2" width="15.3516" style="78" customWidth="1"/>
    <col min="3" max="3" width="10.6719" style="78" customWidth="1"/>
    <col min="4" max="4" width="10.6719" style="78" customWidth="1"/>
    <col min="5" max="5" width="10.6719" style="78" customWidth="1"/>
    <col min="6" max="6" width="10.6719" style="78" customWidth="1"/>
    <col min="7" max="7" width="10.6719" style="78" customWidth="1"/>
    <col min="8" max="8" width="10.6719" style="78" customWidth="1"/>
    <col min="9" max="9" width="10.6719" style="78" customWidth="1"/>
    <col min="10" max="10" width="10.6719" style="78" customWidth="1"/>
    <col min="11" max="11" width="8.85156" style="78" customWidth="1"/>
    <col min="12" max="12" width="8.85156" style="78" customWidth="1"/>
    <col min="13" max="13" width="8.85156" style="78" customWidth="1"/>
    <col min="14" max="14" width="8.85156" style="78" customWidth="1"/>
    <col min="15" max="15" width="8.85156" style="78" customWidth="1"/>
    <col min="16" max="16" width="8.85156" style="78" customWidth="1"/>
    <col min="17" max="17" width="8.85156" style="78" customWidth="1"/>
    <col min="18" max="256" width="8.85156" style="78"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s="7"/>
      <c r="O1" s="7"/>
      <c r="P1" s="7"/>
      <c r="Q1" s="7"/>
    </row>
    <row r="2" ht="15" customHeight="1">
      <c r="A2" t="s" s="5">
        <v>10</v>
      </c>
      <c r="B2" t="s" s="5">
        <v>11</v>
      </c>
      <c r="C2" s="6">
        <v>15613</v>
      </c>
      <c r="D2" s="6">
        <v>1672</v>
      </c>
      <c r="E2" s="6">
        <v>1435</v>
      </c>
      <c r="F2" s="6">
        <v>773</v>
      </c>
      <c r="G2" s="6">
        <v>662</v>
      </c>
      <c r="H2" s="6">
        <v>237</v>
      </c>
      <c r="I2" s="6">
        <v>127</v>
      </c>
      <c r="J2" s="6">
        <v>110</v>
      </c>
      <c r="K2" s="79">
        <v>2020</v>
      </c>
      <c r="L2" t="s" s="5">
        <v>150</v>
      </c>
      <c r="M2" s="8">
        <v>7</v>
      </c>
      <c r="N2" s="7"/>
      <c r="O2" s="7"/>
      <c r="P2" s="7"/>
      <c r="Q2" s="7"/>
    </row>
    <row r="3" ht="15" customHeight="1">
      <c r="A3" t="s" s="5">
        <v>12</v>
      </c>
      <c r="B3" t="s" s="5">
        <v>13</v>
      </c>
      <c r="C3" s="6">
        <v>7175</v>
      </c>
      <c r="D3" s="6">
        <v>3306</v>
      </c>
      <c r="E3" s="6">
        <v>2184</v>
      </c>
      <c r="F3" s="6">
        <v>1368</v>
      </c>
      <c r="G3" s="6">
        <v>816</v>
      </c>
      <c r="H3" s="6">
        <v>1122</v>
      </c>
      <c r="I3" s="6">
        <v>885</v>
      </c>
      <c r="J3" s="6">
        <v>237</v>
      </c>
      <c r="K3" s="79">
        <v>2020</v>
      </c>
      <c r="L3" t="s" s="5">
        <v>151</v>
      </c>
      <c r="M3" s="8">
        <v>8</v>
      </c>
      <c r="N3" s="7"/>
      <c r="O3" s="7"/>
      <c r="P3" s="7"/>
      <c r="Q3" s="7"/>
    </row>
    <row r="4" ht="15" customHeight="1">
      <c r="A4" t="s" s="5">
        <v>14</v>
      </c>
      <c r="B4" t="s" s="5">
        <v>15</v>
      </c>
      <c r="C4" s="6">
        <v>3923</v>
      </c>
      <c r="D4" s="6">
        <v>2493</v>
      </c>
      <c r="E4" s="6">
        <v>368</v>
      </c>
      <c r="F4" s="6">
        <v>267</v>
      </c>
      <c r="G4" s="6">
        <v>101</v>
      </c>
      <c r="H4" s="6">
        <v>2125</v>
      </c>
      <c r="I4" s="6">
        <v>596</v>
      </c>
      <c r="J4" s="6">
        <v>1529</v>
      </c>
      <c r="K4" s="79">
        <v>2020</v>
      </c>
      <c r="L4" t="s" s="5">
        <v>150</v>
      </c>
      <c r="M4" s="8">
        <v>6</v>
      </c>
      <c r="N4" s="7"/>
      <c r="O4" s="7"/>
      <c r="P4" s="7"/>
      <c r="Q4" s="7"/>
    </row>
    <row r="5" ht="15" customHeight="1">
      <c r="A5" t="s" s="5">
        <v>16</v>
      </c>
      <c r="B5" t="s" s="5">
        <v>17</v>
      </c>
      <c r="C5" s="6"/>
      <c r="D5" s="6"/>
      <c r="E5" s="6"/>
      <c r="F5" s="6"/>
      <c r="G5" s="6"/>
      <c r="H5" s="6"/>
      <c r="I5" s="6"/>
      <c r="J5" s="6"/>
      <c r="K5" s="79">
        <v>2020</v>
      </c>
      <c r="L5" s="7"/>
      <c r="M5" s="7"/>
      <c r="N5" s="7"/>
      <c r="O5" s="7"/>
      <c r="P5" s="7"/>
      <c r="Q5" s="7"/>
    </row>
    <row r="6" ht="15" customHeight="1">
      <c r="A6" t="s" s="5">
        <v>18</v>
      </c>
      <c r="B6" t="s" s="5">
        <v>19</v>
      </c>
      <c r="C6" s="6">
        <v>8364</v>
      </c>
      <c r="D6" s="6">
        <v>2866</v>
      </c>
      <c r="E6" s="6">
        <v>1703</v>
      </c>
      <c r="F6" s="6">
        <v>751</v>
      </c>
      <c r="G6" s="6">
        <v>952</v>
      </c>
      <c r="H6" s="6">
        <v>1163</v>
      </c>
      <c r="I6" s="6">
        <v>1141</v>
      </c>
      <c r="J6" s="6">
        <v>22</v>
      </c>
      <c r="K6" s="79">
        <v>2020</v>
      </c>
      <c r="L6" t="s" s="5">
        <v>150</v>
      </c>
      <c r="M6" s="8">
        <v>9</v>
      </c>
      <c r="N6" s="7"/>
      <c r="O6" s="7"/>
      <c r="P6" s="7"/>
      <c r="Q6" s="7"/>
    </row>
    <row r="7" ht="15" customHeight="1">
      <c r="A7" t="s" s="5">
        <v>20</v>
      </c>
      <c r="B7" t="s" s="5">
        <v>21</v>
      </c>
      <c r="C7" s="6">
        <v>7985</v>
      </c>
      <c r="D7" s="6">
        <v>2631</v>
      </c>
      <c r="E7" s="6">
        <v>14</v>
      </c>
      <c r="F7" s="6">
        <v>8</v>
      </c>
      <c r="G7" s="6">
        <v>6</v>
      </c>
      <c r="H7" s="6">
        <v>2617</v>
      </c>
      <c r="I7" s="6">
        <v>1040</v>
      </c>
      <c r="J7" s="6">
        <v>1577</v>
      </c>
      <c r="K7" s="79">
        <v>2020</v>
      </c>
      <c r="L7" t="s" s="5">
        <v>151</v>
      </c>
      <c r="M7" s="8">
        <v>6</v>
      </c>
      <c r="N7" s="7"/>
      <c r="O7" s="7"/>
      <c r="P7" s="7"/>
      <c r="Q7" s="7"/>
    </row>
    <row r="8" ht="15" customHeight="1">
      <c r="A8" t="s" s="5">
        <v>22</v>
      </c>
      <c r="B8" t="s" s="5">
        <v>23</v>
      </c>
      <c r="C8" s="6">
        <v>5747</v>
      </c>
      <c r="D8" s="6">
        <v>638</v>
      </c>
      <c r="E8" s="6">
        <v>174</v>
      </c>
      <c r="F8" s="6"/>
      <c r="G8" s="6"/>
      <c r="H8" s="6">
        <v>464</v>
      </c>
      <c r="I8" s="6">
        <v>362</v>
      </c>
      <c r="J8" s="6">
        <v>102</v>
      </c>
      <c r="K8" s="79">
        <v>2020</v>
      </c>
      <c r="L8" t="s" s="5">
        <v>150</v>
      </c>
      <c r="M8" s="8">
        <v>6</v>
      </c>
      <c r="N8" s="7"/>
      <c r="O8" s="7"/>
      <c r="P8" s="7"/>
      <c r="Q8" s="7"/>
    </row>
    <row r="9" ht="15" customHeight="1">
      <c r="A9" t="s" s="5">
        <v>24</v>
      </c>
      <c r="B9" t="s" s="5">
        <v>25</v>
      </c>
      <c r="C9" s="6">
        <v>9293</v>
      </c>
      <c r="D9" s="6"/>
      <c r="E9" s="6"/>
      <c r="F9" s="6"/>
      <c r="G9" s="6"/>
      <c r="H9" s="6"/>
      <c r="I9" s="6"/>
      <c r="J9" s="6"/>
      <c r="K9" s="79">
        <v>2020</v>
      </c>
      <c r="L9" t="s" s="5">
        <v>151</v>
      </c>
      <c r="M9" s="8">
        <v>6</v>
      </c>
      <c r="N9" s="7"/>
      <c r="O9" s="7"/>
      <c r="P9" s="7"/>
      <c r="Q9" s="7"/>
    </row>
    <row r="10" ht="15" customHeight="1">
      <c r="A10" t="s" s="5">
        <v>26</v>
      </c>
      <c r="B10" t="s" s="5">
        <v>27</v>
      </c>
      <c r="C10" s="6">
        <v>24085</v>
      </c>
      <c r="D10" s="6">
        <v>7969</v>
      </c>
      <c r="E10" s="6">
        <v>7216</v>
      </c>
      <c r="F10" s="6">
        <v>3868</v>
      </c>
      <c r="G10" s="6">
        <v>3348</v>
      </c>
      <c r="H10" s="6">
        <v>753</v>
      </c>
      <c r="I10" s="6">
        <v>222</v>
      </c>
      <c r="J10" s="6">
        <v>531</v>
      </c>
      <c r="K10" s="79">
        <v>2020</v>
      </c>
      <c r="L10" t="s" s="5">
        <v>151</v>
      </c>
      <c r="M10" s="8">
        <v>12</v>
      </c>
      <c r="N10" s="7"/>
      <c r="O10" s="7"/>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151</v>
      </c>
      <c r="M13" s="8">
        <v>12</v>
      </c>
      <c r="N13" s="7"/>
      <c r="O13" s="7"/>
      <c r="P13" s="7"/>
      <c r="Q13" s="7"/>
    </row>
    <row r="14" ht="15" customHeight="1">
      <c r="A14" t="s" s="5">
        <v>34</v>
      </c>
      <c r="B14" t="s" s="5">
        <v>35</v>
      </c>
      <c r="C14" s="6">
        <v>3074</v>
      </c>
      <c r="D14" s="6">
        <v>2093</v>
      </c>
      <c r="E14" s="6">
        <v>1515</v>
      </c>
      <c r="F14" s="6">
        <v>1170</v>
      </c>
      <c r="G14" s="6">
        <v>345</v>
      </c>
      <c r="H14" s="6">
        <v>578</v>
      </c>
      <c r="I14" s="6">
        <v>462</v>
      </c>
      <c r="J14" s="6">
        <v>116</v>
      </c>
      <c r="K14" s="79">
        <v>2020</v>
      </c>
      <c r="L14" t="s" s="5">
        <v>150</v>
      </c>
      <c r="M14" s="8">
        <v>6</v>
      </c>
      <c r="N14" s="7"/>
      <c r="O14" s="7"/>
      <c r="P14" s="7"/>
      <c r="Q14" s="7"/>
    </row>
    <row r="15" ht="15" customHeight="1">
      <c r="A15" t="s" s="5">
        <v>36</v>
      </c>
      <c r="B15" t="s" s="5">
        <v>37</v>
      </c>
      <c r="C15" s="6">
        <v>16610</v>
      </c>
      <c r="D15" s="6">
        <v>6149</v>
      </c>
      <c r="E15" s="6"/>
      <c r="F15" s="6"/>
      <c r="G15" s="6"/>
      <c r="H15" s="6">
        <v>6149</v>
      </c>
      <c r="I15" s="6">
        <v>905</v>
      </c>
      <c r="J15" s="6">
        <v>5244</v>
      </c>
      <c r="K15" s="79">
        <v>2020</v>
      </c>
      <c r="L15" t="s" s="5">
        <v>151</v>
      </c>
      <c r="M15" s="7"/>
      <c r="N15" s="7"/>
      <c r="O15" s="7"/>
      <c r="P15" s="7"/>
      <c r="Q15" s="7"/>
    </row>
    <row r="16" ht="15" customHeight="1">
      <c r="A16" t="s" s="5">
        <v>38</v>
      </c>
      <c r="B16" t="s" s="5">
        <v>39</v>
      </c>
      <c r="C16" s="6">
        <v>3972</v>
      </c>
      <c r="D16" s="6">
        <v>616</v>
      </c>
      <c r="E16" s="6">
        <v>55</v>
      </c>
      <c r="F16" s="6">
        <v>3</v>
      </c>
      <c r="G16" s="6">
        <v>52</v>
      </c>
      <c r="H16" s="6">
        <v>561</v>
      </c>
      <c r="I16" s="6">
        <v>112</v>
      </c>
      <c r="J16" s="6">
        <v>449</v>
      </c>
      <c r="K16" s="7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150</v>
      </c>
      <c r="M18" s="8">
        <v>6</v>
      </c>
      <c r="N18" s="7"/>
      <c r="O18" s="7"/>
      <c r="P18" s="7"/>
      <c r="Q18" s="7"/>
    </row>
    <row r="19" ht="15" customHeight="1">
      <c r="A19" t="s" s="5">
        <v>44</v>
      </c>
      <c r="B19" t="s" s="5">
        <v>45</v>
      </c>
      <c r="C19" s="6"/>
      <c r="D19" s="6"/>
      <c r="E19" s="6"/>
      <c r="F19" s="6"/>
      <c r="G19" s="6"/>
      <c r="H19" s="6"/>
      <c r="I19" s="6"/>
      <c r="J19" s="6"/>
      <c r="K19" s="79">
        <v>2020</v>
      </c>
      <c r="L19" t="s" s="5">
        <v>150</v>
      </c>
      <c r="M19" s="7"/>
      <c r="N19" s="7"/>
      <c r="O19" s="7"/>
      <c r="P19" s="7"/>
      <c r="Q19" s="7"/>
    </row>
    <row r="20" ht="15" customHeight="1">
      <c r="A20" t="s" s="5">
        <v>46</v>
      </c>
      <c r="B20" t="s" s="5">
        <v>47</v>
      </c>
      <c r="C20" s="6">
        <v>569</v>
      </c>
      <c r="D20" s="6">
        <v>115</v>
      </c>
      <c r="E20" s="6">
        <v>2</v>
      </c>
      <c r="F20" s="6"/>
      <c r="G20" s="6"/>
      <c r="H20" s="6">
        <v>113</v>
      </c>
      <c r="I20" s="6">
        <v>33</v>
      </c>
      <c r="J20" s="6">
        <v>80</v>
      </c>
      <c r="K20" s="7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151</v>
      </c>
      <c r="M21" s="8">
        <v>12</v>
      </c>
      <c r="N21" s="7"/>
      <c r="O21" s="7"/>
      <c r="P21" s="7"/>
      <c r="Q21" s="8">
        <f>50-36</f>
        <v>14</v>
      </c>
    </row>
    <row r="22" ht="15" customHeight="1">
      <c r="A22" t="s" s="5">
        <v>50</v>
      </c>
      <c r="B22" t="s" s="5">
        <v>51</v>
      </c>
      <c r="C22" s="6">
        <v>252</v>
      </c>
      <c r="D22" s="6">
        <v>114</v>
      </c>
      <c r="E22" s="6">
        <v>114</v>
      </c>
      <c r="F22" s="6">
        <v>37</v>
      </c>
      <c r="G22" s="6">
        <v>77</v>
      </c>
      <c r="H22" s="6"/>
      <c r="I22" s="6"/>
      <c r="J22" s="6"/>
      <c r="K22" s="79">
        <v>2020</v>
      </c>
      <c r="L22" t="s" s="5">
        <v>150</v>
      </c>
      <c r="M22" s="8">
        <v>6</v>
      </c>
      <c r="N22" s="7"/>
      <c r="O22" s="7"/>
      <c r="P22" s="7"/>
      <c r="Q22" s="7"/>
    </row>
    <row r="23" ht="15" customHeight="1">
      <c r="A23" t="s" s="5">
        <v>52</v>
      </c>
      <c r="B23" t="s" s="5">
        <v>53</v>
      </c>
      <c r="C23" s="6">
        <v>2615</v>
      </c>
      <c r="D23" s="6">
        <v>1341</v>
      </c>
      <c r="E23" s="6">
        <v>545</v>
      </c>
      <c r="F23" s="6"/>
      <c r="G23" s="6"/>
      <c r="H23" s="6">
        <v>796</v>
      </c>
      <c r="I23" s="6">
        <v>267</v>
      </c>
      <c r="J23" s="6">
        <v>529</v>
      </c>
      <c r="K23" s="7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151</v>
      </c>
      <c r="M24" s="8">
        <v>12</v>
      </c>
      <c r="N24" s="7"/>
      <c r="O24" s="7"/>
      <c r="P24" s="7"/>
      <c r="Q24" s="7"/>
    </row>
    <row r="25" ht="15" customHeight="1">
      <c r="A25" t="s" s="5">
        <v>56</v>
      </c>
      <c r="B25" t="s" s="5">
        <v>57</v>
      </c>
      <c r="C25" s="6">
        <v>6300</v>
      </c>
      <c r="D25" s="6">
        <v>4997</v>
      </c>
      <c r="E25" s="6">
        <v>2330</v>
      </c>
      <c r="F25" s="6">
        <v>729</v>
      </c>
      <c r="G25" s="6">
        <v>1601</v>
      </c>
      <c r="H25" s="6">
        <v>2667</v>
      </c>
      <c r="I25" s="6">
        <v>305</v>
      </c>
      <c r="J25" s="6">
        <v>2362</v>
      </c>
      <c r="K25" s="79">
        <v>2020</v>
      </c>
      <c r="L25" t="s" s="5">
        <v>150</v>
      </c>
      <c r="M25" s="8">
        <v>6</v>
      </c>
      <c r="N25" s="7"/>
      <c r="O25" s="7"/>
      <c r="P25" s="7"/>
      <c r="Q25" s="7"/>
    </row>
    <row r="26" ht="15" customHeight="1">
      <c r="A26" t="s" s="5">
        <v>58</v>
      </c>
      <c r="B26" t="s" s="5">
        <v>59</v>
      </c>
      <c r="C26" s="6"/>
      <c r="D26" s="6"/>
      <c r="E26" s="6"/>
      <c r="F26" s="6"/>
      <c r="G26" s="6"/>
      <c r="H26" s="6"/>
      <c r="I26" s="6"/>
      <c r="J26" s="6"/>
      <c r="K26" s="79">
        <v>2020</v>
      </c>
      <c r="L26" s="7"/>
      <c r="M26" s="7"/>
      <c r="N26" s="7"/>
      <c r="O26" s="7"/>
      <c r="P26" s="7"/>
      <c r="Q26" s="7"/>
    </row>
    <row r="27" ht="15" customHeight="1">
      <c r="A27" t="s" s="5">
        <v>60</v>
      </c>
      <c r="B27" t="s" s="5">
        <v>61</v>
      </c>
      <c r="C27" s="6">
        <v>2100</v>
      </c>
      <c r="D27" s="6">
        <v>794</v>
      </c>
      <c r="E27" s="8">
        <v>448</v>
      </c>
      <c r="F27" s="6">
        <v>125</v>
      </c>
      <c r="G27" s="8">
        <v>323</v>
      </c>
      <c r="H27" s="8">
        <v>346</v>
      </c>
      <c r="I27" s="6">
        <v>33</v>
      </c>
      <c r="J27" s="6">
        <v>313</v>
      </c>
      <c r="K27" s="79">
        <v>2020</v>
      </c>
      <c r="L27" t="s" s="5">
        <v>151</v>
      </c>
      <c r="M27" s="8">
        <v>12</v>
      </c>
      <c r="N27" s="7"/>
      <c r="O27" s="7"/>
      <c r="P27" s="7"/>
      <c r="Q27" s="7"/>
    </row>
    <row r="28" ht="15" customHeight="1">
      <c r="A28" t="s" s="5">
        <v>62</v>
      </c>
      <c r="B28" t="s" s="5">
        <v>63</v>
      </c>
      <c r="C28" s="6">
        <v>20829</v>
      </c>
      <c r="D28" s="6">
        <v>10557</v>
      </c>
      <c r="E28" s="6">
        <v>4815</v>
      </c>
      <c r="F28" s="6">
        <v>2705</v>
      </c>
      <c r="G28" s="6">
        <v>2110</v>
      </c>
      <c r="H28" s="6">
        <v>5742</v>
      </c>
      <c r="I28" s="6">
        <v>5713</v>
      </c>
      <c r="J28" s="6">
        <v>29</v>
      </c>
      <c r="K28" s="79">
        <v>2020</v>
      </c>
      <c r="L28" t="s" s="5">
        <v>151</v>
      </c>
      <c r="M28" s="8">
        <v>6</v>
      </c>
      <c r="N28" s="7"/>
      <c r="O28" s="7"/>
      <c r="P28" s="7"/>
      <c r="Q28" s="7"/>
    </row>
    <row r="29" ht="15" customHeight="1">
      <c r="A29" t="s" s="5">
        <v>64</v>
      </c>
      <c r="B29" t="s" s="5">
        <v>65</v>
      </c>
      <c r="C29" s="6">
        <v>640</v>
      </c>
      <c r="D29" s="6">
        <v>314</v>
      </c>
      <c r="E29" s="6">
        <v>198</v>
      </c>
      <c r="F29" s="6">
        <v>27</v>
      </c>
      <c r="G29" s="6">
        <v>171</v>
      </c>
      <c r="H29" s="6">
        <v>116</v>
      </c>
      <c r="I29" s="6">
        <v>26</v>
      </c>
      <c r="J29" s="6">
        <v>90</v>
      </c>
      <c r="K29" s="79">
        <v>2020</v>
      </c>
      <c r="L29" t="s" s="5">
        <v>150</v>
      </c>
      <c r="M29" s="8">
        <v>6</v>
      </c>
      <c r="N29" s="7"/>
      <c r="O29" s="7"/>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535</v>
      </c>
      <c r="D31" s="6">
        <v>350</v>
      </c>
      <c r="E31" s="6">
        <v>47</v>
      </c>
      <c r="F31" s="6"/>
      <c r="G31" s="6">
        <v>47</v>
      </c>
      <c r="H31" s="8">
        <v>303</v>
      </c>
      <c r="I31" s="6"/>
      <c r="J31" s="8">
        <v>303</v>
      </c>
      <c r="K31" s="79">
        <v>2020</v>
      </c>
      <c r="L31" t="s" s="5">
        <v>150</v>
      </c>
      <c r="M31" s="8">
        <v>6</v>
      </c>
      <c r="N31" s="7"/>
      <c r="O31" s="7"/>
      <c r="P31" s="7"/>
      <c r="Q31" s="7"/>
    </row>
    <row r="32" ht="15" customHeight="1">
      <c r="A32" t="s" s="5">
        <v>70</v>
      </c>
      <c r="B32" t="s" s="5">
        <v>71</v>
      </c>
      <c r="C32" s="6"/>
      <c r="D32" s="6"/>
      <c r="E32" s="6"/>
      <c r="F32" s="6"/>
      <c r="G32" s="6"/>
      <c r="H32" s="6"/>
      <c r="I32" s="6"/>
      <c r="J32" s="6"/>
      <c r="K32" s="79">
        <v>2020</v>
      </c>
      <c r="L32" t="s" s="5">
        <v>150</v>
      </c>
      <c r="M32" s="8">
        <v>0</v>
      </c>
      <c r="N32" s="7"/>
      <c r="O32" s="7"/>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2459</v>
      </c>
      <c r="D34" s="6">
        <v>1149</v>
      </c>
      <c r="E34" s="6">
        <v>652</v>
      </c>
      <c r="F34" s="6">
        <v>49</v>
      </c>
      <c r="G34" s="6">
        <v>603</v>
      </c>
      <c r="H34" s="6">
        <v>497</v>
      </c>
      <c r="I34" s="6">
        <v>6</v>
      </c>
      <c r="J34" s="6">
        <v>491</v>
      </c>
      <c r="K34" s="79">
        <v>2020</v>
      </c>
      <c r="L34" t="s" s="5">
        <v>150</v>
      </c>
      <c r="M34" s="8">
        <v>6</v>
      </c>
      <c r="N34" s="7"/>
      <c r="O34" s="7"/>
      <c r="P34" s="7"/>
      <c r="Q34" s="7"/>
    </row>
    <row r="35" ht="15" customHeight="1">
      <c r="A35" t="s" s="5">
        <v>76</v>
      </c>
      <c r="B35" t="s" s="5">
        <v>77</v>
      </c>
      <c r="C35" s="6">
        <v>4489</v>
      </c>
      <c r="D35" s="6">
        <v>2518</v>
      </c>
      <c r="E35" s="6"/>
      <c r="F35" s="6"/>
      <c r="G35" s="6"/>
      <c r="H35" s="6">
        <v>2518</v>
      </c>
      <c r="I35" s="6">
        <v>265</v>
      </c>
      <c r="J35" s="6">
        <v>2253</v>
      </c>
      <c r="K35" s="79">
        <v>2020</v>
      </c>
      <c r="L35" t="s" s="5">
        <v>150</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151</v>
      </c>
      <c r="M37" s="8">
        <v>6</v>
      </c>
      <c r="N37" s="7"/>
      <c r="O37" s="7"/>
      <c r="P37" s="7"/>
      <c r="Q37" s="7"/>
    </row>
    <row r="38" ht="15" customHeight="1">
      <c r="A38" t="s" s="5">
        <v>82</v>
      </c>
      <c r="B38" t="s" s="5">
        <v>83</v>
      </c>
      <c r="C38" s="6">
        <v>4035</v>
      </c>
      <c r="D38" s="6">
        <v>1507</v>
      </c>
      <c r="E38" s="6">
        <v>1386</v>
      </c>
      <c r="F38" s="6">
        <v>528</v>
      </c>
      <c r="G38" s="6">
        <v>858</v>
      </c>
      <c r="H38" s="6">
        <v>121</v>
      </c>
      <c r="I38" s="6">
        <v>34</v>
      </c>
      <c r="J38" s="6">
        <v>87</v>
      </c>
      <c r="K38" s="79">
        <v>2020</v>
      </c>
      <c r="L38" t="s" s="5">
        <v>150</v>
      </c>
      <c r="M38" s="8">
        <v>8</v>
      </c>
      <c r="N38" s="7"/>
      <c r="O38" s="7"/>
      <c r="P38" s="7"/>
      <c r="Q38" s="7"/>
    </row>
    <row r="39" ht="15" customHeight="1">
      <c r="A39" t="s" s="5">
        <v>84</v>
      </c>
      <c r="B39" t="s" s="5">
        <v>85</v>
      </c>
      <c r="C39" s="6">
        <v>6896</v>
      </c>
      <c r="D39" s="6">
        <v>3266</v>
      </c>
      <c r="E39" s="6"/>
      <c r="F39" s="6"/>
      <c r="G39" s="6"/>
      <c r="H39" s="6">
        <v>3266</v>
      </c>
      <c r="I39" s="6">
        <v>1734</v>
      </c>
      <c r="J39" s="6">
        <v>1532</v>
      </c>
      <c r="K39" s="79">
        <v>2020</v>
      </c>
      <c r="L39" t="s" s="5">
        <v>150</v>
      </c>
      <c r="M39" s="8">
        <v>8</v>
      </c>
      <c r="N39" s="7"/>
      <c r="O39" s="7"/>
      <c r="P39" s="7"/>
      <c r="Q39" s="7"/>
    </row>
    <row r="40" ht="15" customHeight="1">
      <c r="A40" t="s" s="5">
        <v>86</v>
      </c>
      <c r="B40" t="s" s="5">
        <v>87</v>
      </c>
      <c r="C40" s="6">
        <v>1260</v>
      </c>
      <c r="D40" s="6">
        <v>292</v>
      </c>
      <c r="E40" s="6">
        <v>244</v>
      </c>
      <c r="F40" s="6">
        <v>210</v>
      </c>
      <c r="G40" s="6">
        <v>34</v>
      </c>
      <c r="H40" s="6">
        <v>48</v>
      </c>
      <c r="I40" s="6">
        <v>25</v>
      </c>
      <c r="J40" s="6">
        <v>23</v>
      </c>
      <c r="K40" s="79">
        <v>2020</v>
      </c>
      <c r="L40" t="s" s="5">
        <v>150</v>
      </c>
      <c r="M40" s="8">
        <v>8</v>
      </c>
      <c r="N40" s="7"/>
      <c r="O40" s="7"/>
      <c r="P40" s="7"/>
      <c r="Q40" s="7"/>
    </row>
    <row r="41" ht="15" customHeight="1">
      <c r="A41" t="s" s="5">
        <v>88</v>
      </c>
      <c r="B41" t="s" s="5">
        <v>89</v>
      </c>
      <c r="C41" s="6">
        <v>2277</v>
      </c>
      <c r="D41" s="6">
        <v>429</v>
      </c>
      <c r="E41" s="6">
        <v>223</v>
      </c>
      <c r="F41" s="6"/>
      <c r="G41" s="6"/>
      <c r="H41" s="6">
        <v>206</v>
      </c>
      <c r="I41" s="6"/>
      <c r="J41" s="6"/>
      <c r="K41" s="79">
        <v>2020</v>
      </c>
      <c r="L41" t="s" s="5">
        <v>150</v>
      </c>
      <c r="M41" s="8">
        <v>6</v>
      </c>
      <c r="N41" s="7"/>
      <c r="O41" s="7"/>
      <c r="P41" s="7"/>
      <c r="Q41" s="7"/>
    </row>
    <row r="42" ht="15" customHeight="1">
      <c r="A42" t="s" s="5">
        <v>90</v>
      </c>
      <c r="B42" t="s" s="5">
        <v>91</v>
      </c>
      <c r="C42" s="6"/>
      <c r="D42" s="6"/>
      <c r="E42" s="6"/>
      <c r="F42" s="6"/>
      <c r="G42" s="6"/>
      <c r="H42" s="6"/>
      <c r="I42" s="6"/>
      <c r="J42" s="6"/>
      <c r="K42" s="79">
        <v>2020</v>
      </c>
      <c r="L42" t="s" s="5">
        <v>150</v>
      </c>
      <c r="M42" s="7"/>
      <c r="N42" s="7"/>
      <c r="O42" s="7"/>
      <c r="P42" s="7"/>
      <c r="Q42" s="7"/>
    </row>
    <row r="43" ht="15" customHeight="1">
      <c r="A43" t="s" s="5">
        <v>92</v>
      </c>
      <c r="B43" t="s" s="5">
        <v>93</v>
      </c>
      <c r="C43" s="6">
        <v>9633</v>
      </c>
      <c r="D43" s="6"/>
      <c r="E43" s="6"/>
      <c r="F43" s="6"/>
      <c r="G43" s="6"/>
      <c r="H43" s="6"/>
      <c r="I43" s="6"/>
      <c r="J43" s="6"/>
      <c r="K43" s="79">
        <v>2020</v>
      </c>
      <c r="L43" t="s" s="5">
        <v>151</v>
      </c>
      <c r="M43" s="8">
        <v>6</v>
      </c>
      <c r="N43" s="7"/>
      <c r="O43" s="7"/>
      <c r="P43" s="7"/>
      <c r="Q43" s="7"/>
    </row>
    <row r="44" ht="15" customHeight="1">
      <c r="A44" t="s" s="5">
        <v>94</v>
      </c>
      <c r="B44" t="s" s="5">
        <v>95</v>
      </c>
      <c r="C44" s="6"/>
      <c r="D44" s="6"/>
      <c r="E44" s="6"/>
      <c r="F44" s="6"/>
      <c r="G44" s="6"/>
      <c r="H44" s="6"/>
      <c r="I44" s="6"/>
      <c r="J44" s="6"/>
      <c r="K44" s="79">
        <v>2020</v>
      </c>
      <c r="L44" t="s" s="5">
        <v>151</v>
      </c>
      <c r="M44" s="7"/>
      <c r="N44" s="7"/>
      <c r="O44" s="7"/>
      <c r="P44" s="7"/>
      <c r="Q44" s="7"/>
    </row>
    <row r="45" ht="33.75" customHeight="1">
      <c r="A45" t="s" s="5">
        <v>96</v>
      </c>
      <c r="B45" t="s" s="5">
        <v>97</v>
      </c>
      <c r="C45" s="6">
        <v>1345</v>
      </c>
      <c r="D45" s="6">
        <v>1102</v>
      </c>
      <c r="E45" s="6">
        <v>275</v>
      </c>
      <c r="F45" s="6">
        <v>135</v>
      </c>
      <c r="G45" s="6">
        <v>140</v>
      </c>
      <c r="H45" s="6">
        <v>827</v>
      </c>
      <c r="I45" s="6">
        <v>127</v>
      </c>
      <c r="J45" s="6">
        <v>700</v>
      </c>
      <c r="K45" s="79">
        <v>2020</v>
      </c>
      <c r="L45" t="s" s="5">
        <v>150</v>
      </c>
      <c r="M45" s="8">
        <v>6</v>
      </c>
      <c r="N45" s="7"/>
      <c r="O45" s="7"/>
      <c r="P45" s="7"/>
      <c r="Q45" s="7"/>
    </row>
    <row r="46" ht="15" customHeight="1">
      <c r="A46" t="s" s="5">
        <v>98</v>
      </c>
      <c r="B46" t="s" s="5">
        <v>99</v>
      </c>
      <c r="C46" s="6"/>
      <c r="D46" s="6"/>
      <c r="E46" s="6"/>
      <c r="F46" s="6"/>
      <c r="G46" s="6"/>
      <c r="H46" s="6"/>
      <c r="I46" s="6"/>
      <c r="J46" s="6"/>
      <c r="K46" s="7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151</v>
      </c>
      <c r="M47" s="45">
        <v>12</v>
      </c>
      <c r="N47" s="7"/>
      <c r="O47" s="7"/>
      <c r="P47" s="7"/>
      <c r="Q47" s="7"/>
    </row>
    <row r="48" ht="15" customHeight="1">
      <c r="A48" t="s" s="64">
        <v>102</v>
      </c>
      <c r="B48" t="s" s="48">
        <v>103</v>
      </c>
      <c r="C48" s="49">
        <v>3323</v>
      </c>
      <c r="D48" s="49">
        <v>1445</v>
      </c>
      <c r="E48" s="49"/>
      <c r="F48" s="49"/>
      <c r="G48" s="49"/>
      <c r="H48" s="49">
        <v>1445</v>
      </c>
      <c r="I48" s="49">
        <v>772</v>
      </c>
      <c r="J48" s="49">
        <v>673</v>
      </c>
      <c r="K48" s="81">
        <v>2020</v>
      </c>
      <c r="L48" t="s" s="48">
        <v>150</v>
      </c>
      <c r="M48" s="82">
        <v>8</v>
      </c>
      <c r="N48" s="42"/>
      <c r="O48" s="7"/>
      <c r="P48" s="7"/>
      <c r="Q48" s="7"/>
    </row>
    <row r="49" ht="15" customHeight="1">
      <c r="A49" t="s" s="50">
        <v>104</v>
      </c>
      <c r="B49" t="s" s="50">
        <v>105</v>
      </c>
      <c r="C49" s="43">
        <v>1935</v>
      </c>
      <c r="D49" s="43">
        <v>1286</v>
      </c>
      <c r="E49" s="43">
        <v>485</v>
      </c>
      <c r="F49" s="43">
        <v>133</v>
      </c>
      <c r="G49" s="43">
        <v>352</v>
      </c>
      <c r="H49" s="43">
        <v>801</v>
      </c>
      <c r="I49" s="43">
        <v>124</v>
      </c>
      <c r="J49" s="43">
        <v>677</v>
      </c>
      <c r="K49" s="83">
        <v>2020</v>
      </c>
      <c r="L49" t="s" s="50">
        <v>150</v>
      </c>
      <c r="M49" s="51">
        <v>3</v>
      </c>
      <c r="N49" s="7"/>
      <c r="O49" s="7"/>
      <c r="P49" s="7"/>
      <c r="Q49" s="7"/>
    </row>
    <row r="50" ht="15" customHeight="1">
      <c r="A50" t="s" s="5">
        <v>106</v>
      </c>
      <c r="B50" t="s" s="5">
        <v>107</v>
      </c>
      <c r="C50" s="6">
        <v>3097</v>
      </c>
      <c r="D50" s="6">
        <v>1369</v>
      </c>
      <c r="E50" s="6">
        <v>421</v>
      </c>
      <c r="F50" s="6">
        <v>6</v>
      </c>
      <c r="G50" s="6">
        <v>415</v>
      </c>
      <c r="H50" s="6">
        <v>948</v>
      </c>
      <c r="I50" s="6">
        <v>359</v>
      </c>
      <c r="J50" s="6">
        <v>589</v>
      </c>
      <c r="K50" s="79">
        <v>2020</v>
      </c>
      <c r="L50" t="s" s="5">
        <v>151</v>
      </c>
      <c r="M50" s="8">
        <v>10</v>
      </c>
      <c r="N50" s="7"/>
      <c r="O50" s="7"/>
      <c r="P50" s="7"/>
      <c r="Q50" s="7"/>
    </row>
    <row r="51" ht="15" customHeight="1">
      <c r="A51" t="s" s="5">
        <v>108</v>
      </c>
      <c r="B51" t="s" s="5">
        <v>109</v>
      </c>
      <c r="C51" s="6">
        <v>878</v>
      </c>
      <c r="D51" s="6">
        <v>489</v>
      </c>
      <c r="E51" s="6">
        <v>262</v>
      </c>
      <c r="F51" s="6">
        <v>54</v>
      </c>
      <c r="G51" s="6">
        <v>208</v>
      </c>
      <c r="H51" s="6">
        <v>227</v>
      </c>
      <c r="I51" s="6">
        <v>39</v>
      </c>
      <c r="J51" s="6">
        <v>188</v>
      </c>
      <c r="K51" s="79">
        <v>2020</v>
      </c>
      <c r="L51" t="s" s="5">
        <v>151</v>
      </c>
      <c r="M51" s="8">
        <v>12</v>
      </c>
      <c r="N51" s="7"/>
      <c r="O51" s="7"/>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229366</v>
      </c>
      <c r="D53" s="10">
        <f>SUM(D2:D51)</f>
        <v>82340</v>
      </c>
      <c r="E53" s="10">
        <f>SUM(E2:E51)</f>
        <v>37891</v>
      </c>
      <c r="F53" s="10">
        <f>SUM(F2:F51)+E8+E18+E20+E23+E24+E41+E47</f>
        <v>20398</v>
      </c>
      <c r="G53" s="10">
        <f>SUM(G2:G51)</f>
        <v>17493</v>
      </c>
      <c r="H53" s="10">
        <f>SUM(H2:H51)</f>
        <v>44449</v>
      </c>
      <c r="I53" s="10">
        <f>SUM(I2:I51)+H37+H41+H47</f>
        <v>17900</v>
      </c>
      <c r="J53" s="10">
        <f>SUM(J2:J51)</f>
        <v>26549</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40</v>
      </c>
      <c r="D55" s="8">
        <f>COUNTIF(D2:D51,"&gt;0")</f>
        <v>37</v>
      </c>
      <c r="E55" s="8">
        <f>COUNTIF(E2:E51,"&gt;0")</f>
        <v>33</v>
      </c>
      <c r="F55" s="8">
        <f>COUNTIF(F2:F51,"&gt;0")</f>
        <v>25</v>
      </c>
      <c r="G55" s="8">
        <f>COUNTIF(G2:G51,"&gt;0")</f>
        <v>26</v>
      </c>
      <c r="H55" s="8">
        <f>COUNTIF(H2:H51,"&gt;0")</f>
        <v>36</v>
      </c>
      <c r="I55" s="8">
        <f>COUNTIF(I2:I51,"&gt;0")</f>
        <v>32</v>
      </c>
      <c r="J55" s="8">
        <f>COUNTIF(J2:J51,"&gt;0")</f>
        <v>33</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M53"/>
  <sheetViews>
    <sheetView workbookViewId="0" showGridLines="0" defaultGridColor="1"/>
  </sheetViews>
  <sheetFormatPr defaultColWidth="8.83333" defaultRowHeight="15" customHeight="1" outlineLevelRow="0" outlineLevelCol="0"/>
  <cols>
    <col min="1" max="1" width="11.3516" style="11" customWidth="1"/>
    <col min="2" max="2" width="15.3516" style="11" customWidth="1"/>
    <col min="3" max="3" width="10.6719" style="11" customWidth="1"/>
    <col min="4" max="4" width="10.6719" style="11" customWidth="1"/>
    <col min="5" max="5" width="10.6719" style="11" customWidth="1"/>
    <col min="6" max="6" width="10.6719" style="11" customWidth="1"/>
    <col min="7" max="7" width="10.6719" style="11" customWidth="1"/>
    <col min="8" max="8" width="10.6719" style="11" customWidth="1"/>
    <col min="9" max="9" width="10.6719" style="11" customWidth="1"/>
    <col min="10" max="10" width="10.6719" style="11" customWidth="1"/>
    <col min="11" max="11" width="10.1719" style="11" customWidth="1"/>
    <col min="12" max="12" width="8.85156" style="11" customWidth="1"/>
    <col min="13" max="13" width="8.85156" style="11" customWidth="1"/>
    <col min="14" max="256" width="8.85156" style="11" customWidth="1"/>
  </cols>
  <sheetData>
    <row r="1" ht="57" customHeight="1">
      <c r="A1" t="s" s="2">
        <v>0</v>
      </c>
      <c r="B1" t="s" s="2">
        <v>1</v>
      </c>
      <c r="C1" t="s" s="3">
        <v>111</v>
      </c>
      <c r="D1" t="s" s="3">
        <v>112</v>
      </c>
      <c r="E1" t="s" s="3">
        <v>113</v>
      </c>
      <c r="F1" t="s" s="3">
        <v>114</v>
      </c>
      <c r="G1" t="s" s="3">
        <v>115</v>
      </c>
      <c r="H1" t="s" s="3">
        <v>116</v>
      </c>
      <c r="I1" t="s" s="3">
        <v>117</v>
      </c>
      <c r="J1" t="s" s="3">
        <v>118</v>
      </c>
      <c r="K1" t="s" s="3">
        <v>119</v>
      </c>
      <c r="L1" s="7"/>
      <c r="M1" s="7"/>
    </row>
    <row r="2" ht="15" customHeight="1">
      <c r="A2" t="s" s="5">
        <v>10</v>
      </c>
      <c r="B2" t="s" s="5">
        <v>11</v>
      </c>
      <c r="C2" s="6">
        <v>4332</v>
      </c>
      <c r="D2" s="6">
        <f>E2+H2</f>
        <v>1099</v>
      </c>
      <c r="E2" s="6">
        <v>705</v>
      </c>
      <c r="F2" s="6">
        <v>496</v>
      </c>
      <c r="G2" s="6">
        <v>209</v>
      </c>
      <c r="H2" s="6">
        <v>394</v>
      </c>
      <c r="I2" s="6">
        <v>255</v>
      </c>
      <c r="J2" s="6">
        <v>139</v>
      </c>
      <c r="K2" s="8">
        <v>2018</v>
      </c>
      <c r="L2" s="7"/>
      <c r="M2" s="7"/>
    </row>
    <row r="3" ht="15" customHeight="1">
      <c r="A3" t="s" s="5">
        <v>12</v>
      </c>
      <c r="B3" t="s" s="5">
        <v>13</v>
      </c>
      <c r="C3" s="6">
        <v>26985</v>
      </c>
      <c r="D3" s="6">
        <f>E3+H3</f>
        <v>672</v>
      </c>
      <c r="E3" s="6">
        <v>390</v>
      </c>
      <c r="F3" s="6">
        <v>237</v>
      </c>
      <c r="G3" s="6">
        <v>153</v>
      </c>
      <c r="H3" s="6">
        <v>282</v>
      </c>
      <c r="I3" s="6">
        <v>205</v>
      </c>
      <c r="J3" s="6">
        <v>77</v>
      </c>
      <c r="K3" s="8">
        <v>2018</v>
      </c>
      <c r="L3" s="7"/>
      <c r="M3" s="7"/>
    </row>
    <row r="4" ht="15" customHeight="1">
      <c r="A4" t="s" s="5">
        <v>14</v>
      </c>
      <c r="B4" t="s" s="5">
        <v>15</v>
      </c>
      <c r="C4" s="6">
        <v>17969</v>
      </c>
      <c r="D4" s="6">
        <f>E4+H4</f>
        <v>9744</v>
      </c>
      <c r="E4" s="6">
        <v>3604</v>
      </c>
      <c r="F4" s="6"/>
      <c r="G4" s="6"/>
      <c r="H4" s="6">
        <v>6140</v>
      </c>
      <c r="I4" s="6">
        <v>5144</v>
      </c>
      <c r="J4" s="6">
        <v>996</v>
      </c>
      <c r="K4" s="8">
        <v>2018</v>
      </c>
      <c r="L4" s="7"/>
      <c r="M4" s="12"/>
    </row>
    <row r="5" ht="15" customHeight="1">
      <c r="A5" t="s" s="5">
        <v>16</v>
      </c>
      <c r="B5" t="s" s="5">
        <v>17</v>
      </c>
      <c r="C5" s="6">
        <v>42141</v>
      </c>
      <c r="D5" s="6">
        <f>E5+H5</f>
        <v>9825</v>
      </c>
      <c r="E5" s="6">
        <v>8412</v>
      </c>
      <c r="F5" s="6">
        <v>5268</v>
      </c>
      <c r="G5" s="6">
        <v>3144</v>
      </c>
      <c r="H5" s="6">
        <v>1413</v>
      </c>
      <c r="I5" s="6">
        <v>565</v>
      </c>
      <c r="J5" s="6">
        <v>848</v>
      </c>
      <c r="K5" s="8">
        <v>2018</v>
      </c>
      <c r="L5" s="7"/>
      <c r="M5" s="12"/>
    </row>
    <row r="6" ht="15" customHeight="1">
      <c r="A6" t="s" s="5">
        <v>18</v>
      </c>
      <c r="B6" t="s" s="5">
        <v>19</v>
      </c>
      <c r="C6" s="6">
        <v>128366</v>
      </c>
      <c r="D6" s="6">
        <f>E6+H6</f>
        <v>31584</v>
      </c>
      <c r="E6" s="6">
        <v>10430</v>
      </c>
      <c r="F6" s="6">
        <v>6974</v>
      </c>
      <c r="G6" s="6">
        <v>3456</v>
      </c>
      <c r="H6" s="6">
        <v>21154</v>
      </c>
      <c r="I6" s="6">
        <v>21094</v>
      </c>
      <c r="J6" s="6">
        <v>60</v>
      </c>
      <c r="K6" s="8">
        <v>2018</v>
      </c>
      <c r="L6" s="7"/>
      <c r="M6" s="12"/>
    </row>
    <row r="7" ht="15" customHeight="1">
      <c r="A7" t="s" s="5">
        <v>20</v>
      </c>
      <c r="B7" t="s" s="5">
        <v>21</v>
      </c>
      <c r="C7" s="6">
        <v>20259</v>
      </c>
      <c r="D7" s="6">
        <f>E7+H7</f>
        <v>3984</v>
      </c>
      <c r="E7" s="6">
        <v>92</v>
      </c>
      <c r="F7" s="6">
        <v>58</v>
      </c>
      <c r="G7" s="6">
        <v>34</v>
      </c>
      <c r="H7" s="6">
        <v>3892</v>
      </c>
      <c r="I7" s="6">
        <v>2653</v>
      </c>
      <c r="J7" s="6">
        <v>1239</v>
      </c>
      <c r="K7" s="8">
        <v>2018</v>
      </c>
      <c r="L7" s="7"/>
      <c r="M7" s="12"/>
    </row>
    <row r="8" ht="15" customHeight="1">
      <c r="A8" t="s" s="5">
        <v>22</v>
      </c>
      <c r="B8" t="s" s="5">
        <v>23</v>
      </c>
      <c r="C8" s="6">
        <v>13366</v>
      </c>
      <c r="D8" s="6"/>
      <c r="E8" s="6"/>
      <c r="F8" s="6"/>
      <c r="G8" s="6"/>
      <c r="H8" s="6"/>
      <c r="I8" s="6"/>
      <c r="J8" s="6"/>
      <c r="K8" s="7"/>
      <c r="L8" s="7"/>
      <c r="M8" s="12"/>
    </row>
    <row r="9" ht="15" customHeight="1">
      <c r="A9" t="s" s="5">
        <v>24</v>
      </c>
      <c r="B9" t="s" s="5">
        <v>25</v>
      </c>
      <c r="C9" s="6">
        <v>4365</v>
      </c>
      <c r="D9" s="6">
        <f>E9+H9</f>
        <v>635</v>
      </c>
      <c r="E9" s="6">
        <v>635</v>
      </c>
      <c r="F9" s="6"/>
      <c r="G9" s="6"/>
      <c r="H9" s="6"/>
      <c r="I9" s="6"/>
      <c r="J9" s="6"/>
      <c r="K9" s="8">
        <v>2017</v>
      </c>
      <c r="L9" s="7"/>
      <c r="M9" s="12"/>
    </row>
    <row r="10" ht="15" customHeight="1">
      <c r="A10" t="s" s="5">
        <v>26</v>
      </c>
      <c r="B10" t="s" s="5">
        <v>27</v>
      </c>
      <c r="C10" s="6">
        <v>96253</v>
      </c>
      <c r="D10" s="6">
        <f>E10+H10</f>
        <v>16558</v>
      </c>
      <c r="E10" s="6">
        <v>15628</v>
      </c>
      <c r="F10" s="6">
        <v>8870</v>
      </c>
      <c r="G10" s="6">
        <v>6758</v>
      </c>
      <c r="H10" s="6">
        <v>930</v>
      </c>
      <c r="I10" s="6">
        <v>389</v>
      </c>
      <c r="J10" s="6">
        <v>541</v>
      </c>
      <c r="K10" s="8">
        <v>2018</v>
      </c>
      <c r="L10" s="7"/>
      <c r="M10" s="12"/>
    </row>
    <row r="11" ht="15" customHeight="1">
      <c r="A11" t="s" s="5">
        <v>28</v>
      </c>
      <c r="B11" t="s" s="5">
        <v>29</v>
      </c>
      <c r="C11" s="6">
        <v>54754</v>
      </c>
      <c r="D11" s="6">
        <f>E11+H11</f>
        <v>11519</v>
      </c>
      <c r="E11" s="6">
        <v>6782</v>
      </c>
      <c r="F11" s="6"/>
      <c r="G11" s="6"/>
      <c r="H11" s="6">
        <v>4737</v>
      </c>
      <c r="I11" s="6">
        <v>2885</v>
      </c>
      <c r="J11" s="6">
        <v>1852</v>
      </c>
      <c r="K11" s="8">
        <v>2018</v>
      </c>
      <c r="L11" s="7"/>
      <c r="M11" s="12"/>
    </row>
    <row r="12" ht="15" customHeight="1">
      <c r="A12" t="s" s="5">
        <v>30</v>
      </c>
      <c r="B12" t="s" s="5">
        <v>31</v>
      </c>
      <c r="C12" s="6">
        <v>4474</v>
      </c>
      <c r="D12" s="6">
        <f>E12+H12</f>
        <v>934</v>
      </c>
      <c r="E12" s="6">
        <v>520</v>
      </c>
      <c r="F12" s="6">
        <v>369</v>
      </c>
      <c r="G12" s="6">
        <v>151</v>
      </c>
      <c r="H12" s="6">
        <v>414</v>
      </c>
      <c r="I12" s="6">
        <v>230</v>
      </c>
      <c r="J12" s="6">
        <v>184</v>
      </c>
      <c r="K12" s="8">
        <v>2018</v>
      </c>
      <c r="L12" s="7"/>
      <c r="M12" s="7"/>
    </row>
    <row r="13" ht="15" customHeight="1">
      <c r="A13" t="s" s="5">
        <v>32</v>
      </c>
      <c r="B13" t="s" s="5">
        <v>33</v>
      </c>
      <c r="C13" s="6">
        <v>8419</v>
      </c>
      <c r="D13" s="6">
        <f>E13+H13</f>
        <v>3429</v>
      </c>
      <c r="E13" s="6">
        <v>1724</v>
      </c>
      <c r="F13" s="6">
        <v>1486</v>
      </c>
      <c r="G13" s="6">
        <v>238</v>
      </c>
      <c r="H13" s="6">
        <v>1705</v>
      </c>
      <c r="I13" s="6">
        <v>621</v>
      </c>
      <c r="J13" s="6">
        <v>1084</v>
      </c>
      <c r="K13" s="8">
        <v>2018</v>
      </c>
      <c r="L13" s="7"/>
      <c r="M13" s="7"/>
    </row>
    <row r="14" ht="15" customHeight="1">
      <c r="A14" t="s" s="5">
        <v>34</v>
      </c>
      <c r="B14" t="s" s="5">
        <v>35</v>
      </c>
      <c r="C14" s="6">
        <v>8587</v>
      </c>
      <c r="D14" s="6">
        <f>E14+H14</f>
        <v>5298</v>
      </c>
      <c r="E14" s="6">
        <v>3407</v>
      </c>
      <c r="F14" s="6"/>
      <c r="G14" s="6"/>
      <c r="H14" s="6">
        <v>1891</v>
      </c>
      <c r="I14" s="6"/>
      <c r="J14" s="6"/>
      <c r="K14" s="8">
        <v>2018</v>
      </c>
      <c r="L14" s="7"/>
      <c r="M14" s="7"/>
    </row>
    <row r="15" ht="15" customHeight="1">
      <c r="A15" t="s" s="5">
        <v>36</v>
      </c>
      <c r="B15" t="s" s="5">
        <v>37</v>
      </c>
      <c r="C15" s="6">
        <v>40553</v>
      </c>
      <c r="D15" s="6">
        <f>E15+H15</f>
        <v>5134</v>
      </c>
      <c r="E15" s="6"/>
      <c r="F15" s="6"/>
      <c r="G15" s="6"/>
      <c r="H15" s="6">
        <v>5134</v>
      </c>
      <c r="I15" s="6">
        <v>1921</v>
      </c>
      <c r="J15" s="6">
        <v>3213</v>
      </c>
      <c r="K15" s="8">
        <v>2018</v>
      </c>
      <c r="L15" s="7"/>
      <c r="M15" s="7"/>
    </row>
    <row r="16" ht="15" customHeight="1">
      <c r="A16" t="s" s="5">
        <v>38</v>
      </c>
      <c r="B16" t="s" s="5">
        <v>39</v>
      </c>
      <c r="C16" s="6">
        <v>26679</v>
      </c>
      <c r="D16" s="6">
        <f>E16+H16</f>
        <v>7913</v>
      </c>
      <c r="E16" s="6">
        <v>5184</v>
      </c>
      <c r="F16" s="6">
        <v>2551</v>
      </c>
      <c r="G16" s="6">
        <v>2633</v>
      </c>
      <c r="H16" s="6">
        <v>2729</v>
      </c>
      <c r="I16" s="6">
        <v>1174</v>
      </c>
      <c r="J16" s="6">
        <v>1555</v>
      </c>
      <c r="K16" s="8">
        <v>2018</v>
      </c>
      <c r="L16" s="7"/>
      <c r="M16" s="7"/>
    </row>
    <row r="17" ht="15" customHeight="1">
      <c r="A17" t="s" s="5">
        <v>40</v>
      </c>
      <c r="B17" t="s" s="5">
        <v>41</v>
      </c>
      <c r="C17" s="6">
        <v>10024</v>
      </c>
      <c r="D17" s="6">
        <f>E17+H17</f>
        <v>3326</v>
      </c>
      <c r="E17" s="6">
        <v>2177</v>
      </c>
      <c r="F17" s="6">
        <v>1025</v>
      </c>
      <c r="G17" s="6">
        <v>1152</v>
      </c>
      <c r="H17" s="6">
        <v>1149</v>
      </c>
      <c r="I17" s="6">
        <v>667</v>
      </c>
      <c r="J17" s="6">
        <v>482</v>
      </c>
      <c r="K17" s="8">
        <v>2018</v>
      </c>
      <c r="L17" s="7"/>
      <c r="M17" s="7"/>
    </row>
    <row r="18" ht="15" customHeight="1">
      <c r="A18" t="s" s="5">
        <v>42</v>
      </c>
      <c r="B18" t="s" s="5">
        <v>43</v>
      </c>
      <c r="C18" s="6">
        <v>24259</v>
      </c>
      <c r="D18" s="6">
        <f>E18+H18</f>
        <v>10876</v>
      </c>
      <c r="E18" s="6">
        <v>3901</v>
      </c>
      <c r="F18" s="6">
        <v>69</v>
      </c>
      <c r="G18" s="6">
        <v>3832</v>
      </c>
      <c r="H18" s="6">
        <v>6975</v>
      </c>
      <c r="I18" s="6">
        <v>639</v>
      </c>
      <c r="J18" s="6">
        <v>6336</v>
      </c>
      <c r="K18" s="8">
        <v>2018</v>
      </c>
      <c r="L18" s="7"/>
      <c r="M18" s="7"/>
    </row>
    <row r="19" ht="15" customHeight="1">
      <c r="A19" t="s" s="5">
        <v>44</v>
      </c>
      <c r="B19" t="s" s="5">
        <v>45</v>
      </c>
      <c r="C19" s="6">
        <v>32612</v>
      </c>
      <c r="D19" s="6">
        <f>E19+H19</f>
        <v>10089</v>
      </c>
      <c r="E19" s="6">
        <v>3731</v>
      </c>
      <c r="F19" s="6">
        <v>976</v>
      </c>
      <c r="G19" s="6">
        <v>2755</v>
      </c>
      <c r="H19" s="6">
        <v>6358</v>
      </c>
      <c r="I19" s="6">
        <v>5563</v>
      </c>
      <c r="J19" s="6">
        <v>795</v>
      </c>
      <c r="K19" s="8">
        <v>2018</v>
      </c>
      <c r="L19" s="7"/>
      <c r="M19" s="7"/>
    </row>
    <row r="20" ht="15" customHeight="1">
      <c r="A20" t="s" s="5">
        <v>46</v>
      </c>
      <c r="B20" t="s" s="5">
        <v>47</v>
      </c>
      <c r="C20" s="6">
        <v>8163</v>
      </c>
      <c r="D20" s="6">
        <f>E20+H20</f>
        <v>24</v>
      </c>
      <c r="E20" s="6">
        <v>4</v>
      </c>
      <c r="F20" s="6"/>
      <c r="G20" s="6"/>
      <c r="H20" s="6">
        <v>20</v>
      </c>
      <c r="I20" s="6">
        <v>6</v>
      </c>
      <c r="J20" s="6">
        <v>14</v>
      </c>
      <c r="K20" s="8">
        <v>2018</v>
      </c>
      <c r="L20" s="7"/>
      <c r="M20" s="7"/>
    </row>
    <row r="21" ht="15" customHeight="1">
      <c r="A21" t="s" s="5">
        <v>48</v>
      </c>
      <c r="B21" t="s" s="5">
        <v>49</v>
      </c>
      <c r="C21" s="6">
        <v>18878</v>
      </c>
      <c r="D21" s="6">
        <f>E21+H21</f>
        <v>792</v>
      </c>
      <c r="E21" s="6"/>
      <c r="F21" s="6"/>
      <c r="G21" s="6"/>
      <c r="H21" s="6">
        <v>792</v>
      </c>
      <c r="I21" s="6">
        <v>185</v>
      </c>
      <c r="J21" s="6">
        <v>607</v>
      </c>
      <c r="K21" s="8">
        <v>2018</v>
      </c>
      <c r="L21" s="7"/>
      <c r="M21" s="7"/>
    </row>
    <row r="22" ht="15" customHeight="1">
      <c r="A22" t="s" s="5">
        <v>50</v>
      </c>
      <c r="B22" t="s" s="5">
        <v>51</v>
      </c>
      <c r="C22" s="6">
        <v>2440</v>
      </c>
      <c r="D22" s="6"/>
      <c r="E22" s="6"/>
      <c r="F22" s="6"/>
      <c r="G22" s="6"/>
      <c r="H22" s="6"/>
      <c r="I22" s="6"/>
      <c r="J22" s="6"/>
      <c r="K22" s="7"/>
      <c r="L22" s="7"/>
      <c r="M22" s="7"/>
    </row>
    <row r="23" ht="15" customHeight="1">
      <c r="A23" t="s" s="5">
        <v>52</v>
      </c>
      <c r="B23" t="s" s="5">
        <v>53</v>
      </c>
      <c r="C23" s="6">
        <v>38746</v>
      </c>
      <c r="D23" s="6">
        <f>E23+H23</f>
        <v>1472</v>
      </c>
      <c r="E23" s="6"/>
      <c r="F23" s="6"/>
      <c r="G23" s="6"/>
      <c r="H23" s="6">
        <v>1472</v>
      </c>
      <c r="I23" s="6"/>
      <c r="J23" s="6">
        <v>1472</v>
      </c>
      <c r="K23" s="8">
        <v>2018</v>
      </c>
      <c r="L23" s="7"/>
      <c r="M23" s="7"/>
    </row>
    <row r="24" ht="15" customHeight="1">
      <c r="A24" t="s" s="5">
        <v>54</v>
      </c>
      <c r="B24" t="s" s="5">
        <v>55</v>
      </c>
      <c r="C24" s="6">
        <v>9849</v>
      </c>
      <c r="D24" s="6">
        <f>E24+H24</f>
        <v>3054</v>
      </c>
      <c r="E24" s="6">
        <v>1283</v>
      </c>
      <c r="F24" s="6"/>
      <c r="G24" s="6"/>
      <c r="H24" s="6">
        <v>1771</v>
      </c>
      <c r="I24" s="6">
        <v>575</v>
      </c>
      <c r="J24" s="6">
        <v>1196</v>
      </c>
      <c r="K24" s="8">
        <v>2018</v>
      </c>
      <c r="L24" s="7"/>
      <c r="M24" s="7"/>
    </row>
    <row r="25" ht="15" customHeight="1">
      <c r="A25" t="s" s="5">
        <v>56</v>
      </c>
      <c r="B25" t="s" s="5">
        <v>57</v>
      </c>
      <c r="C25" s="6">
        <v>31011</v>
      </c>
      <c r="D25" s="6">
        <f>E25+H25</f>
        <v>16715</v>
      </c>
      <c r="E25" s="6">
        <v>10032</v>
      </c>
      <c r="F25" s="6">
        <v>5393</v>
      </c>
      <c r="G25" s="6">
        <v>4639</v>
      </c>
      <c r="H25" s="6">
        <v>6683</v>
      </c>
      <c r="I25" s="6">
        <v>3284</v>
      </c>
      <c r="J25" s="6">
        <v>3399</v>
      </c>
      <c r="K25" s="8">
        <v>2018</v>
      </c>
      <c r="L25" s="7"/>
      <c r="M25" s="7"/>
    </row>
    <row r="26" ht="15" customHeight="1">
      <c r="A26" t="s" s="5">
        <v>58</v>
      </c>
      <c r="B26" t="s" s="5">
        <v>59</v>
      </c>
      <c r="C26" s="6">
        <v>18965</v>
      </c>
      <c r="D26" s="6">
        <f>E26+H26</f>
        <v>5540</v>
      </c>
      <c r="E26" s="6">
        <v>4140</v>
      </c>
      <c r="F26" s="6">
        <v>2001</v>
      </c>
      <c r="G26" s="6">
        <v>2139</v>
      </c>
      <c r="H26" s="6">
        <v>1400</v>
      </c>
      <c r="I26" s="6">
        <v>454</v>
      </c>
      <c r="J26" s="6">
        <v>946</v>
      </c>
      <c r="K26" s="8">
        <v>2017</v>
      </c>
      <c r="L26" s="7"/>
      <c r="M26" s="7"/>
    </row>
    <row r="27" ht="15" customHeight="1">
      <c r="A27" t="s" s="5">
        <v>60</v>
      </c>
      <c r="B27" t="s" s="5">
        <v>61</v>
      </c>
      <c r="C27" s="6">
        <v>2655</v>
      </c>
      <c r="D27" s="6">
        <f>E27+H27</f>
        <v>914</v>
      </c>
      <c r="E27" s="6">
        <v>677</v>
      </c>
      <c r="F27" s="6">
        <v>270</v>
      </c>
      <c r="G27" s="6">
        <v>407</v>
      </c>
      <c r="H27" s="6">
        <v>237</v>
      </c>
      <c r="I27" s="6">
        <v>45</v>
      </c>
      <c r="J27" s="6">
        <v>192</v>
      </c>
      <c r="K27" s="8">
        <v>2017</v>
      </c>
      <c r="L27" s="7"/>
      <c r="M27" s="7"/>
    </row>
    <row r="28" ht="15" customHeight="1">
      <c r="A28" t="s" s="5">
        <v>62</v>
      </c>
      <c r="B28" t="s" s="5">
        <v>63</v>
      </c>
      <c r="C28" s="6">
        <v>37081</v>
      </c>
      <c r="D28" s="6">
        <f>E28+H28</f>
        <v>10602</v>
      </c>
      <c r="E28" s="6">
        <v>8576</v>
      </c>
      <c r="F28" s="6">
        <v>8276</v>
      </c>
      <c r="G28" s="6">
        <v>300</v>
      </c>
      <c r="H28" s="6">
        <v>2026</v>
      </c>
      <c r="I28" s="6"/>
      <c r="J28" s="6"/>
      <c r="K28" s="8">
        <v>2018</v>
      </c>
      <c r="L28" s="7"/>
      <c r="M28" s="7"/>
    </row>
    <row r="29" ht="15" customHeight="1">
      <c r="A29" t="s" s="5">
        <v>64</v>
      </c>
      <c r="B29" t="s" s="5">
        <v>65</v>
      </c>
      <c r="C29" s="6">
        <v>1723</v>
      </c>
      <c r="D29" s="6">
        <f>E29+H29</f>
        <v>570</v>
      </c>
      <c r="E29" s="6">
        <v>432</v>
      </c>
      <c r="F29" s="6">
        <v>147</v>
      </c>
      <c r="G29" s="6">
        <v>285</v>
      </c>
      <c r="H29" s="6">
        <v>138</v>
      </c>
      <c r="I29" s="6">
        <v>47</v>
      </c>
      <c r="J29" s="6">
        <v>91</v>
      </c>
      <c r="K29" s="8">
        <v>2017</v>
      </c>
      <c r="L29" s="7"/>
      <c r="M29" s="7"/>
    </row>
    <row r="30" ht="15" customHeight="1">
      <c r="A30" t="s" s="5">
        <v>66</v>
      </c>
      <c r="B30" t="s" s="5">
        <v>67</v>
      </c>
      <c r="C30" s="6">
        <v>5303</v>
      </c>
      <c r="D30" s="6">
        <f>E30+H30</f>
        <v>651</v>
      </c>
      <c r="E30" s="6">
        <v>316</v>
      </c>
      <c r="F30" s="6"/>
      <c r="G30" s="6"/>
      <c r="H30" s="6">
        <v>335</v>
      </c>
      <c r="I30" s="6">
        <v>222</v>
      </c>
      <c r="J30" s="6">
        <v>113</v>
      </c>
      <c r="K30" s="8">
        <v>2018</v>
      </c>
      <c r="L30" s="7"/>
      <c r="M30" s="7"/>
    </row>
    <row r="31" ht="15" customHeight="1">
      <c r="A31" t="s" s="5">
        <v>68</v>
      </c>
      <c r="B31" t="s" s="5">
        <v>69</v>
      </c>
      <c r="C31" s="7"/>
      <c r="D31" s="6"/>
      <c r="E31" s="6"/>
      <c r="F31" s="6"/>
      <c r="G31" s="6"/>
      <c r="H31" s="6"/>
      <c r="I31" s="6"/>
      <c r="J31" s="6"/>
      <c r="K31" s="7"/>
      <c r="L31" s="7"/>
      <c r="M31" s="7"/>
    </row>
    <row r="32" ht="15" customHeight="1">
      <c r="A32" t="s" s="5">
        <v>70</v>
      </c>
      <c r="B32" t="s" s="5">
        <v>71</v>
      </c>
      <c r="C32" s="6">
        <v>19984</v>
      </c>
      <c r="D32" s="6">
        <f>E32+H32</f>
        <v>2698</v>
      </c>
      <c r="E32" s="6">
        <v>336</v>
      </c>
      <c r="F32" s="6"/>
      <c r="G32" s="6"/>
      <c r="H32" s="6">
        <v>2362</v>
      </c>
      <c r="I32" s="6"/>
      <c r="J32" s="6"/>
      <c r="K32" s="8">
        <v>2018</v>
      </c>
      <c r="L32" s="7"/>
      <c r="M32" s="7"/>
    </row>
    <row r="33" ht="15" customHeight="1">
      <c r="A33" t="s" s="5">
        <v>72</v>
      </c>
      <c r="B33" t="s" s="5">
        <v>73</v>
      </c>
      <c r="C33" s="6"/>
      <c r="D33" s="6"/>
      <c r="E33" s="6"/>
      <c r="F33" s="6"/>
      <c r="G33" s="6"/>
      <c r="H33" s="6"/>
      <c r="I33" s="6"/>
      <c r="J33" s="6"/>
      <c r="K33" s="7"/>
      <c r="L33" s="7"/>
      <c r="M33" s="7"/>
    </row>
    <row r="34" ht="15" customHeight="1">
      <c r="A34" t="s" s="5">
        <v>74</v>
      </c>
      <c r="B34" t="s" s="5">
        <v>75</v>
      </c>
      <c r="C34" s="6">
        <v>13329</v>
      </c>
      <c r="D34" s="6">
        <f>E34+H34</f>
        <v>2852</v>
      </c>
      <c r="E34" s="6">
        <v>1953</v>
      </c>
      <c r="F34" s="6">
        <v>203</v>
      </c>
      <c r="G34" s="6">
        <v>1750</v>
      </c>
      <c r="H34" s="6">
        <v>899</v>
      </c>
      <c r="I34" s="6">
        <v>98</v>
      </c>
      <c r="J34" s="6">
        <v>801</v>
      </c>
      <c r="K34" s="8">
        <v>2017</v>
      </c>
      <c r="L34" s="7"/>
      <c r="M34" s="7"/>
    </row>
    <row r="35" ht="15" customHeight="1">
      <c r="A35" t="s" s="5">
        <v>76</v>
      </c>
      <c r="B35" t="s" s="5">
        <v>77</v>
      </c>
      <c r="C35" s="6">
        <v>48322</v>
      </c>
      <c r="D35" s="6">
        <f>E35+H35</f>
        <v>10678</v>
      </c>
      <c r="E35" s="6"/>
      <c r="F35" s="6"/>
      <c r="G35" s="6"/>
      <c r="H35" s="6">
        <v>10678</v>
      </c>
      <c r="I35" s="6">
        <v>5979</v>
      </c>
      <c r="J35" s="6">
        <v>4699</v>
      </c>
      <c r="K35" s="8">
        <v>2018</v>
      </c>
      <c r="L35" s="7"/>
      <c r="M35" s="7"/>
    </row>
    <row r="36" ht="15" customHeight="1">
      <c r="A36" t="s" s="5">
        <v>78</v>
      </c>
      <c r="B36" t="s" s="5">
        <v>79</v>
      </c>
      <c r="C36" s="6">
        <v>49512</v>
      </c>
      <c r="D36" s="6">
        <f>E36+H36</f>
        <v>10320</v>
      </c>
      <c r="E36" s="6">
        <v>3407</v>
      </c>
      <c r="F36" s="6"/>
      <c r="G36" s="6">
        <v>3407</v>
      </c>
      <c r="H36" s="6">
        <v>6913</v>
      </c>
      <c r="I36" s="6">
        <v>5387</v>
      </c>
      <c r="J36" s="6">
        <v>1526</v>
      </c>
      <c r="K36" s="8">
        <v>2017</v>
      </c>
      <c r="L36" s="7"/>
      <c r="M36" s="7"/>
    </row>
    <row r="37" ht="15" customHeight="1">
      <c r="A37" t="s" s="5">
        <v>80</v>
      </c>
      <c r="B37" t="s" s="5">
        <v>81</v>
      </c>
      <c r="C37" s="6">
        <v>26592</v>
      </c>
      <c r="D37" s="6">
        <f>E37+H37</f>
        <v>3004</v>
      </c>
      <c r="E37" s="6">
        <v>3004</v>
      </c>
      <c r="F37" s="6">
        <v>1135</v>
      </c>
      <c r="G37" s="6">
        <v>1869</v>
      </c>
      <c r="H37" s="6"/>
      <c r="I37" s="6"/>
      <c r="J37" s="6"/>
      <c r="K37" s="8">
        <v>2017</v>
      </c>
      <c r="L37" s="7"/>
      <c r="M37" s="7"/>
    </row>
    <row r="38" ht="15" customHeight="1">
      <c r="A38" t="s" s="5">
        <v>82</v>
      </c>
      <c r="B38" t="s" s="5">
        <v>83</v>
      </c>
      <c r="C38" s="6">
        <v>14871</v>
      </c>
      <c r="D38" s="6">
        <f>E38+H38</f>
        <v>2042</v>
      </c>
      <c r="E38" s="6">
        <v>987</v>
      </c>
      <c r="F38" s="6">
        <v>490</v>
      </c>
      <c r="G38" s="6">
        <v>497</v>
      </c>
      <c r="H38" s="6">
        <v>1055</v>
      </c>
      <c r="I38" s="6">
        <v>801</v>
      </c>
      <c r="J38" s="6">
        <v>254</v>
      </c>
      <c r="K38" s="8">
        <v>2018</v>
      </c>
      <c r="L38" s="7"/>
      <c r="M38" s="7"/>
    </row>
    <row r="39" ht="15" customHeight="1">
      <c r="A39" t="s" s="5">
        <v>84</v>
      </c>
      <c r="B39" t="s" s="5">
        <v>85</v>
      </c>
      <c r="C39" s="6">
        <v>47896</v>
      </c>
      <c r="D39" s="6">
        <f>E39+H39</f>
        <v>7443</v>
      </c>
      <c r="E39" s="6"/>
      <c r="F39" s="6"/>
      <c r="G39" s="6"/>
      <c r="H39" s="6">
        <v>7443</v>
      </c>
      <c r="I39" s="6">
        <v>5198</v>
      </c>
      <c r="J39" s="6">
        <v>2245</v>
      </c>
      <c r="K39" s="8">
        <v>2018</v>
      </c>
      <c r="L39" s="7"/>
      <c r="M39" s="7"/>
    </row>
    <row r="40" ht="15" customHeight="1">
      <c r="A40" t="s" s="5">
        <v>86</v>
      </c>
      <c r="B40" t="s" s="5">
        <v>87</v>
      </c>
      <c r="C40" s="6">
        <v>2254</v>
      </c>
      <c r="D40" s="6">
        <f>E40+H40</f>
        <v>653</v>
      </c>
      <c r="E40" s="6">
        <v>555</v>
      </c>
      <c r="F40" s="6">
        <v>476</v>
      </c>
      <c r="G40" s="6">
        <v>79</v>
      </c>
      <c r="H40" s="6">
        <v>98</v>
      </c>
      <c r="I40" s="6">
        <v>54</v>
      </c>
      <c r="J40" s="6">
        <v>44</v>
      </c>
      <c r="K40" s="8">
        <v>2018</v>
      </c>
      <c r="L40" s="7"/>
      <c r="M40" s="7"/>
    </row>
    <row r="41" ht="15" customHeight="1">
      <c r="A41" t="s" s="5">
        <v>88</v>
      </c>
      <c r="B41" t="s" s="5">
        <v>89</v>
      </c>
      <c r="C41" s="6">
        <v>18810</v>
      </c>
      <c r="D41" s="6">
        <f>E41+H41</f>
        <v>3173</v>
      </c>
      <c r="E41" s="6">
        <v>1847</v>
      </c>
      <c r="F41" s="6"/>
      <c r="G41" s="6"/>
      <c r="H41" s="6">
        <v>1326</v>
      </c>
      <c r="I41" s="6"/>
      <c r="J41" s="6"/>
      <c r="K41" s="8">
        <v>2018</v>
      </c>
      <c r="L41" s="7"/>
      <c r="M41" s="7"/>
    </row>
    <row r="42" ht="15" customHeight="1">
      <c r="A42" t="s" s="5">
        <v>90</v>
      </c>
      <c r="B42" t="s" s="5">
        <v>91</v>
      </c>
      <c r="C42" s="6">
        <v>4011</v>
      </c>
      <c r="D42" s="6">
        <f>E42+H42</f>
        <v>1819</v>
      </c>
      <c r="E42" s="6">
        <v>671</v>
      </c>
      <c r="F42" s="6">
        <v>250</v>
      </c>
      <c r="G42" s="6">
        <v>421</v>
      </c>
      <c r="H42" s="6">
        <v>1148</v>
      </c>
      <c r="I42" s="6">
        <v>238</v>
      </c>
      <c r="J42" s="6">
        <v>910</v>
      </c>
      <c r="K42" s="8">
        <v>2018</v>
      </c>
      <c r="L42" s="7"/>
      <c r="M42" s="7"/>
    </row>
    <row r="43" ht="15" customHeight="1">
      <c r="A43" t="s" s="5">
        <v>92</v>
      </c>
      <c r="B43" t="s" s="5">
        <v>93</v>
      </c>
      <c r="C43" s="6">
        <v>22339</v>
      </c>
      <c r="D43" s="6">
        <f>E43+H43</f>
        <v>4835</v>
      </c>
      <c r="E43" s="6">
        <v>3428</v>
      </c>
      <c r="F43" s="6"/>
      <c r="G43" s="6">
        <v>3428</v>
      </c>
      <c r="H43" s="6">
        <v>1407</v>
      </c>
      <c r="I43" s="6"/>
      <c r="J43" s="6">
        <v>1407</v>
      </c>
      <c r="K43" s="8">
        <v>2018</v>
      </c>
      <c r="L43" s="7"/>
      <c r="M43" s="7"/>
    </row>
    <row r="44" ht="15" customHeight="1">
      <c r="A44" t="s" s="5">
        <v>94</v>
      </c>
      <c r="B44" t="s" s="5">
        <v>95</v>
      </c>
      <c r="C44" s="6">
        <v>145078</v>
      </c>
      <c r="D44" s="6">
        <f>E44+H44</f>
        <v>22940</v>
      </c>
      <c r="E44" s="6">
        <v>2347</v>
      </c>
      <c r="F44" s="6"/>
      <c r="G44" s="6"/>
      <c r="H44" s="6">
        <v>20593</v>
      </c>
      <c r="I44" s="6">
        <v>18894</v>
      </c>
      <c r="J44" s="6">
        <v>1699</v>
      </c>
      <c r="K44" s="8">
        <v>2018</v>
      </c>
      <c r="L44" s="7"/>
      <c r="M44" s="7"/>
    </row>
    <row r="45" ht="15" customHeight="1">
      <c r="A45" t="s" s="5">
        <v>96</v>
      </c>
      <c r="B45" t="s" s="5">
        <v>97</v>
      </c>
      <c r="C45" s="6">
        <v>6633</v>
      </c>
      <c r="D45" s="6">
        <f>E45+H45</f>
        <v>3254</v>
      </c>
      <c r="E45" s="6">
        <v>1490</v>
      </c>
      <c r="F45" s="6"/>
      <c r="G45" s="6"/>
      <c r="H45" s="6">
        <v>1764</v>
      </c>
      <c r="I45" s="6"/>
      <c r="J45" s="6"/>
      <c r="K45" s="8">
        <v>2018</v>
      </c>
      <c r="L45" s="7"/>
      <c r="M45" s="7"/>
    </row>
    <row r="46" ht="15" customHeight="1">
      <c r="A46" t="s" s="5">
        <v>98</v>
      </c>
      <c r="B46" t="s" s="5">
        <v>99</v>
      </c>
      <c r="C46" s="6">
        <v>29907</v>
      </c>
      <c r="D46" s="6">
        <f>E46+H46</f>
        <v>11239</v>
      </c>
      <c r="E46" s="6">
        <v>10123</v>
      </c>
      <c r="F46" s="6">
        <v>8856</v>
      </c>
      <c r="G46" s="6">
        <v>1267</v>
      </c>
      <c r="H46" s="6">
        <v>1116</v>
      </c>
      <c r="I46" s="6">
        <v>1024</v>
      </c>
      <c r="J46" s="6">
        <v>92</v>
      </c>
      <c r="K46" s="8">
        <v>2018</v>
      </c>
      <c r="L46" s="7"/>
      <c r="M46" s="7"/>
    </row>
    <row r="47" ht="15" customHeight="1">
      <c r="A47" t="s" s="5">
        <v>100</v>
      </c>
      <c r="B47" t="s" s="5">
        <v>101</v>
      </c>
      <c r="C47" s="7"/>
      <c r="D47" s="6"/>
      <c r="E47" s="6"/>
      <c r="F47" s="6"/>
      <c r="G47" s="7"/>
      <c r="H47" s="6"/>
      <c r="I47" s="6"/>
      <c r="J47" s="6"/>
      <c r="K47" s="7"/>
      <c r="L47" s="7"/>
      <c r="M47" s="7"/>
    </row>
    <row r="48" ht="15" customHeight="1">
      <c r="A48" t="s" s="5">
        <v>102</v>
      </c>
      <c r="B48" t="s" s="5">
        <v>103</v>
      </c>
      <c r="C48" s="6">
        <v>20070</v>
      </c>
      <c r="D48" s="6">
        <f>E48+H48</f>
        <v>7849</v>
      </c>
      <c r="E48" s="6"/>
      <c r="F48" s="6"/>
      <c r="G48" s="6"/>
      <c r="H48" s="6">
        <v>7849</v>
      </c>
      <c r="I48" s="6">
        <v>4383</v>
      </c>
      <c r="J48" s="6">
        <v>3466</v>
      </c>
      <c r="K48" s="8">
        <v>2018</v>
      </c>
      <c r="L48" s="7"/>
      <c r="M48" s="7"/>
    </row>
    <row r="49" ht="15" customHeight="1">
      <c r="A49" t="s" s="5">
        <v>104</v>
      </c>
      <c r="B49" t="s" s="5">
        <v>105</v>
      </c>
      <c r="C49" s="6">
        <v>23706</v>
      </c>
      <c r="D49" s="6">
        <f>E49+H49</f>
        <v>12327</v>
      </c>
      <c r="E49" s="6">
        <v>5018</v>
      </c>
      <c r="F49" s="6">
        <v>2923</v>
      </c>
      <c r="G49" s="6">
        <v>2095</v>
      </c>
      <c r="H49" s="6">
        <v>7309</v>
      </c>
      <c r="I49" s="6">
        <v>4014</v>
      </c>
      <c r="J49" s="6">
        <v>3295</v>
      </c>
      <c r="K49" s="8">
        <v>2017</v>
      </c>
      <c r="L49" s="7"/>
      <c r="M49" s="7"/>
    </row>
    <row r="50" ht="15" customHeight="1">
      <c r="A50" t="s" s="5">
        <v>106</v>
      </c>
      <c r="B50" t="s" s="5">
        <v>107</v>
      </c>
      <c r="C50" s="6">
        <v>5792</v>
      </c>
      <c r="D50" s="6">
        <f>E50+H50</f>
        <v>666</v>
      </c>
      <c r="E50" s="6">
        <v>666</v>
      </c>
      <c r="F50" s="6">
        <v>606</v>
      </c>
      <c r="G50" s="6">
        <v>60</v>
      </c>
      <c r="H50" s="6"/>
      <c r="I50" s="6"/>
      <c r="J50" s="6"/>
      <c r="K50" s="8">
        <v>2018</v>
      </c>
      <c r="L50" s="7"/>
      <c r="M50" s="7"/>
    </row>
    <row r="51" ht="15" customHeight="1">
      <c r="A51" t="s" s="5">
        <v>108</v>
      </c>
      <c r="B51" t="s" s="5">
        <v>109</v>
      </c>
      <c r="C51" s="6">
        <v>2454</v>
      </c>
      <c r="D51" s="6">
        <f>E51+H51</f>
        <v>738</v>
      </c>
      <c r="E51" s="6">
        <v>497</v>
      </c>
      <c r="F51" s="6">
        <v>55</v>
      </c>
      <c r="G51" s="6">
        <v>442</v>
      </c>
      <c r="H51" s="6">
        <v>241</v>
      </c>
      <c r="I51" s="6">
        <v>69</v>
      </c>
      <c r="J51" s="6">
        <v>172</v>
      </c>
      <c r="K51" s="8">
        <v>2018</v>
      </c>
      <c r="L51" s="7"/>
      <c r="M51" s="7"/>
    </row>
    <row r="52" ht="15" customHeight="1">
      <c r="A52" s="7"/>
      <c r="B52" s="7"/>
      <c r="C52" s="7"/>
      <c r="D52" s="7"/>
      <c r="E52" s="7"/>
      <c r="F52" s="7"/>
      <c r="G52" s="7"/>
      <c r="H52" s="7"/>
      <c r="I52" s="7"/>
      <c r="J52" s="7"/>
      <c r="K52" s="7"/>
      <c r="L52" s="7"/>
      <c r="M52" s="7"/>
    </row>
    <row r="53" ht="15" customHeight="1">
      <c r="A53" s="7"/>
      <c r="B53" t="s" s="9">
        <v>110</v>
      </c>
      <c r="C53" s="10">
        <f>SUM(C2:C51)</f>
        <v>1240771</v>
      </c>
      <c r="D53" s="10">
        <f>SUM(D2:D51)</f>
        <v>281483</v>
      </c>
      <c r="E53" s="10">
        <f>SUM(E2:E51)</f>
        <v>129111</v>
      </c>
      <c r="F53" s="10">
        <f>SUM(F2:F51)+E4+E9+E11+E14+E20+E24+E30+E32+E41+E44+E45</f>
        <v>81511</v>
      </c>
      <c r="G53" s="10">
        <f>SUM(G2:G51)</f>
        <v>47600</v>
      </c>
      <c r="H53" s="10">
        <f>SUM(H2:H51)</f>
        <v>152372</v>
      </c>
      <c r="I53" s="10">
        <f>SUM(I2:I51)+H14+H28+H32+H41+H45</f>
        <v>104331</v>
      </c>
      <c r="J53" s="10">
        <f>SUM(J2:J51)</f>
        <v>48041</v>
      </c>
      <c r="K53" s="7"/>
      <c r="L53" s="7"/>
      <c r="M53"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dimension ref="A1:Q55"/>
  <sheetViews>
    <sheetView workbookViewId="0" showGridLines="0" defaultGridColor="1"/>
  </sheetViews>
  <sheetFormatPr defaultColWidth="8.83333" defaultRowHeight="15" customHeight="1" outlineLevelRow="0" outlineLevelCol="0"/>
  <cols>
    <col min="1" max="1" width="11.1719" style="84" customWidth="1"/>
    <col min="2" max="2" width="15.3516" style="84" customWidth="1"/>
    <col min="3" max="3" width="10.6719" style="84" customWidth="1"/>
    <col min="4" max="4" width="10.6719" style="84" customWidth="1"/>
    <col min="5" max="5" width="10.6719" style="84" customWidth="1"/>
    <col min="6" max="6" width="10.6719" style="84" customWidth="1"/>
    <col min="7" max="7" width="10.6719" style="84" customWidth="1"/>
    <col min="8" max="8" width="10.6719" style="84" customWidth="1"/>
    <col min="9" max="9" width="10.6719" style="84" customWidth="1"/>
    <col min="10" max="10" width="10.6719" style="84" customWidth="1"/>
    <col min="11" max="11" width="8.85156" style="84" customWidth="1"/>
    <col min="12" max="12" width="8.85156" style="84" customWidth="1"/>
    <col min="13" max="13" width="8.85156" style="84" customWidth="1"/>
    <col min="14" max="14" width="8.85156" style="84" customWidth="1"/>
    <col min="15" max="15" width="8.85156" style="84" customWidth="1"/>
    <col min="16" max="16" width="8.85156" style="84" customWidth="1"/>
    <col min="17" max="17" width="8.85156" style="84" customWidth="1"/>
    <col min="18" max="256" width="8.85156" style="84" customWidth="1"/>
  </cols>
  <sheetData>
    <row r="1" ht="57" customHeight="1">
      <c r="A1" t="s" s="2">
        <v>0</v>
      </c>
      <c r="B1" t="s" s="2">
        <v>1</v>
      </c>
      <c r="C1" t="s" s="3">
        <v>2</v>
      </c>
      <c r="D1" t="s" s="3">
        <v>3</v>
      </c>
      <c r="E1" t="s" s="3">
        <v>4</v>
      </c>
      <c r="F1" t="s" s="3">
        <v>5</v>
      </c>
      <c r="G1" t="s" s="3">
        <v>6</v>
      </c>
      <c r="H1" t="s" s="3">
        <v>7</v>
      </c>
      <c r="I1" t="s" s="3">
        <v>8</v>
      </c>
      <c r="J1" t="s" s="3">
        <v>9</v>
      </c>
      <c r="K1" t="s" s="3">
        <v>130</v>
      </c>
      <c r="L1" t="s" s="3">
        <v>148</v>
      </c>
      <c r="M1" t="s" s="3">
        <v>149</v>
      </c>
      <c r="N1" t="s" s="5">
        <v>145</v>
      </c>
      <c r="O1" t="s" s="5">
        <v>146</v>
      </c>
      <c r="P1" s="7"/>
      <c r="Q1" s="7"/>
    </row>
    <row r="2" ht="15" customHeight="1">
      <c r="A2" t="s" s="5">
        <v>10</v>
      </c>
      <c r="B2" t="s" s="5">
        <v>11</v>
      </c>
      <c r="C2" s="6">
        <v>27590</v>
      </c>
      <c r="D2" s="6">
        <v>2779</v>
      </c>
      <c r="E2" s="6">
        <v>2374</v>
      </c>
      <c r="F2" s="6">
        <v>1131</v>
      </c>
      <c r="G2" s="6">
        <v>1243</v>
      </c>
      <c r="H2" s="6">
        <v>406</v>
      </c>
      <c r="I2" s="6">
        <v>184</v>
      </c>
      <c r="J2" s="6">
        <v>221</v>
      </c>
      <c r="K2" s="79">
        <v>2020</v>
      </c>
      <c r="L2" t="s" s="5">
        <v>150</v>
      </c>
      <c r="M2" s="8">
        <v>12</v>
      </c>
      <c r="N2" s="7"/>
      <c r="O2" t="s" s="5">
        <v>147</v>
      </c>
      <c r="P2" s="7"/>
      <c r="Q2" s="7"/>
    </row>
    <row r="3" ht="15" customHeight="1">
      <c r="A3" t="s" s="5">
        <v>12</v>
      </c>
      <c r="B3" t="s" s="5">
        <v>13</v>
      </c>
      <c r="C3" s="6">
        <v>10080</v>
      </c>
      <c r="D3" s="6">
        <v>4761</v>
      </c>
      <c r="E3" s="6">
        <v>3144</v>
      </c>
      <c r="F3" s="6">
        <v>1306</v>
      </c>
      <c r="G3" s="6">
        <v>1838</v>
      </c>
      <c r="H3" s="6">
        <v>1617</v>
      </c>
      <c r="I3" s="6">
        <v>1375</v>
      </c>
      <c r="J3" s="6">
        <v>242</v>
      </c>
      <c r="K3" s="79">
        <v>2020</v>
      </c>
      <c r="L3" t="s" s="5">
        <v>151</v>
      </c>
      <c r="M3" s="8">
        <v>12</v>
      </c>
      <c r="N3" s="7"/>
      <c r="O3" t="s" s="5">
        <v>147</v>
      </c>
      <c r="P3" s="7"/>
      <c r="Q3" s="7"/>
    </row>
    <row r="4" ht="15" customHeight="1">
      <c r="A4" t="s" s="5">
        <v>14</v>
      </c>
      <c r="B4" t="s" s="5">
        <v>15</v>
      </c>
      <c r="C4" s="6">
        <v>7770</v>
      </c>
      <c r="D4" s="6">
        <v>5126</v>
      </c>
      <c r="E4" s="6">
        <v>671</v>
      </c>
      <c r="F4" s="6">
        <v>531</v>
      </c>
      <c r="G4" s="6">
        <v>140</v>
      </c>
      <c r="H4" s="6">
        <v>4455</v>
      </c>
      <c r="I4" s="6">
        <v>1255</v>
      </c>
      <c r="J4" s="6">
        <v>3200</v>
      </c>
      <c r="K4" s="79">
        <v>2020</v>
      </c>
      <c r="L4" t="s" s="5">
        <v>150</v>
      </c>
      <c r="M4" s="8">
        <v>12</v>
      </c>
      <c r="N4" t="s" s="5">
        <v>152</v>
      </c>
      <c r="O4" t="s" s="5">
        <v>147</v>
      </c>
      <c r="P4" s="7"/>
      <c r="Q4" s="7"/>
    </row>
    <row r="5" ht="15" customHeight="1">
      <c r="A5" t="s" s="5">
        <v>16</v>
      </c>
      <c r="B5" t="s" s="5">
        <v>17</v>
      </c>
      <c r="C5" s="6">
        <v>15480</v>
      </c>
      <c r="D5" s="6">
        <v>6226</v>
      </c>
      <c r="E5" s="6">
        <v>3676</v>
      </c>
      <c r="F5" s="6">
        <v>1595</v>
      </c>
      <c r="G5" s="6">
        <v>2081</v>
      </c>
      <c r="H5" s="6">
        <v>2550</v>
      </c>
      <c r="I5" s="6">
        <v>144</v>
      </c>
      <c r="J5" s="6">
        <v>2406</v>
      </c>
      <c r="K5" s="79">
        <v>2020</v>
      </c>
      <c r="L5" t="s" s="5">
        <v>151</v>
      </c>
      <c r="M5" s="8">
        <v>12</v>
      </c>
      <c r="N5" t="s" s="5">
        <v>153</v>
      </c>
      <c r="O5" t="s" s="5">
        <v>147</v>
      </c>
      <c r="P5" s="7"/>
      <c r="Q5" s="7"/>
    </row>
    <row r="6" ht="15" customHeight="1">
      <c r="A6" t="s" s="5">
        <v>18</v>
      </c>
      <c r="B6" t="s" s="5">
        <v>19</v>
      </c>
      <c r="C6" s="6">
        <v>11574</v>
      </c>
      <c r="D6" s="6">
        <v>3879</v>
      </c>
      <c r="E6" s="6">
        <v>2357</v>
      </c>
      <c r="F6" s="6">
        <v>1094</v>
      </c>
      <c r="G6" s="6">
        <v>1263</v>
      </c>
      <c r="H6" s="6">
        <v>1522</v>
      </c>
      <c r="I6" s="6">
        <v>1509</v>
      </c>
      <c r="J6" s="6">
        <v>13</v>
      </c>
      <c r="K6" s="79">
        <v>2020</v>
      </c>
      <c r="L6" t="s" s="5">
        <v>150</v>
      </c>
      <c r="M6" s="8">
        <v>12</v>
      </c>
      <c r="N6" s="7"/>
      <c r="O6" t="s" s="5">
        <v>147</v>
      </c>
      <c r="P6" s="7"/>
      <c r="Q6" s="7"/>
    </row>
    <row r="7" ht="15" customHeight="1">
      <c r="A7" t="s" s="5">
        <v>20</v>
      </c>
      <c r="B7" t="s" s="5">
        <v>21</v>
      </c>
      <c r="C7" s="6">
        <v>7982</v>
      </c>
      <c r="D7" s="6">
        <v>2630</v>
      </c>
      <c r="E7" s="6">
        <v>14</v>
      </c>
      <c r="F7" s="6">
        <v>8</v>
      </c>
      <c r="G7" s="6">
        <v>6</v>
      </c>
      <c r="H7" s="6">
        <v>2616</v>
      </c>
      <c r="I7" s="6">
        <v>1053</v>
      </c>
      <c r="J7" s="6">
        <v>1563</v>
      </c>
      <c r="K7" s="79">
        <v>2020</v>
      </c>
      <c r="L7" t="s" s="5">
        <v>151</v>
      </c>
      <c r="M7" s="8">
        <v>12</v>
      </c>
      <c r="N7" t="s" s="5">
        <v>154</v>
      </c>
      <c r="O7" t="s" s="5">
        <v>147</v>
      </c>
      <c r="P7" s="7"/>
      <c r="Q7" s="7"/>
    </row>
    <row r="8" ht="15" customHeight="1">
      <c r="A8" t="s" s="5">
        <v>22</v>
      </c>
      <c r="B8" t="s" s="5">
        <v>23</v>
      </c>
      <c r="C8" s="6">
        <v>10699</v>
      </c>
      <c r="D8" s="6">
        <v>1011</v>
      </c>
      <c r="E8" s="6">
        <v>214</v>
      </c>
      <c r="F8" s="6"/>
      <c r="G8" s="6"/>
      <c r="H8" s="6">
        <v>797</v>
      </c>
      <c r="I8" s="6">
        <v>605</v>
      </c>
      <c r="J8" s="6">
        <v>192</v>
      </c>
      <c r="K8" s="79">
        <v>2020</v>
      </c>
      <c r="L8" t="s" s="5">
        <v>150</v>
      </c>
      <c r="M8" s="8">
        <v>12</v>
      </c>
      <c r="N8" s="7"/>
      <c r="O8" t="s" s="5">
        <v>147</v>
      </c>
      <c r="P8" s="7"/>
      <c r="Q8" s="7"/>
    </row>
    <row r="9" ht="15" customHeight="1">
      <c r="A9" t="s" s="5">
        <v>24</v>
      </c>
      <c r="B9" t="s" s="5">
        <v>25</v>
      </c>
      <c r="C9" s="6">
        <v>9937</v>
      </c>
      <c r="D9" s="6"/>
      <c r="E9" s="6"/>
      <c r="F9" s="6"/>
      <c r="G9" s="6"/>
      <c r="H9" s="6"/>
      <c r="I9" s="6"/>
      <c r="J9" s="6"/>
      <c r="K9" s="79">
        <v>2020</v>
      </c>
      <c r="L9" t="s" s="5">
        <v>151</v>
      </c>
      <c r="M9" s="8">
        <v>12</v>
      </c>
      <c r="N9" s="7"/>
      <c r="O9" t="s" s="5">
        <v>147</v>
      </c>
      <c r="P9" s="7"/>
      <c r="Q9" s="7"/>
    </row>
    <row r="10" ht="15" customHeight="1">
      <c r="A10" t="s" s="5">
        <v>26</v>
      </c>
      <c r="B10" t="s" s="5">
        <v>27</v>
      </c>
      <c r="C10" s="6">
        <v>24085</v>
      </c>
      <c r="D10" s="6">
        <v>8018</v>
      </c>
      <c r="E10" s="6">
        <v>7228</v>
      </c>
      <c r="F10" s="6">
        <v>3873</v>
      </c>
      <c r="G10" s="6">
        <v>3355</v>
      </c>
      <c r="H10" s="6">
        <v>790</v>
      </c>
      <c r="I10" s="6">
        <v>236</v>
      </c>
      <c r="J10" s="6">
        <v>554</v>
      </c>
      <c r="K10" s="79">
        <v>2020</v>
      </c>
      <c r="L10" t="s" s="5">
        <v>151</v>
      </c>
      <c r="M10" s="8">
        <v>12</v>
      </c>
      <c r="N10" s="7"/>
      <c r="O10" t="s" s="5">
        <v>147</v>
      </c>
      <c r="P10" s="7"/>
      <c r="Q10" s="7"/>
    </row>
    <row r="11" ht="15" customHeight="1">
      <c r="A11" t="s" s="5">
        <v>28</v>
      </c>
      <c r="B11" t="s" s="5">
        <v>29</v>
      </c>
      <c r="C11" s="6"/>
      <c r="D11" s="6"/>
      <c r="E11" s="6"/>
      <c r="F11" s="6"/>
      <c r="G11" s="6"/>
      <c r="H11" s="6"/>
      <c r="I11" s="6"/>
      <c r="J11" s="6"/>
      <c r="K11" s="79">
        <v>2020</v>
      </c>
      <c r="L11" s="7"/>
      <c r="M11" s="7"/>
      <c r="N11" s="7"/>
      <c r="O11" s="7"/>
      <c r="P11" s="7"/>
      <c r="Q11" s="7"/>
    </row>
    <row r="12" ht="15" customHeight="1">
      <c r="A12" t="s" s="5">
        <v>30</v>
      </c>
      <c r="B12" t="s" s="5">
        <v>31</v>
      </c>
      <c r="C12" s="6">
        <v>6158</v>
      </c>
      <c r="D12" s="6">
        <v>2547</v>
      </c>
      <c r="E12" s="6">
        <v>2197</v>
      </c>
      <c r="F12" s="6">
        <v>1320</v>
      </c>
      <c r="G12" s="6">
        <v>877</v>
      </c>
      <c r="H12" s="6">
        <v>350</v>
      </c>
      <c r="I12" s="6">
        <v>211</v>
      </c>
      <c r="J12" s="6">
        <v>139</v>
      </c>
      <c r="K12" s="79">
        <v>2020</v>
      </c>
      <c r="L12" t="s" s="5">
        <v>151</v>
      </c>
      <c r="M12" s="8">
        <v>12</v>
      </c>
      <c r="N12" s="7"/>
      <c r="O12" s="7"/>
      <c r="P12" s="7"/>
      <c r="Q12" s="7"/>
    </row>
    <row r="13" ht="15" customHeight="1">
      <c r="A13" t="s" s="5">
        <v>32</v>
      </c>
      <c r="B13" t="s" s="5">
        <v>33</v>
      </c>
      <c r="C13" s="6">
        <v>5404</v>
      </c>
      <c r="D13" s="6">
        <v>2418</v>
      </c>
      <c r="E13" s="6">
        <v>1471</v>
      </c>
      <c r="F13" s="6">
        <v>761</v>
      </c>
      <c r="G13" s="6">
        <v>710</v>
      </c>
      <c r="H13" s="6">
        <v>947</v>
      </c>
      <c r="I13" s="6">
        <v>619</v>
      </c>
      <c r="J13" s="6">
        <v>328</v>
      </c>
      <c r="K13" s="79">
        <v>2020</v>
      </c>
      <c r="L13" t="s" s="5">
        <v>151</v>
      </c>
      <c r="M13" s="8">
        <v>12</v>
      </c>
      <c r="N13" s="7"/>
      <c r="O13" s="7"/>
      <c r="P13" s="7"/>
      <c r="Q13" s="7"/>
    </row>
    <row r="14" ht="15" customHeight="1">
      <c r="A14" t="s" s="5">
        <v>34</v>
      </c>
      <c r="B14" t="s" s="5">
        <v>35</v>
      </c>
      <c r="C14" s="6">
        <v>5732</v>
      </c>
      <c r="D14" s="6">
        <v>4095</v>
      </c>
      <c r="E14" s="6">
        <v>2711</v>
      </c>
      <c r="F14" s="6">
        <v>2152</v>
      </c>
      <c r="G14" s="6">
        <v>599</v>
      </c>
      <c r="H14" s="6">
        <v>1384</v>
      </c>
      <c r="I14" s="6">
        <v>1212</v>
      </c>
      <c r="J14" s="6">
        <v>172</v>
      </c>
      <c r="K14" s="79">
        <v>2020</v>
      </c>
      <c r="L14" t="s" s="5">
        <v>150</v>
      </c>
      <c r="M14" s="8">
        <v>12</v>
      </c>
      <c r="N14" s="7"/>
      <c r="O14" t="s" s="5">
        <v>147</v>
      </c>
      <c r="P14" s="7"/>
      <c r="Q14" s="7"/>
    </row>
    <row r="15" ht="15" customHeight="1">
      <c r="A15" t="s" s="5">
        <v>36</v>
      </c>
      <c r="B15" t="s" s="5">
        <v>37</v>
      </c>
      <c r="C15" s="6">
        <v>11635</v>
      </c>
      <c r="D15" s="6">
        <v>4585</v>
      </c>
      <c r="E15" s="6"/>
      <c r="F15" s="6"/>
      <c r="G15" s="6"/>
      <c r="H15" s="6">
        <v>4585</v>
      </c>
      <c r="I15" s="6">
        <v>439</v>
      </c>
      <c r="J15" s="6">
        <v>4146</v>
      </c>
      <c r="K15" s="79">
        <v>2020</v>
      </c>
      <c r="L15" t="s" s="5">
        <v>150</v>
      </c>
      <c r="M15" s="8">
        <v>12</v>
      </c>
      <c r="N15" s="7"/>
      <c r="O15" t="s" s="5">
        <v>147</v>
      </c>
      <c r="P15" s="7"/>
      <c r="Q15" s="7"/>
    </row>
    <row r="16" ht="15" customHeight="1">
      <c r="A16" t="s" s="5">
        <v>38</v>
      </c>
      <c r="B16" t="s" s="5">
        <v>39</v>
      </c>
      <c r="C16" s="6">
        <v>3972</v>
      </c>
      <c r="D16" s="6">
        <v>616</v>
      </c>
      <c r="E16" s="6">
        <v>55</v>
      </c>
      <c r="F16" s="6">
        <v>3</v>
      </c>
      <c r="G16" s="6">
        <v>52</v>
      </c>
      <c r="H16" s="6">
        <v>561</v>
      </c>
      <c r="I16" s="6">
        <v>112</v>
      </c>
      <c r="J16" s="6">
        <v>449</v>
      </c>
      <c r="K16" s="79">
        <v>2020</v>
      </c>
      <c r="L16" t="s" s="5">
        <v>150</v>
      </c>
      <c r="M16" s="8">
        <v>7</v>
      </c>
      <c r="N16" s="7"/>
      <c r="O16" s="7"/>
      <c r="P16" s="7"/>
      <c r="Q16" s="7"/>
    </row>
    <row r="17" ht="15" customHeight="1">
      <c r="A17" t="s" s="5">
        <v>40</v>
      </c>
      <c r="B17" t="s" s="5">
        <v>41</v>
      </c>
      <c r="C17" s="6">
        <v>4473</v>
      </c>
      <c r="D17" s="6">
        <v>2831</v>
      </c>
      <c r="E17" s="6">
        <v>1869</v>
      </c>
      <c r="F17" s="6">
        <v>359</v>
      </c>
      <c r="G17" s="6">
        <v>1510</v>
      </c>
      <c r="H17" s="6">
        <v>962</v>
      </c>
      <c r="I17" s="6">
        <v>170</v>
      </c>
      <c r="J17" s="6">
        <v>792</v>
      </c>
      <c r="K17" s="79">
        <v>2020</v>
      </c>
      <c r="L17" t="s" s="5">
        <v>151</v>
      </c>
      <c r="M17" s="8">
        <v>12</v>
      </c>
      <c r="N17" s="7"/>
      <c r="O17" s="7"/>
      <c r="P17" s="7"/>
      <c r="Q17" s="7"/>
    </row>
    <row r="18" ht="15" customHeight="1">
      <c r="A18" t="s" s="5">
        <v>42</v>
      </c>
      <c r="B18" t="s" s="5">
        <v>43</v>
      </c>
      <c r="C18" s="6">
        <v>6705</v>
      </c>
      <c r="D18" s="6">
        <v>4008</v>
      </c>
      <c r="E18" s="6">
        <v>1867</v>
      </c>
      <c r="F18" s="6"/>
      <c r="G18" s="6"/>
      <c r="H18" s="6">
        <v>2141</v>
      </c>
      <c r="I18" s="6">
        <v>132</v>
      </c>
      <c r="J18" s="6">
        <v>2009</v>
      </c>
      <c r="K18" s="79">
        <v>2020</v>
      </c>
      <c r="L18" t="s" s="5">
        <v>150</v>
      </c>
      <c r="M18" s="8">
        <v>6</v>
      </c>
      <c r="N18" s="7"/>
      <c r="O18" s="7"/>
      <c r="P18" s="7"/>
      <c r="Q18" s="7"/>
    </row>
    <row r="19" ht="15" customHeight="1">
      <c r="A19" t="s" s="5">
        <v>44</v>
      </c>
      <c r="B19" t="s" s="5">
        <v>45</v>
      </c>
      <c r="C19" s="6">
        <v>9640</v>
      </c>
      <c r="D19" s="6">
        <v>4954</v>
      </c>
      <c r="E19" s="6">
        <v>1841</v>
      </c>
      <c r="F19" s="6">
        <v>439</v>
      </c>
      <c r="G19" s="6">
        <v>1402</v>
      </c>
      <c r="H19" s="6">
        <v>3113</v>
      </c>
      <c r="I19" s="6">
        <v>2592</v>
      </c>
      <c r="J19" s="6">
        <v>521</v>
      </c>
      <c r="K19" s="79">
        <v>2020</v>
      </c>
      <c r="L19" t="s" s="5">
        <v>150</v>
      </c>
      <c r="M19" s="8">
        <v>12</v>
      </c>
      <c r="N19" s="7"/>
      <c r="O19" t="s" s="5">
        <v>147</v>
      </c>
      <c r="P19" s="7"/>
      <c r="Q19" s="7"/>
    </row>
    <row r="20" ht="15" customHeight="1">
      <c r="A20" t="s" s="5">
        <v>46</v>
      </c>
      <c r="B20" t="s" s="5">
        <v>47</v>
      </c>
      <c r="C20" s="6">
        <v>569</v>
      </c>
      <c r="D20" s="6">
        <v>115</v>
      </c>
      <c r="E20" s="6">
        <v>2</v>
      </c>
      <c r="F20" s="6"/>
      <c r="G20" s="6"/>
      <c r="H20" s="6">
        <v>113</v>
      </c>
      <c r="I20" s="6">
        <v>33</v>
      </c>
      <c r="J20" s="6">
        <v>80</v>
      </c>
      <c r="K20" s="79">
        <v>2020</v>
      </c>
      <c r="L20" t="s" s="5">
        <v>150</v>
      </c>
      <c r="M20" s="8">
        <v>7</v>
      </c>
      <c r="N20" s="7"/>
      <c r="O20" s="7"/>
      <c r="P20" s="7"/>
      <c r="Q20" s="7"/>
    </row>
    <row r="21" ht="15" customHeight="1">
      <c r="A21" t="s" s="5">
        <v>48</v>
      </c>
      <c r="B21" t="s" s="5">
        <v>49</v>
      </c>
      <c r="C21" s="6">
        <v>5057</v>
      </c>
      <c r="D21" s="6">
        <v>1347</v>
      </c>
      <c r="E21" s="6">
        <v>719</v>
      </c>
      <c r="F21" s="6">
        <v>97</v>
      </c>
      <c r="G21" s="6">
        <v>622</v>
      </c>
      <c r="H21" s="6">
        <v>628</v>
      </c>
      <c r="I21" s="6">
        <v>93</v>
      </c>
      <c r="J21" s="6">
        <v>535</v>
      </c>
      <c r="K21" s="79">
        <v>2020</v>
      </c>
      <c r="L21" t="s" s="5">
        <v>151</v>
      </c>
      <c r="M21" s="8">
        <v>12</v>
      </c>
      <c r="N21" t="s" s="5">
        <v>155</v>
      </c>
      <c r="O21" t="s" s="5">
        <v>147</v>
      </c>
      <c r="P21" s="7"/>
      <c r="Q21" s="85"/>
    </row>
    <row r="22" ht="15" customHeight="1">
      <c r="A22" t="s" s="5">
        <v>50</v>
      </c>
      <c r="B22" t="s" s="5">
        <v>51</v>
      </c>
      <c r="C22" s="6">
        <v>635</v>
      </c>
      <c r="D22" s="6">
        <v>288</v>
      </c>
      <c r="E22" s="6">
        <v>288</v>
      </c>
      <c r="F22" s="6">
        <v>206</v>
      </c>
      <c r="G22" s="6">
        <v>82</v>
      </c>
      <c r="H22" s="6"/>
      <c r="I22" s="6"/>
      <c r="J22" s="6"/>
      <c r="K22" s="79">
        <v>2020</v>
      </c>
      <c r="L22" t="s" s="5">
        <v>150</v>
      </c>
      <c r="M22" s="8">
        <v>12</v>
      </c>
      <c r="N22" t="s" s="5">
        <v>156</v>
      </c>
      <c r="O22" t="s" s="5">
        <v>147</v>
      </c>
      <c r="P22" s="7"/>
      <c r="Q22" s="7"/>
    </row>
    <row r="23" ht="15" customHeight="1">
      <c r="A23" t="s" s="5">
        <v>52</v>
      </c>
      <c r="B23" t="s" s="5">
        <v>53</v>
      </c>
      <c r="C23" s="6">
        <v>2615</v>
      </c>
      <c r="D23" s="6">
        <v>1341</v>
      </c>
      <c r="E23" s="6">
        <v>545</v>
      </c>
      <c r="F23" s="6"/>
      <c r="G23" s="6"/>
      <c r="H23" s="6">
        <v>796</v>
      </c>
      <c r="I23" s="6">
        <v>267</v>
      </c>
      <c r="J23" s="6">
        <v>529</v>
      </c>
      <c r="K23" s="79">
        <v>2020</v>
      </c>
      <c r="L23" t="s" s="5">
        <v>150</v>
      </c>
      <c r="M23" s="8">
        <v>6</v>
      </c>
      <c r="N23" s="7"/>
      <c r="O23" s="7"/>
      <c r="P23" s="7"/>
      <c r="Q23" s="7"/>
    </row>
    <row r="24" ht="15" customHeight="1">
      <c r="A24" t="s" s="5">
        <v>54</v>
      </c>
      <c r="B24" t="s" s="5">
        <v>55</v>
      </c>
      <c r="C24" s="6">
        <v>5553</v>
      </c>
      <c r="D24" s="6">
        <v>3488</v>
      </c>
      <c r="E24" s="6">
        <v>1285</v>
      </c>
      <c r="F24" s="6"/>
      <c r="G24" s="6"/>
      <c r="H24" s="6">
        <v>2203</v>
      </c>
      <c r="I24" s="6">
        <v>293</v>
      </c>
      <c r="J24" s="6">
        <v>1910</v>
      </c>
      <c r="K24" s="79">
        <v>2020</v>
      </c>
      <c r="L24" t="s" s="5">
        <v>151</v>
      </c>
      <c r="M24" s="8">
        <v>12</v>
      </c>
      <c r="N24" s="7"/>
      <c r="O24" s="7"/>
      <c r="P24" s="7"/>
      <c r="Q24" s="7"/>
    </row>
    <row r="25" ht="15" customHeight="1">
      <c r="A25" t="s" s="5">
        <v>56</v>
      </c>
      <c r="B25" t="s" s="5">
        <v>57</v>
      </c>
      <c r="C25" s="6">
        <v>12293</v>
      </c>
      <c r="D25" s="6">
        <v>10610</v>
      </c>
      <c r="E25" s="6">
        <v>5440</v>
      </c>
      <c r="F25" s="6">
        <v>2347</v>
      </c>
      <c r="G25" s="6">
        <v>3093</v>
      </c>
      <c r="H25" s="6">
        <v>5170</v>
      </c>
      <c r="I25" s="6">
        <v>673</v>
      </c>
      <c r="J25" s="6">
        <v>4497</v>
      </c>
      <c r="K25" s="79">
        <v>2020</v>
      </c>
      <c r="L25" t="s" s="5">
        <v>150</v>
      </c>
      <c r="M25" s="8">
        <v>12</v>
      </c>
      <c r="N25" s="7"/>
      <c r="O25" t="s" s="5">
        <v>147</v>
      </c>
      <c r="P25" s="7"/>
      <c r="Q25" s="7"/>
    </row>
    <row r="26" ht="15" customHeight="1">
      <c r="A26" t="s" s="5">
        <v>58</v>
      </c>
      <c r="B26" t="s" s="5">
        <v>59</v>
      </c>
      <c r="C26" s="6">
        <v>6246</v>
      </c>
      <c r="D26" s="6">
        <v>3025</v>
      </c>
      <c r="E26" s="6">
        <v>1322</v>
      </c>
      <c r="F26" s="6">
        <v>295</v>
      </c>
      <c r="G26" s="6">
        <v>1027</v>
      </c>
      <c r="H26" s="6">
        <v>1703</v>
      </c>
      <c r="I26" s="6">
        <v>172</v>
      </c>
      <c r="J26" s="6">
        <v>1531</v>
      </c>
      <c r="K26" s="79">
        <v>2020</v>
      </c>
      <c r="L26" t="s" s="5">
        <v>151</v>
      </c>
      <c r="M26" s="8">
        <v>12</v>
      </c>
      <c r="N26" t="s" s="5">
        <v>157</v>
      </c>
      <c r="O26" t="s" s="5">
        <v>147</v>
      </c>
      <c r="P26" s="7"/>
      <c r="Q26" s="7"/>
    </row>
    <row r="27" ht="15" customHeight="1">
      <c r="A27" t="s" s="5">
        <v>60</v>
      </c>
      <c r="B27" t="s" s="5">
        <v>61</v>
      </c>
      <c r="C27" s="6">
        <v>1092</v>
      </c>
      <c r="D27" s="6">
        <v>483</v>
      </c>
      <c r="E27" s="8">
        <v>253</v>
      </c>
      <c r="F27" s="6">
        <v>78</v>
      </c>
      <c r="G27" s="8">
        <v>175</v>
      </c>
      <c r="H27" s="8">
        <v>230</v>
      </c>
      <c r="I27" s="6">
        <v>29</v>
      </c>
      <c r="J27" s="6">
        <v>201</v>
      </c>
      <c r="K27" s="79">
        <v>2020</v>
      </c>
      <c r="L27" t="s" s="5">
        <v>151</v>
      </c>
      <c r="M27" s="8">
        <v>12</v>
      </c>
      <c r="N27" t="s" s="5">
        <v>158</v>
      </c>
      <c r="O27" t="s" s="5">
        <v>147</v>
      </c>
      <c r="P27" s="7"/>
      <c r="Q27" s="7"/>
    </row>
    <row r="28" ht="15" customHeight="1">
      <c r="A28" t="s" s="5">
        <v>62</v>
      </c>
      <c r="B28" t="s" s="5">
        <v>63</v>
      </c>
      <c r="C28" s="6">
        <v>16995</v>
      </c>
      <c r="D28" s="6">
        <v>10407</v>
      </c>
      <c r="E28" s="6">
        <v>5341</v>
      </c>
      <c r="F28" s="6">
        <v>3893</v>
      </c>
      <c r="G28" s="6">
        <v>1448</v>
      </c>
      <c r="H28" s="6">
        <v>5066</v>
      </c>
      <c r="I28" s="6">
        <v>5050</v>
      </c>
      <c r="J28" s="6">
        <v>16</v>
      </c>
      <c r="K28" s="79">
        <v>2020</v>
      </c>
      <c r="L28" t="s" s="5">
        <v>150</v>
      </c>
      <c r="M28" s="8">
        <v>12</v>
      </c>
      <c r="N28" s="7"/>
      <c r="O28" t="s" s="5">
        <v>147</v>
      </c>
      <c r="P28" s="7"/>
      <c r="Q28" s="7"/>
    </row>
    <row r="29" ht="15" customHeight="1">
      <c r="A29" t="s" s="5">
        <v>64</v>
      </c>
      <c r="B29" t="s" s="5">
        <v>65</v>
      </c>
      <c r="C29" s="6">
        <v>936</v>
      </c>
      <c r="D29" s="6">
        <v>389</v>
      </c>
      <c r="E29" s="6">
        <v>240</v>
      </c>
      <c r="F29" s="6">
        <v>27</v>
      </c>
      <c r="G29" s="6">
        <v>171</v>
      </c>
      <c r="H29" s="6">
        <v>149</v>
      </c>
      <c r="I29" s="6">
        <v>26</v>
      </c>
      <c r="J29" s="6">
        <v>90</v>
      </c>
      <c r="K29" s="79">
        <v>2020</v>
      </c>
      <c r="L29" t="s" s="5">
        <v>150</v>
      </c>
      <c r="M29" s="8">
        <v>12</v>
      </c>
      <c r="N29" s="7"/>
      <c r="O29" t="s" s="5">
        <v>147</v>
      </c>
      <c r="P29" s="7"/>
      <c r="Q29" s="7"/>
    </row>
    <row r="30" ht="15" customHeight="1">
      <c r="A30" t="s" s="5">
        <v>66</v>
      </c>
      <c r="B30" t="s" s="5">
        <v>67</v>
      </c>
      <c r="C30" s="6">
        <v>2204</v>
      </c>
      <c r="D30" s="6"/>
      <c r="E30" s="6"/>
      <c r="F30" s="6"/>
      <c r="G30" s="6"/>
      <c r="H30" s="6"/>
      <c r="I30" s="6"/>
      <c r="J30" s="6"/>
      <c r="K30" s="79">
        <v>2020</v>
      </c>
      <c r="L30" s="7"/>
      <c r="M30" s="7"/>
      <c r="N30" s="7"/>
      <c r="O30" s="7"/>
      <c r="P30" s="7"/>
      <c r="Q30" s="7"/>
    </row>
    <row r="31" ht="15" customHeight="1">
      <c r="A31" t="s" s="5">
        <v>68</v>
      </c>
      <c r="B31" t="s" s="5">
        <v>69</v>
      </c>
      <c r="C31" s="6">
        <v>907</v>
      </c>
      <c r="D31" s="6">
        <v>612</v>
      </c>
      <c r="E31" s="6">
        <v>76</v>
      </c>
      <c r="F31" s="6"/>
      <c r="G31" s="6">
        <v>76</v>
      </c>
      <c r="H31" s="8">
        <v>536</v>
      </c>
      <c r="I31" s="6"/>
      <c r="J31" s="8">
        <v>536</v>
      </c>
      <c r="K31" s="79">
        <v>2020</v>
      </c>
      <c r="L31" t="s" s="5">
        <v>150</v>
      </c>
      <c r="M31" s="8">
        <v>12</v>
      </c>
      <c r="N31" s="7"/>
      <c r="O31" t="s" s="5">
        <v>147</v>
      </c>
      <c r="P31" s="7"/>
      <c r="Q31" s="7"/>
    </row>
    <row r="32" ht="15" customHeight="1">
      <c r="A32" t="s" s="5">
        <v>70</v>
      </c>
      <c r="B32" t="s" s="5">
        <v>71</v>
      </c>
      <c r="C32" s="6">
        <v>3972</v>
      </c>
      <c r="D32" s="6">
        <v>405</v>
      </c>
      <c r="E32" s="6"/>
      <c r="F32" s="6"/>
      <c r="G32" s="6"/>
      <c r="H32" s="6">
        <v>405</v>
      </c>
      <c r="I32" s="6">
        <v>11</v>
      </c>
      <c r="J32" s="6">
        <v>394</v>
      </c>
      <c r="K32" s="79">
        <v>2020</v>
      </c>
      <c r="L32" t="s" s="5">
        <v>150</v>
      </c>
      <c r="M32" s="8">
        <v>12</v>
      </c>
      <c r="N32" t="s" s="5">
        <v>159</v>
      </c>
      <c r="O32" t="s" s="5">
        <v>147</v>
      </c>
      <c r="P32" s="7"/>
      <c r="Q32" s="7"/>
    </row>
    <row r="33" ht="15" customHeight="1">
      <c r="A33" t="s" s="5">
        <v>72</v>
      </c>
      <c r="B33" t="s" s="5">
        <v>73</v>
      </c>
      <c r="C33" s="6"/>
      <c r="D33" s="6"/>
      <c r="E33" s="6"/>
      <c r="F33" s="6"/>
      <c r="G33" s="6"/>
      <c r="H33" s="6"/>
      <c r="I33" s="6"/>
      <c r="J33" s="6"/>
      <c r="K33" s="79">
        <v>2020</v>
      </c>
      <c r="L33" s="7"/>
      <c r="M33" s="7"/>
      <c r="N33" s="7"/>
      <c r="O33" s="7"/>
      <c r="P33" s="7"/>
      <c r="Q33" s="7"/>
    </row>
    <row r="34" ht="15" customHeight="1">
      <c r="A34" t="s" s="5">
        <v>74</v>
      </c>
      <c r="B34" t="s" s="5">
        <v>75</v>
      </c>
      <c r="C34" s="6">
        <v>4372</v>
      </c>
      <c r="D34" s="6">
        <v>2100</v>
      </c>
      <c r="E34" s="6">
        <v>1123</v>
      </c>
      <c r="F34" s="6">
        <v>105</v>
      </c>
      <c r="G34" s="6">
        <v>1018</v>
      </c>
      <c r="H34" s="6">
        <v>977</v>
      </c>
      <c r="I34" s="6">
        <v>12</v>
      </c>
      <c r="J34" s="6">
        <v>965</v>
      </c>
      <c r="K34" s="79">
        <v>2020</v>
      </c>
      <c r="L34" t="s" s="5">
        <v>150</v>
      </c>
      <c r="M34" s="8">
        <v>12</v>
      </c>
      <c r="N34" t="s" s="5">
        <v>160</v>
      </c>
      <c r="O34" t="s" s="5">
        <v>147</v>
      </c>
      <c r="P34" s="7"/>
      <c r="Q34" s="7"/>
    </row>
    <row r="35" ht="15" customHeight="1">
      <c r="A35" t="s" s="5">
        <v>76</v>
      </c>
      <c r="B35" t="s" s="5">
        <v>77</v>
      </c>
      <c r="C35" s="6">
        <v>4489</v>
      </c>
      <c r="D35" s="6">
        <v>2518</v>
      </c>
      <c r="E35" s="6"/>
      <c r="F35" s="6"/>
      <c r="G35" s="6"/>
      <c r="H35" s="6">
        <v>2518</v>
      </c>
      <c r="I35" s="6">
        <v>265</v>
      </c>
      <c r="J35" s="6">
        <v>2253</v>
      </c>
      <c r="K35" s="79">
        <v>2020</v>
      </c>
      <c r="L35" t="s" s="5">
        <v>150</v>
      </c>
      <c r="M35" s="8">
        <v>6</v>
      </c>
      <c r="N35" s="7"/>
      <c r="O35" s="7"/>
      <c r="P35" s="7"/>
      <c r="Q35" s="7"/>
    </row>
    <row r="36" ht="15" customHeight="1">
      <c r="A36" t="s" s="5">
        <v>78</v>
      </c>
      <c r="B36" t="s" s="5">
        <v>79</v>
      </c>
      <c r="C36" s="6"/>
      <c r="D36" s="6"/>
      <c r="E36" s="6"/>
      <c r="F36" s="6"/>
      <c r="G36" s="6"/>
      <c r="H36" s="6"/>
      <c r="I36" s="6"/>
      <c r="J36" s="6"/>
      <c r="K36" s="79">
        <v>2020</v>
      </c>
      <c r="L36" s="7"/>
      <c r="M36" s="7"/>
      <c r="N36" s="7"/>
      <c r="O36" s="7"/>
      <c r="P36" s="7"/>
      <c r="Q36" s="7"/>
    </row>
    <row r="37" ht="15" customHeight="1">
      <c r="A37" t="s" s="5">
        <v>80</v>
      </c>
      <c r="B37" t="s" s="5">
        <v>81</v>
      </c>
      <c r="C37" s="6">
        <v>6098</v>
      </c>
      <c r="D37" s="6">
        <v>1100</v>
      </c>
      <c r="E37" s="6">
        <v>1037</v>
      </c>
      <c r="F37" s="6">
        <v>484</v>
      </c>
      <c r="G37" s="6">
        <v>553</v>
      </c>
      <c r="H37" s="6">
        <v>63</v>
      </c>
      <c r="I37" s="6"/>
      <c r="J37" s="6"/>
      <c r="K37" s="79">
        <v>2020</v>
      </c>
      <c r="L37" t="s" s="5">
        <v>151</v>
      </c>
      <c r="M37" s="8">
        <v>12</v>
      </c>
      <c r="N37" s="7"/>
      <c r="O37" t="s" s="5">
        <v>147</v>
      </c>
      <c r="P37" s="7"/>
      <c r="Q37" s="7"/>
    </row>
    <row r="38" ht="15" customHeight="1">
      <c r="A38" t="s" s="5">
        <v>82</v>
      </c>
      <c r="B38" t="s" s="5">
        <v>83</v>
      </c>
      <c r="C38" s="6">
        <v>6006</v>
      </c>
      <c r="D38" s="6">
        <v>2333</v>
      </c>
      <c r="E38" s="6">
        <v>2072</v>
      </c>
      <c r="F38" s="6">
        <v>764</v>
      </c>
      <c r="G38" s="6">
        <v>1308</v>
      </c>
      <c r="H38" s="6">
        <v>261</v>
      </c>
      <c r="I38" s="6">
        <v>73</v>
      </c>
      <c r="J38" s="6">
        <v>188</v>
      </c>
      <c r="K38" s="79">
        <v>2020</v>
      </c>
      <c r="L38" t="s" s="5">
        <v>150</v>
      </c>
      <c r="M38" s="8">
        <v>12</v>
      </c>
      <c r="N38" t="s" s="5">
        <v>161</v>
      </c>
      <c r="O38" t="s" s="5">
        <v>147</v>
      </c>
      <c r="P38" s="7"/>
      <c r="Q38" s="7"/>
    </row>
    <row r="39" ht="15" customHeight="1">
      <c r="A39" t="s" s="5">
        <v>84</v>
      </c>
      <c r="B39" t="s" s="5">
        <v>85</v>
      </c>
      <c r="C39" s="6">
        <v>6896</v>
      </c>
      <c r="D39" s="6">
        <v>3266</v>
      </c>
      <c r="E39" s="6"/>
      <c r="F39" s="6"/>
      <c r="G39" s="6"/>
      <c r="H39" s="6">
        <v>3266</v>
      </c>
      <c r="I39" s="6">
        <v>1734</v>
      </c>
      <c r="J39" s="6">
        <v>1532</v>
      </c>
      <c r="K39" s="79">
        <v>2020</v>
      </c>
      <c r="L39" t="s" s="5">
        <v>150</v>
      </c>
      <c r="M39" s="8">
        <v>8</v>
      </c>
      <c r="N39" s="7"/>
      <c r="O39" s="7"/>
      <c r="P39" s="7"/>
      <c r="Q39" s="7"/>
    </row>
    <row r="40" ht="15" customHeight="1">
      <c r="A40" t="s" s="5">
        <v>86</v>
      </c>
      <c r="B40" t="s" s="5">
        <v>87</v>
      </c>
      <c r="C40" s="6">
        <v>1826</v>
      </c>
      <c r="D40" s="6">
        <v>384</v>
      </c>
      <c r="E40" s="6">
        <v>317</v>
      </c>
      <c r="F40" s="6">
        <v>271</v>
      </c>
      <c r="G40" s="6">
        <v>46</v>
      </c>
      <c r="H40" s="6">
        <v>67</v>
      </c>
      <c r="I40" s="6">
        <v>18</v>
      </c>
      <c r="J40" s="6">
        <v>48</v>
      </c>
      <c r="K40" s="79">
        <v>2020</v>
      </c>
      <c r="L40" t="s" s="5">
        <v>150</v>
      </c>
      <c r="M40" s="8">
        <v>12</v>
      </c>
      <c r="N40" t="s" s="5">
        <v>162</v>
      </c>
      <c r="O40" t="s" s="5">
        <v>147</v>
      </c>
      <c r="P40" s="7"/>
      <c r="Q40" s="7"/>
    </row>
    <row r="41" ht="15" customHeight="1">
      <c r="A41" t="s" s="5">
        <v>88</v>
      </c>
      <c r="B41" t="s" s="5">
        <v>89</v>
      </c>
      <c r="C41" s="6">
        <v>4156</v>
      </c>
      <c r="D41" s="6">
        <v>852</v>
      </c>
      <c r="E41" s="6">
        <v>410</v>
      </c>
      <c r="F41" s="6"/>
      <c r="G41" s="6"/>
      <c r="H41" s="6">
        <v>442</v>
      </c>
      <c r="I41" s="6"/>
      <c r="J41" s="6"/>
      <c r="K41" s="79">
        <v>2020</v>
      </c>
      <c r="L41" t="s" s="5">
        <v>150</v>
      </c>
      <c r="M41" s="8">
        <v>12</v>
      </c>
      <c r="N41" t="s" s="5">
        <v>163</v>
      </c>
      <c r="O41" t="s" s="5">
        <v>147</v>
      </c>
      <c r="P41" s="7"/>
      <c r="Q41" s="7"/>
    </row>
    <row r="42" ht="15" customHeight="1">
      <c r="A42" t="s" s="5">
        <v>90</v>
      </c>
      <c r="B42" t="s" s="5">
        <v>91</v>
      </c>
      <c r="C42" s="6">
        <v>3323</v>
      </c>
      <c r="D42" s="6">
        <v>2380</v>
      </c>
      <c r="E42" s="6">
        <v>655</v>
      </c>
      <c r="F42" s="6">
        <v>107</v>
      </c>
      <c r="G42" s="6">
        <v>548</v>
      </c>
      <c r="H42" s="6">
        <v>1725</v>
      </c>
      <c r="I42" s="6">
        <v>46</v>
      </c>
      <c r="J42" s="6">
        <v>1679</v>
      </c>
      <c r="K42" s="79">
        <v>2020</v>
      </c>
      <c r="L42" t="s" s="5">
        <v>150</v>
      </c>
      <c r="M42" s="8">
        <v>12</v>
      </c>
      <c r="N42" t="s" s="5">
        <v>164</v>
      </c>
      <c r="O42" t="s" s="5">
        <v>147</v>
      </c>
      <c r="P42" s="7"/>
      <c r="Q42" s="7"/>
    </row>
    <row r="43" ht="15" customHeight="1">
      <c r="A43" t="s" s="5">
        <v>92</v>
      </c>
      <c r="B43" t="s" s="5">
        <v>93</v>
      </c>
      <c r="C43" s="6">
        <v>9633</v>
      </c>
      <c r="D43" s="6"/>
      <c r="E43" s="6"/>
      <c r="F43" s="6"/>
      <c r="G43" s="6"/>
      <c r="H43" s="6"/>
      <c r="I43" s="6"/>
      <c r="J43" s="6"/>
      <c r="K43" s="79">
        <v>2020</v>
      </c>
      <c r="L43" t="s" s="5">
        <v>151</v>
      </c>
      <c r="M43" s="8">
        <v>6</v>
      </c>
      <c r="N43" s="7"/>
      <c r="O43" s="7"/>
      <c r="P43" s="7"/>
      <c r="Q43" s="7"/>
    </row>
    <row r="44" ht="15" customHeight="1">
      <c r="A44" t="s" s="5">
        <v>94</v>
      </c>
      <c r="B44" t="s" s="5">
        <v>95</v>
      </c>
      <c r="C44" s="6">
        <v>37286</v>
      </c>
      <c r="D44" s="6">
        <v>15667</v>
      </c>
      <c r="E44" s="6">
        <v>11915</v>
      </c>
      <c r="F44" s="6">
        <v>6581</v>
      </c>
      <c r="G44" s="6">
        <v>5334</v>
      </c>
      <c r="H44" s="6">
        <v>3752</v>
      </c>
      <c r="I44" s="6">
        <v>2864</v>
      </c>
      <c r="J44" s="6">
        <v>888</v>
      </c>
      <c r="K44" s="79">
        <v>2020</v>
      </c>
      <c r="L44" t="s" s="5">
        <v>151</v>
      </c>
      <c r="M44" s="8">
        <v>12</v>
      </c>
      <c r="N44" s="7"/>
      <c r="O44" t="s" s="5">
        <v>147</v>
      </c>
      <c r="P44" s="7"/>
      <c r="Q44" s="7"/>
    </row>
    <row r="45" ht="33.75" customHeight="1">
      <c r="A45" t="s" s="5">
        <v>96</v>
      </c>
      <c r="B45" t="s" s="5">
        <v>97</v>
      </c>
      <c r="C45" s="6">
        <v>1345</v>
      </c>
      <c r="D45" s="6">
        <v>1102</v>
      </c>
      <c r="E45" s="6">
        <v>275</v>
      </c>
      <c r="F45" s="6">
        <v>135</v>
      </c>
      <c r="G45" s="6">
        <v>140</v>
      </c>
      <c r="H45" s="6">
        <v>827</v>
      </c>
      <c r="I45" s="6">
        <v>127</v>
      </c>
      <c r="J45" s="6">
        <v>700</v>
      </c>
      <c r="K45" s="79">
        <v>2020</v>
      </c>
      <c r="L45" t="s" s="5">
        <v>150</v>
      </c>
      <c r="M45" s="8">
        <v>6</v>
      </c>
      <c r="N45" s="7"/>
      <c r="O45" s="7"/>
      <c r="P45" s="7"/>
      <c r="Q45" s="7"/>
    </row>
    <row r="46" ht="15" customHeight="1">
      <c r="A46" t="s" s="5">
        <v>98</v>
      </c>
      <c r="B46" t="s" s="5">
        <v>99</v>
      </c>
      <c r="C46" s="6"/>
      <c r="D46" s="6"/>
      <c r="E46" s="6"/>
      <c r="F46" s="6"/>
      <c r="G46" s="6"/>
      <c r="H46" s="6"/>
      <c r="I46" s="6"/>
      <c r="J46" s="6"/>
      <c r="K46" s="79">
        <v>2020</v>
      </c>
      <c r="L46" t="s" s="5">
        <v>151</v>
      </c>
      <c r="M46" s="7"/>
      <c r="N46" s="7"/>
      <c r="O46" s="7"/>
      <c r="P46" s="7"/>
      <c r="Q46" s="7"/>
    </row>
    <row r="47" ht="15" customHeight="1">
      <c r="A47" t="s" s="44">
        <v>100</v>
      </c>
      <c r="B47" t="s" s="44">
        <v>101</v>
      </c>
      <c r="C47" s="45">
        <v>6406</v>
      </c>
      <c r="D47" s="45">
        <f>E47+H47</f>
        <v>734</v>
      </c>
      <c r="E47" s="45">
        <v>335</v>
      </c>
      <c r="F47" s="36"/>
      <c r="G47" s="46"/>
      <c r="H47" s="45">
        <f>68+331</f>
        <v>399</v>
      </c>
      <c r="I47" s="36"/>
      <c r="J47" s="46"/>
      <c r="K47" s="80">
        <v>2020</v>
      </c>
      <c r="L47" t="s" s="44">
        <v>151</v>
      </c>
      <c r="M47" s="45">
        <v>12</v>
      </c>
      <c r="N47" s="7"/>
      <c r="O47" t="s" s="5">
        <v>147</v>
      </c>
      <c r="P47" s="7"/>
      <c r="Q47" s="7"/>
    </row>
    <row r="48" ht="15" customHeight="1">
      <c r="A48" t="s" s="70">
        <v>102</v>
      </c>
      <c r="B48" t="s" s="56">
        <v>103</v>
      </c>
      <c r="C48" s="57">
        <v>4834</v>
      </c>
      <c r="D48" s="57">
        <v>2120</v>
      </c>
      <c r="E48" s="57"/>
      <c r="F48" s="57"/>
      <c r="G48" s="57"/>
      <c r="H48" s="57">
        <v>2120</v>
      </c>
      <c r="I48" s="57">
        <v>1088</v>
      </c>
      <c r="J48" s="57">
        <v>1032</v>
      </c>
      <c r="K48" s="86">
        <v>2020</v>
      </c>
      <c r="L48" t="s" s="56">
        <v>150</v>
      </c>
      <c r="M48" s="87">
        <v>12</v>
      </c>
      <c r="N48" s="42"/>
      <c r="O48" t="s" s="5">
        <v>147</v>
      </c>
      <c r="P48" s="7"/>
      <c r="Q48" s="7"/>
    </row>
    <row r="49" ht="15" customHeight="1">
      <c r="A49" t="s" s="50">
        <v>104</v>
      </c>
      <c r="B49" t="s" s="50">
        <v>105</v>
      </c>
      <c r="C49" s="43">
        <v>5209</v>
      </c>
      <c r="D49" s="43">
        <v>3771</v>
      </c>
      <c r="E49" s="43">
        <v>1346</v>
      </c>
      <c r="F49" s="43">
        <v>469</v>
      </c>
      <c r="G49" s="43">
        <v>877</v>
      </c>
      <c r="H49" s="43">
        <v>2425</v>
      </c>
      <c r="I49" s="43">
        <v>598</v>
      </c>
      <c r="J49" s="43">
        <v>1827</v>
      </c>
      <c r="K49" s="83">
        <v>2020</v>
      </c>
      <c r="L49" t="s" s="50">
        <v>150</v>
      </c>
      <c r="M49" s="51">
        <v>12</v>
      </c>
      <c r="N49" t="s" s="5">
        <v>165</v>
      </c>
      <c r="O49" t="s" s="5">
        <v>147</v>
      </c>
      <c r="P49" s="7"/>
      <c r="Q49" s="7"/>
    </row>
    <row r="50" ht="15" customHeight="1">
      <c r="A50" t="s" s="5">
        <v>106</v>
      </c>
      <c r="B50" t="s" s="5">
        <v>107</v>
      </c>
      <c r="C50" s="6">
        <v>3473</v>
      </c>
      <c r="D50" s="6">
        <v>1570</v>
      </c>
      <c r="E50" s="6">
        <v>484</v>
      </c>
      <c r="F50" s="6">
        <v>6</v>
      </c>
      <c r="G50" s="6">
        <v>478</v>
      </c>
      <c r="H50" s="6">
        <v>1086</v>
      </c>
      <c r="I50" s="6">
        <v>406</v>
      </c>
      <c r="J50" s="6">
        <v>680</v>
      </c>
      <c r="K50" s="79">
        <v>2020</v>
      </c>
      <c r="L50" t="s" s="5">
        <v>151</v>
      </c>
      <c r="M50" s="8">
        <v>12</v>
      </c>
      <c r="N50" t="s" s="5">
        <v>166</v>
      </c>
      <c r="O50" t="s" s="5">
        <v>147</v>
      </c>
      <c r="P50" s="7"/>
      <c r="Q50" s="7"/>
    </row>
    <row r="51" ht="15" customHeight="1">
      <c r="A51" t="s" s="5">
        <v>108</v>
      </c>
      <c r="B51" t="s" s="5">
        <v>109</v>
      </c>
      <c r="C51" s="6">
        <v>878</v>
      </c>
      <c r="D51" s="6">
        <v>489</v>
      </c>
      <c r="E51" s="6">
        <v>262</v>
      </c>
      <c r="F51" s="6">
        <v>54</v>
      </c>
      <c r="G51" s="6">
        <v>208</v>
      </c>
      <c r="H51" s="6">
        <v>227</v>
      </c>
      <c r="I51" s="6">
        <v>39</v>
      </c>
      <c r="J51" s="6">
        <v>188</v>
      </c>
      <c r="K51" s="79">
        <v>2020</v>
      </c>
      <c r="L51" t="s" s="5">
        <v>151</v>
      </c>
      <c r="M51" s="8">
        <v>12</v>
      </c>
      <c r="N51" s="7"/>
      <c r="O51" t="s" s="5">
        <v>147</v>
      </c>
      <c r="P51" s="7"/>
      <c r="Q51" s="7"/>
    </row>
    <row r="52" ht="15" customHeight="1">
      <c r="A52" s="7"/>
      <c r="B52" s="7"/>
      <c r="C52" s="7"/>
      <c r="D52" s="7"/>
      <c r="E52" s="7"/>
      <c r="F52" s="7"/>
      <c r="G52" s="7"/>
      <c r="H52" s="7"/>
      <c r="I52" s="7"/>
      <c r="J52" s="7"/>
      <c r="K52" s="7"/>
      <c r="L52" s="7"/>
      <c r="M52" s="7"/>
      <c r="N52" s="7"/>
      <c r="O52" s="7"/>
      <c r="P52" s="7"/>
      <c r="Q52" s="7"/>
    </row>
    <row r="53" ht="15" customHeight="1">
      <c r="A53" s="7"/>
      <c r="B53" t="s" s="9">
        <v>110</v>
      </c>
      <c r="C53" s="10">
        <f>SUM(C2:C51)</f>
        <v>344220</v>
      </c>
      <c r="D53" s="10">
        <f>SUM(D2:D51)</f>
        <v>133380</v>
      </c>
      <c r="E53" s="10">
        <f>SUM(E2:E51)</f>
        <v>67431</v>
      </c>
      <c r="F53" s="10">
        <f>SUM(F2:F51)+E8+E18+E20+E23+E24+E41+E47</f>
        <v>35149</v>
      </c>
      <c r="G53" s="10">
        <f>SUM(G2:G51)</f>
        <v>32280</v>
      </c>
      <c r="H53" s="10">
        <f>SUM(H2:H51)</f>
        <v>65950</v>
      </c>
      <c r="I53" s="10">
        <f>SUM(I2:I51)+H37+H41+H47</f>
        <v>26669</v>
      </c>
      <c r="J53" s="10">
        <f>SUM(J2:J51)</f>
        <v>39246</v>
      </c>
      <c r="K53" s="29"/>
      <c r="L53" s="7"/>
      <c r="M53" s="7"/>
      <c r="N53" s="7"/>
      <c r="O53" s="7"/>
      <c r="P53" s="7"/>
      <c r="Q53" s="7"/>
    </row>
    <row r="54" ht="15" customHeight="1">
      <c r="A54" s="7"/>
      <c r="B54" s="7"/>
      <c r="C54" s="7"/>
      <c r="D54" s="7"/>
      <c r="E54" s="7"/>
      <c r="F54" s="7"/>
      <c r="G54" s="7"/>
      <c r="H54" s="7"/>
      <c r="I54" s="7"/>
      <c r="J54" s="7"/>
      <c r="K54" s="7"/>
      <c r="L54" s="7"/>
      <c r="M54" s="7"/>
      <c r="N54" s="7"/>
      <c r="O54" s="7"/>
      <c r="P54" s="7"/>
      <c r="Q54" s="7"/>
    </row>
    <row r="55" ht="15" customHeight="1">
      <c r="A55" s="7"/>
      <c r="B55" t="s" s="5">
        <v>140</v>
      </c>
      <c r="C55" s="8">
        <f>COUNTIF(C2:C51,"&gt;0")</f>
        <v>46</v>
      </c>
      <c r="D55" s="8">
        <f>COUNTIF(D2:D51,"&gt;0")</f>
        <v>43</v>
      </c>
      <c r="E55" s="8">
        <f>COUNTIF(E2:E51,"&gt;0")</f>
        <v>38</v>
      </c>
      <c r="F55" s="8">
        <f>COUNTIF(F2:F51,"&gt;0")</f>
        <v>30</v>
      </c>
      <c r="G55" s="8">
        <f>COUNTIF(G2:G51,"&gt;0")</f>
        <v>31</v>
      </c>
      <c r="H55" s="8">
        <f>COUNTIF(H2:H51,"&gt;0")</f>
        <v>42</v>
      </c>
      <c r="I55" s="8">
        <f>COUNTIF(I2:I51,"&gt;0")</f>
        <v>38</v>
      </c>
      <c r="J55" s="8">
        <f>COUNTIF(J2:J51,"&gt;0")</f>
        <v>39</v>
      </c>
      <c r="K55" s="7"/>
      <c r="L55" s="7"/>
      <c r="M55" s="7"/>
      <c r="N55" s="7"/>
      <c r="O55" s="7"/>
      <c r="P55" s="7"/>
      <c r="Q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88" customWidth="1"/>
    <col min="2" max="2" width="15.3516" style="88" customWidth="1"/>
    <col min="3" max="3" width="10.6719" style="88" customWidth="1"/>
    <col min="4" max="4" width="10.6719" style="88" customWidth="1"/>
    <col min="5" max="5" width="10.6719" style="88" customWidth="1"/>
    <col min="6" max="6" width="10.6719" style="88" customWidth="1"/>
    <col min="7" max="7" width="10.6719" style="88" customWidth="1"/>
    <col min="8" max="8" width="10.6719" style="88" customWidth="1"/>
    <col min="9" max="9" width="10.6719" style="88" customWidth="1"/>
    <col min="10" max="10" width="10.6719" style="88" customWidth="1"/>
    <col min="11" max="11" width="8.85156" style="88" customWidth="1"/>
    <col min="12" max="12" width="8.85156" style="88" customWidth="1"/>
    <col min="13" max="13" width="8.85156" style="88" customWidth="1"/>
    <col min="14" max="14" width="8.85156" style="88" customWidth="1"/>
    <col min="15" max="256" width="8.85156" style="88" customWidth="1"/>
  </cols>
  <sheetData>
    <row r="1" ht="57" customHeight="1">
      <c r="A1" t="s" s="2">
        <v>0</v>
      </c>
      <c r="B1" t="s" s="2">
        <v>1</v>
      </c>
      <c r="C1" t="s" s="3">
        <v>111</v>
      </c>
      <c r="D1" t="s" s="3">
        <v>112</v>
      </c>
      <c r="E1" t="s" s="3">
        <v>113</v>
      </c>
      <c r="F1" t="s" s="3">
        <v>114</v>
      </c>
      <c r="G1" t="s" s="3">
        <v>115</v>
      </c>
      <c r="H1" t="s" s="3">
        <v>116</v>
      </c>
      <c r="I1" t="s" s="3">
        <v>117</v>
      </c>
      <c r="J1" t="s" s="3">
        <v>118</v>
      </c>
      <c r="K1" s="7"/>
      <c r="L1" s="7"/>
      <c r="M1" s="7"/>
      <c r="N1" s="7"/>
    </row>
    <row r="2" ht="15" customHeight="1">
      <c r="A2" t="s" s="5">
        <v>10</v>
      </c>
      <c r="B2" t="s" s="5">
        <v>11</v>
      </c>
      <c r="C2" s="6">
        <v>4331</v>
      </c>
      <c r="D2" s="6">
        <v>1438</v>
      </c>
      <c r="E2" s="6">
        <v>1201</v>
      </c>
      <c r="F2" s="6">
        <v>757</v>
      </c>
      <c r="G2" s="6">
        <v>444</v>
      </c>
      <c r="H2" s="6">
        <v>237</v>
      </c>
      <c r="I2" s="6">
        <v>149</v>
      </c>
      <c r="J2" s="6">
        <v>88</v>
      </c>
      <c r="K2" s="7"/>
      <c r="L2" s="7"/>
      <c r="M2" s="7"/>
      <c r="N2" s="7"/>
    </row>
    <row r="3" ht="15" customHeight="1">
      <c r="A3" t="s" s="5">
        <v>12</v>
      </c>
      <c r="B3" t="s" s="5">
        <v>13</v>
      </c>
      <c r="C3" s="6">
        <v>27360</v>
      </c>
      <c r="D3" s="6">
        <v>1</v>
      </c>
      <c r="E3" s="6">
        <f>G3</f>
        <v>1</v>
      </c>
      <c r="F3" s="6"/>
      <c r="G3" s="6">
        <v>1</v>
      </c>
      <c r="H3" s="6">
        <f>J3</f>
        <v>0</v>
      </c>
      <c r="I3" s="6"/>
      <c r="J3" s="6">
        <v>0</v>
      </c>
      <c r="K3" s="7"/>
      <c r="L3" s="7"/>
      <c r="M3" s="7"/>
      <c r="N3" s="7"/>
    </row>
    <row r="4" ht="15" customHeight="1">
      <c r="A4" t="s" s="5">
        <v>14</v>
      </c>
      <c r="B4" t="s" s="5">
        <v>15</v>
      </c>
      <c r="C4" s="6">
        <v>15079</v>
      </c>
      <c r="D4" s="6">
        <v>6942</v>
      </c>
      <c r="E4" s="6">
        <v>2436</v>
      </c>
      <c r="F4" s="6">
        <v>2019</v>
      </c>
      <c r="G4" s="6">
        <v>417</v>
      </c>
      <c r="H4" s="6">
        <v>4506</v>
      </c>
      <c r="I4" s="6">
        <v>3472</v>
      </c>
      <c r="J4" s="6">
        <v>1034</v>
      </c>
      <c r="K4" s="7"/>
      <c r="L4" s="7"/>
      <c r="M4" s="7"/>
      <c r="N4" s="7"/>
    </row>
    <row r="5" ht="15" customHeight="1" hidden="1">
      <c r="A5" t="s" s="5">
        <v>16</v>
      </c>
      <c r="B5" t="s" s="5">
        <v>17</v>
      </c>
      <c r="C5" s="6"/>
      <c r="D5" s="6"/>
      <c r="E5" s="6"/>
      <c r="F5" s="6"/>
      <c r="G5" s="6"/>
      <c r="H5" s="6"/>
      <c r="I5" s="6"/>
      <c r="J5" s="6"/>
      <c r="K5" s="7"/>
      <c r="L5" s="7"/>
      <c r="M5" s="7"/>
      <c r="N5" s="7"/>
    </row>
    <row r="6" ht="15" customHeight="1">
      <c r="A6" t="s" s="5">
        <v>18</v>
      </c>
      <c r="B6" t="s" s="5">
        <v>19</v>
      </c>
      <c r="C6" s="6">
        <v>113229</v>
      </c>
      <c r="D6" s="6">
        <v>27110</v>
      </c>
      <c r="E6" s="6">
        <v>8258</v>
      </c>
      <c r="F6" s="6">
        <v>6002</v>
      </c>
      <c r="G6" s="6">
        <v>2256</v>
      </c>
      <c r="H6" s="6">
        <v>18852</v>
      </c>
      <c r="I6" s="6">
        <v>18768</v>
      </c>
      <c r="J6" s="6">
        <v>84</v>
      </c>
      <c r="K6" s="7"/>
      <c r="L6" s="7"/>
      <c r="M6" s="7"/>
      <c r="N6" s="7"/>
    </row>
    <row r="7" ht="15" customHeight="1">
      <c r="A7" t="s" s="5">
        <v>20</v>
      </c>
      <c r="B7" t="s" s="5">
        <v>21</v>
      </c>
      <c r="C7" s="6">
        <v>17441</v>
      </c>
      <c r="D7" s="6">
        <v>3270</v>
      </c>
      <c r="E7" s="6">
        <v>64</v>
      </c>
      <c r="F7" s="6">
        <v>45</v>
      </c>
      <c r="G7" s="6">
        <v>19</v>
      </c>
      <c r="H7" s="6">
        <v>3206</v>
      </c>
      <c r="I7" s="6">
        <v>2327</v>
      </c>
      <c r="J7" s="6">
        <v>879</v>
      </c>
      <c r="K7" s="7"/>
      <c r="L7" s="7"/>
      <c r="M7" s="7"/>
      <c r="N7" s="7"/>
    </row>
    <row r="8" ht="15" customHeight="1">
      <c r="A8" t="s" s="5">
        <v>22</v>
      </c>
      <c r="B8" t="s" s="5">
        <v>23</v>
      </c>
      <c r="C8" s="6">
        <v>9963</v>
      </c>
      <c r="D8" s="6"/>
      <c r="E8" s="6"/>
      <c r="F8" s="6"/>
      <c r="G8" s="6"/>
      <c r="H8" s="6"/>
      <c r="I8" s="6"/>
      <c r="J8" s="6"/>
      <c r="K8" s="7"/>
      <c r="L8" s="7"/>
      <c r="M8" s="7"/>
      <c r="N8" s="7"/>
    </row>
    <row r="9" ht="15" customHeight="1">
      <c r="A9" t="s" s="5">
        <v>24</v>
      </c>
      <c r="B9" t="s" s="5">
        <v>25</v>
      </c>
      <c r="C9" s="6">
        <v>3903</v>
      </c>
      <c r="D9" s="6"/>
      <c r="E9" s="6"/>
      <c r="F9" s="6"/>
      <c r="G9" s="6"/>
      <c r="H9" s="6"/>
      <c r="I9" s="6"/>
      <c r="J9" s="6"/>
      <c r="K9" s="7"/>
      <c r="L9" s="7"/>
      <c r="M9" s="7"/>
      <c r="N9" s="7"/>
    </row>
    <row r="10" ht="15" customHeight="1">
      <c r="A10" t="s" s="5">
        <v>26</v>
      </c>
      <c r="B10" t="s" s="5">
        <v>27</v>
      </c>
      <c r="C10" s="6">
        <v>87736</v>
      </c>
      <c r="D10" s="6">
        <v>13921</v>
      </c>
      <c r="E10" s="6">
        <v>13247</v>
      </c>
      <c r="F10" s="6">
        <v>8114</v>
      </c>
      <c r="G10" s="6">
        <v>5133</v>
      </c>
      <c r="H10" s="6">
        <v>674</v>
      </c>
      <c r="I10" s="6">
        <v>320</v>
      </c>
      <c r="J10" s="6">
        <v>354</v>
      </c>
      <c r="K10" s="7"/>
      <c r="L10" s="7"/>
      <c r="M10" s="7"/>
      <c r="N10" s="7"/>
    </row>
    <row r="11" ht="15" customHeight="1" hidden="1">
      <c r="A11" t="s" s="5">
        <v>28</v>
      </c>
      <c r="B11" t="s" s="5">
        <v>29</v>
      </c>
      <c r="C11" s="6"/>
      <c r="D11" s="6"/>
      <c r="E11" s="6"/>
      <c r="F11" s="6"/>
      <c r="G11" s="6"/>
      <c r="H11" s="6"/>
      <c r="I11" s="6"/>
      <c r="J11" s="6"/>
      <c r="K11" s="7"/>
      <c r="L11" s="7"/>
      <c r="M11" s="7"/>
      <c r="N11" s="7"/>
    </row>
    <row r="12" ht="15" customHeight="1">
      <c r="A12" t="s" s="5">
        <v>30</v>
      </c>
      <c r="B12" t="s" s="5">
        <v>31</v>
      </c>
      <c r="C12" s="6">
        <v>3485</v>
      </c>
      <c r="D12" s="6">
        <v>1120</v>
      </c>
      <c r="E12" s="6">
        <v>370</v>
      </c>
      <c r="F12" s="6">
        <v>276</v>
      </c>
      <c r="G12" s="6">
        <v>94</v>
      </c>
      <c r="H12" s="6">
        <v>750</v>
      </c>
      <c r="I12" s="6">
        <v>612</v>
      </c>
      <c r="J12" s="6">
        <v>138</v>
      </c>
      <c r="K12" s="7"/>
      <c r="L12" s="7"/>
      <c r="M12" s="7"/>
      <c r="N12" s="7"/>
    </row>
    <row r="13" ht="15" customHeight="1">
      <c r="A13" t="s" s="5">
        <v>32</v>
      </c>
      <c r="B13" t="s" s="5">
        <v>33</v>
      </c>
      <c r="C13" s="6">
        <v>7528</v>
      </c>
      <c r="D13" s="6">
        <v>2387</v>
      </c>
      <c r="E13" s="6">
        <v>1468</v>
      </c>
      <c r="F13" s="6">
        <v>797</v>
      </c>
      <c r="G13" s="6">
        <v>671</v>
      </c>
      <c r="H13" s="6">
        <v>919</v>
      </c>
      <c r="I13" s="6">
        <v>635</v>
      </c>
      <c r="J13" s="6">
        <v>284</v>
      </c>
      <c r="K13" s="7"/>
      <c r="L13" s="7"/>
      <c r="M13" s="7"/>
      <c r="N13" s="7"/>
    </row>
    <row r="14" ht="15" customHeight="1">
      <c r="A14" t="s" s="5">
        <v>34</v>
      </c>
      <c r="B14" t="s" s="5">
        <v>35</v>
      </c>
      <c r="C14" s="6">
        <v>8775</v>
      </c>
      <c r="D14" s="6">
        <v>1544</v>
      </c>
      <c r="E14" s="6">
        <v>1057</v>
      </c>
      <c r="F14" s="6">
        <v>745</v>
      </c>
      <c r="G14" s="6">
        <v>312</v>
      </c>
      <c r="H14" s="6">
        <v>487</v>
      </c>
      <c r="I14" s="6">
        <v>393</v>
      </c>
      <c r="J14" s="6">
        <v>94</v>
      </c>
      <c r="K14" s="7"/>
      <c r="L14" s="7"/>
      <c r="M14" s="7"/>
      <c r="N14" s="7"/>
    </row>
    <row r="15" ht="15" customHeight="1">
      <c r="A15" t="s" s="5">
        <v>36</v>
      </c>
      <c r="B15" t="s" s="5">
        <v>37</v>
      </c>
      <c r="C15" s="6">
        <v>32167</v>
      </c>
      <c r="D15" s="6">
        <v>4131</v>
      </c>
      <c r="E15" s="6"/>
      <c r="F15" s="6"/>
      <c r="G15" s="6"/>
      <c r="H15" s="6">
        <v>4131</v>
      </c>
      <c r="I15" s="6">
        <v>1730</v>
      </c>
      <c r="J15" s="6">
        <v>2401</v>
      </c>
      <c r="K15" s="7"/>
      <c r="L15" s="7"/>
      <c r="M15" s="7"/>
      <c r="N15" s="7"/>
    </row>
    <row r="16" ht="15" customHeight="1">
      <c r="A16" t="s" s="5">
        <v>38</v>
      </c>
      <c r="B16" t="s" s="5">
        <v>39</v>
      </c>
      <c r="C16" s="6">
        <v>25385</v>
      </c>
      <c r="D16" s="6">
        <v>2821</v>
      </c>
      <c r="E16" s="6">
        <v>736</v>
      </c>
      <c r="F16" s="6">
        <v>689</v>
      </c>
      <c r="G16" s="6">
        <v>47</v>
      </c>
      <c r="H16" s="6">
        <v>2085</v>
      </c>
      <c r="I16" s="6">
        <v>988</v>
      </c>
      <c r="J16" s="6">
        <v>1097</v>
      </c>
      <c r="K16" s="7"/>
      <c r="L16" s="7"/>
      <c r="M16" s="7"/>
      <c r="N16" s="7"/>
    </row>
    <row r="17" ht="15" customHeight="1">
      <c r="A17" t="s" s="5">
        <v>40</v>
      </c>
      <c r="B17" t="s" s="5">
        <v>41</v>
      </c>
      <c r="C17" s="6">
        <v>9189</v>
      </c>
      <c r="D17" s="6">
        <v>2639</v>
      </c>
      <c r="E17" s="6">
        <v>1959</v>
      </c>
      <c r="F17" s="6">
        <v>869</v>
      </c>
      <c r="G17" s="6">
        <v>1090</v>
      </c>
      <c r="H17" s="6">
        <v>679</v>
      </c>
      <c r="I17" s="6">
        <v>679</v>
      </c>
      <c r="J17" s="6"/>
      <c r="K17" s="7"/>
      <c r="L17" s="7"/>
      <c r="M17" s="7"/>
      <c r="N17" s="7"/>
    </row>
    <row r="18" ht="15" customHeight="1" hidden="1">
      <c r="A18" t="s" s="5">
        <v>42</v>
      </c>
      <c r="B18" t="s" s="5">
        <v>43</v>
      </c>
      <c r="C18" s="6"/>
      <c r="D18" s="6"/>
      <c r="E18" s="6"/>
      <c r="F18" s="6"/>
      <c r="G18" s="6"/>
      <c r="H18" s="6"/>
      <c r="I18" s="6"/>
      <c r="J18" s="6"/>
      <c r="K18" s="7"/>
      <c r="L18" s="7"/>
      <c r="M18" s="7"/>
      <c r="N18" s="7"/>
    </row>
    <row r="19" ht="15" customHeight="1" hidden="1">
      <c r="A19" t="s" s="5">
        <v>44</v>
      </c>
      <c r="B19" t="s" s="5">
        <v>45</v>
      </c>
      <c r="C19" s="6"/>
      <c r="D19" s="6"/>
      <c r="E19" s="6"/>
      <c r="F19" s="6"/>
      <c r="G19" s="6"/>
      <c r="H19" s="6"/>
      <c r="I19" s="6"/>
      <c r="J19" s="6"/>
      <c r="K19" s="7"/>
      <c r="L19" s="7"/>
      <c r="M19" s="7"/>
      <c r="N19" s="7"/>
    </row>
    <row r="20" ht="15" customHeight="1">
      <c r="A20" t="s" s="5">
        <v>46</v>
      </c>
      <c r="B20" t="s" s="5">
        <v>47</v>
      </c>
      <c r="C20" s="6">
        <v>6791</v>
      </c>
      <c r="D20" s="6">
        <v>160</v>
      </c>
      <c r="E20" s="6">
        <v>9</v>
      </c>
      <c r="F20" s="6"/>
      <c r="G20" s="6"/>
      <c r="H20" s="6">
        <v>151</v>
      </c>
      <c r="I20" s="6">
        <v>73</v>
      </c>
      <c r="J20" s="6">
        <v>78</v>
      </c>
      <c r="K20" s="7"/>
      <c r="L20" s="7"/>
      <c r="M20" s="7"/>
      <c r="N20" s="7"/>
    </row>
    <row r="21" ht="15" customHeight="1">
      <c r="A21" t="s" s="5">
        <v>48</v>
      </c>
      <c r="B21" t="s" s="5">
        <v>49</v>
      </c>
      <c r="C21" s="6">
        <v>18607</v>
      </c>
      <c r="D21" s="6">
        <v>1530</v>
      </c>
      <c r="E21" s="6">
        <v>820</v>
      </c>
      <c r="F21" s="6"/>
      <c r="G21" s="6"/>
      <c r="H21" s="6">
        <v>710</v>
      </c>
      <c r="I21" s="6"/>
      <c r="J21" s="6"/>
      <c r="K21" s="7"/>
      <c r="L21" s="7"/>
      <c r="M21" s="7"/>
      <c r="N21" s="7"/>
    </row>
    <row r="22" ht="15" customHeight="1">
      <c r="A22" t="s" s="5">
        <v>50</v>
      </c>
      <c r="B22" t="s" s="5">
        <v>51</v>
      </c>
      <c r="C22" s="6">
        <v>1803</v>
      </c>
      <c r="D22" s="6"/>
      <c r="E22" s="6"/>
      <c r="F22" s="6"/>
      <c r="G22" s="6"/>
      <c r="H22" s="6"/>
      <c r="I22" s="6"/>
      <c r="J22" s="6"/>
      <c r="K22" s="7"/>
      <c r="L22" s="7"/>
      <c r="M22" s="7"/>
      <c r="N22" s="7"/>
    </row>
    <row r="23" ht="15" customHeight="1">
      <c r="A23" t="s" s="5">
        <v>52</v>
      </c>
      <c r="B23" t="s" s="5">
        <v>53</v>
      </c>
      <c r="C23" s="6">
        <v>35425</v>
      </c>
      <c r="D23" s="6">
        <v>1226</v>
      </c>
      <c r="E23" s="6"/>
      <c r="F23" s="6"/>
      <c r="G23" s="6"/>
      <c r="H23" s="6">
        <v>1226</v>
      </c>
      <c r="I23" s="6"/>
      <c r="J23" s="6">
        <v>1226</v>
      </c>
      <c r="K23" s="7"/>
      <c r="L23" s="7"/>
      <c r="M23" s="7"/>
      <c r="N23" s="7"/>
    </row>
    <row r="24" ht="15" customHeight="1">
      <c r="A24" t="s" s="5">
        <v>54</v>
      </c>
      <c r="B24" t="s" s="5">
        <v>55</v>
      </c>
      <c r="C24" s="6">
        <v>8330</v>
      </c>
      <c r="D24" s="6">
        <v>2166</v>
      </c>
      <c r="E24" s="6">
        <v>973</v>
      </c>
      <c r="F24" s="6"/>
      <c r="G24" s="6">
        <v>973</v>
      </c>
      <c r="H24" s="6">
        <v>1193</v>
      </c>
      <c r="I24" s="6">
        <v>533</v>
      </c>
      <c r="J24" s="6">
        <v>660</v>
      </c>
      <c r="K24" s="7"/>
      <c r="L24" s="7"/>
      <c r="M24" s="7"/>
      <c r="N24" s="7"/>
    </row>
    <row r="25" ht="15" customHeight="1">
      <c r="A25" t="s" s="5">
        <v>56</v>
      </c>
      <c r="B25" t="s" s="5">
        <v>57</v>
      </c>
      <c r="C25" s="6">
        <v>23900</v>
      </c>
      <c r="D25" s="6">
        <v>11491</v>
      </c>
      <c r="E25" s="6">
        <v>6856</v>
      </c>
      <c r="F25" s="6">
        <v>4173</v>
      </c>
      <c r="G25" s="6">
        <v>2683</v>
      </c>
      <c r="H25" s="6">
        <v>4635</v>
      </c>
      <c r="I25" s="6">
        <v>2472</v>
      </c>
      <c r="J25" s="6">
        <v>2163</v>
      </c>
      <c r="K25" s="7"/>
      <c r="L25" s="7"/>
      <c r="M25" s="7"/>
      <c r="N25" s="7"/>
    </row>
    <row r="26" ht="15" customHeight="1" hidden="1">
      <c r="A26" t="s" s="5">
        <v>58</v>
      </c>
      <c r="B26" t="s" s="5">
        <v>59</v>
      </c>
      <c r="C26" s="6"/>
      <c r="D26" s="6"/>
      <c r="E26" s="6"/>
      <c r="F26" s="6"/>
      <c r="G26" s="6"/>
      <c r="H26" s="6"/>
      <c r="I26" s="6"/>
      <c r="J26" s="6"/>
      <c r="K26" s="7"/>
      <c r="L26" s="7"/>
      <c r="M26" s="7"/>
      <c r="N26" s="7"/>
    </row>
    <row r="27" ht="15" customHeight="1">
      <c r="A27" t="s" s="5">
        <v>60</v>
      </c>
      <c r="B27" t="s" s="5">
        <v>61</v>
      </c>
      <c r="C27" s="6">
        <v>2538</v>
      </c>
      <c r="D27" s="6">
        <v>329</v>
      </c>
      <c r="E27" s="6">
        <v>213</v>
      </c>
      <c r="F27" s="6">
        <v>59</v>
      </c>
      <c r="G27" s="6">
        <v>154</v>
      </c>
      <c r="H27" s="6">
        <v>116</v>
      </c>
      <c r="I27" s="6">
        <v>17</v>
      </c>
      <c r="J27" s="6">
        <v>99</v>
      </c>
      <c r="K27" s="7"/>
      <c r="L27" s="7"/>
      <c r="M27" s="7"/>
      <c r="N27" s="7"/>
    </row>
    <row r="28" ht="15" customHeight="1">
      <c r="A28" t="s" s="5">
        <v>62</v>
      </c>
      <c r="B28" t="s" s="5">
        <v>63</v>
      </c>
      <c r="C28" s="6">
        <v>31929</v>
      </c>
      <c r="D28" s="6">
        <v>7489</v>
      </c>
      <c r="E28" s="6">
        <v>4250</v>
      </c>
      <c r="F28" s="6">
        <v>4143</v>
      </c>
      <c r="G28" s="6">
        <v>107</v>
      </c>
      <c r="H28" s="6">
        <v>3239</v>
      </c>
      <c r="I28" s="6">
        <v>3235</v>
      </c>
      <c r="J28" s="6">
        <v>4</v>
      </c>
      <c r="K28" s="7"/>
      <c r="L28" s="7"/>
      <c r="M28" s="7"/>
      <c r="N28" s="7"/>
    </row>
    <row r="29" ht="15" customHeight="1">
      <c r="A29" t="s" s="5">
        <v>64</v>
      </c>
      <c r="B29" t="s" s="5">
        <v>65</v>
      </c>
      <c r="C29" s="6">
        <v>1383</v>
      </c>
      <c r="D29" s="6">
        <v>499</v>
      </c>
      <c r="E29" s="6">
        <v>354</v>
      </c>
      <c r="F29" s="6"/>
      <c r="G29" s="6"/>
      <c r="H29" s="6">
        <v>145</v>
      </c>
      <c r="I29" s="6"/>
      <c r="J29" s="6"/>
      <c r="K29" s="7"/>
      <c r="L29" s="7"/>
      <c r="M29" s="7"/>
      <c r="N29" s="7"/>
    </row>
    <row r="30" ht="15" customHeight="1">
      <c r="A30" t="s" s="5">
        <v>66</v>
      </c>
      <c r="B30" t="s" s="5">
        <v>67</v>
      </c>
      <c r="C30" s="6">
        <v>5388</v>
      </c>
      <c r="D30" s="6"/>
      <c r="E30" s="6"/>
      <c r="F30" s="6"/>
      <c r="G30" s="6"/>
      <c r="H30" s="6"/>
      <c r="I30" s="6"/>
      <c r="J30" s="6"/>
      <c r="K30" s="7"/>
      <c r="L30" s="7"/>
      <c r="M30" s="7"/>
      <c r="N30" s="7"/>
    </row>
    <row r="31" ht="15" customHeight="1">
      <c r="A31" t="s" s="5">
        <v>68</v>
      </c>
      <c r="B31" t="s" s="5">
        <v>69</v>
      </c>
      <c r="C31" s="8">
        <v>2359</v>
      </c>
      <c r="D31" s="6">
        <v>31</v>
      </c>
      <c r="E31" s="6">
        <f>G31</f>
        <v>5</v>
      </c>
      <c r="F31" s="6"/>
      <c r="G31" s="6">
        <v>5</v>
      </c>
      <c r="H31" s="6">
        <f>J31</f>
        <v>26</v>
      </c>
      <c r="I31" s="6"/>
      <c r="J31" s="6">
        <v>26</v>
      </c>
      <c r="K31" s="7"/>
      <c r="L31" s="7"/>
      <c r="M31" s="7"/>
      <c r="N31" s="7"/>
    </row>
    <row r="32" ht="15" customHeight="1" hidden="1">
      <c r="A32" t="s" s="5">
        <v>70</v>
      </c>
      <c r="B32" t="s" s="5">
        <v>71</v>
      </c>
      <c r="C32" s="6"/>
      <c r="D32" s="6"/>
      <c r="E32" s="6"/>
      <c r="F32" s="6"/>
      <c r="G32" s="6"/>
      <c r="H32" s="6"/>
      <c r="I32" s="6"/>
      <c r="J32" s="6"/>
      <c r="K32" s="7"/>
      <c r="L32" s="7"/>
      <c r="M32" s="7"/>
      <c r="N32" s="7"/>
    </row>
    <row r="33" ht="15" customHeight="1" hidden="1">
      <c r="A33" t="s" s="5">
        <v>72</v>
      </c>
      <c r="B33" t="s" s="5">
        <v>73</v>
      </c>
      <c r="C33" s="6"/>
      <c r="D33" s="6"/>
      <c r="E33" s="6"/>
      <c r="F33" s="6"/>
      <c r="G33" s="6"/>
      <c r="H33" s="6"/>
      <c r="I33" s="6"/>
      <c r="J33" s="6"/>
      <c r="K33" s="7"/>
      <c r="L33" s="7"/>
      <c r="M33" s="7"/>
      <c r="N33" s="7"/>
    </row>
    <row r="34" ht="15" customHeight="1">
      <c r="A34" t="s" s="5">
        <v>74</v>
      </c>
      <c r="B34" t="s" s="5">
        <v>75</v>
      </c>
      <c r="C34" s="6">
        <v>12254</v>
      </c>
      <c r="D34" s="6">
        <v>2503</v>
      </c>
      <c r="E34" s="6">
        <v>1698</v>
      </c>
      <c r="F34" s="6">
        <v>209</v>
      </c>
      <c r="G34" s="6">
        <v>1489</v>
      </c>
      <c r="H34" s="6">
        <v>805</v>
      </c>
      <c r="I34" s="6">
        <v>89</v>
      </c>
      <c r="J34" s="6">
        <v>716</v>
      </c>
      <c r="K34" s="7"/>
      <c r="L34" s="7"/>
      <c r="M34" s="7"/>
      <c r="N34" s="7"/>
    </row>
    <row r="35" ht="15" customHeight="1">
      <c r="A35" t="s" s="5">
        <v>76</v>
      </c>
      <c r="B35" t="s" s="5">
        <v>77</v>
      </c>
      <c r="C35" s="6">
        <v>38380</v>
      </c>
      <c r="D35" s="6">
        <v>7341</v>
      </c>
      <c r="E35" s="6"/>
      <c r="F35" s="6"/>
      <c r="G35" s="6"/>
      <c r="H35" s="6">
        <v>7341</v>
      </c>
      <c r="I35" s="6">
        <v>5139</v>
      </c>
      <c r="J35" s="6">
        <v>2202</v>
      </c>
      <c r="K35" s="7"/>
      <c r="L35" s="7"/>
      <c r="M35" s="7"/>
      <c r="N35" s="7"/>
    </row>
    <row r="36" ht="15" customHeight="1" hidden="1">
      <c r="A36" t="s" s="5">
        <v>78</v>
      </c>
      <c r="B36" t="s" s="5">
        <v>79</v>
      </c>
      <c r="C36" s="6"/>
      <c r="D36" s="6"/>
      <c r="E36" s="6"/>
      <c r="F36" s="6"/>
      <c r="G36" s="6"/>
      <c r="H36" s="6"/>
      <c r="I36" s="6"/>
      <c r="J36" s="6"/>
      <c r="K36" s="7"/>
      <c r="L36" s="7"/>
      <c r="M36" s="7"/>
      <c r="N36" s="7"/>
    </row>
    <row r="37" ht="15" customHeight="1">
      <c r="A37" t="s" s="5">
        <v>80</v>
      </c>
      <c r="B37" t="s" s="5">
        <v>81</v>
      </c>
      <c r="C37" s="6">
        <v>22628</v>
      </c>
      <c r="D37" s="6">
        <v>1993</v>
      </c>
      <c r="E37" s="6">
        <v>1993</v>
      </c>
      <c r="F37" s="6">
        <v>763</v>
      </c>
      <c r="G37" s="6">
        <v>1230</v>
      </c>
      <c r="H37" s="6"/>
      <c r="I37" s="6"/>
      <c r="J37" s="6"/>
      <c r="K37" s="7"/>
      <c r="L37" s="7"/>
      <c r="M37" s="7"/>
      <c r="N37" s="7"/>
    </row>
    <row r="38" ht="15" customHeight="1">
      <c r="A38" t="s" s="5">
        <v>82</v>
      </c>
      <c r="B38" t="s" s="5">
        <v>83</v>
      </c>
      <c r="C38" s="6">
        <v>14292</v>
      </c>
      <c r="D38" s="6">
        <v>1547</v>
      </c>
      <c r="E38" s="6">
        <v>1515</v>
      </c>
      <c r="F38" s="6">
        <v>770</v>
      </c>
      <c r="G38" s="6">
        <v>745</v>
      </c>
      <c r="H38" s="6">
        <v>32</v>
      </c>
      <c r="I38" s="6">
        <v>6</v>
      </c>
      <c r="J38" s="6">
        <v>26</v>
      </c>
      <c r="K38" s="7"/>
      <c r="L38" s="7"/>
      <c r="M38" s="7"/>
      <c r="N38" s="7"/>
    </row>
    <row r="39" ht="15" customHeight="1">
      <c r="A39" t="s" s="5">
        <v>84</v>
      </c>
      <c r="B39" t="s" s="5">
        <v>85</v>
      </c>
      <c r="C39" s="6">
        <v>42101</v>
      </c>
      <c r="D39" s="6">
        <v>5941</v>
      </c>
      <c r="E39" s="6"/>
      <c r="F39" s="6"/>
      <c r="G39" s="6"/>
      <c r="H39" s="6">
        <v>5941</v>
      </c>
      <c r="I39" s="6">
        <v>3656</v>
      </c>
      <c r="J39" s="6">
        <v>2285</v>
      </c>
      <c r="K39" s="7"/>
      <c r="L39" s="7"/>
      <c r="M39" s="7"/>
      <c r="N39" s="7"/>
    </row>
    <row r="40" ht="15" customHeight="1">
      <c r="A40" t="s" s="5">
        <v>86</v>
      </c>
      <c r="B40" t="s" s="5">
        <v>87</v>
      </c>
      <c r="C40" s="6">
        <v>1621</v>
      </c>
      <c r="D40" s="6">
        <v>414</v>
      </c>
      <c r="E40" s="6">
        <v>341</v>
      </c>
      <c r="F40" s="6">
        <v>302</v>
      </c>
      <c r="G40" s="6">
        <v>39</v>
      </c>
      <c r="H40" s="6">
        <v>73</v>
      </c>
      <c r="I40" s="6">
        <v>43</v>
      </c>
      <c r="J40" s="6">
        <v>30</v>
      </c>
      <c r="K40" s="7"/>
      <c r="L40" s="7"/>
      <c r="M40" s="7"/>
      <c r="N40" s="7"/>
    </row>
    <row r="41" ht="15" customHeight="1">
      <c r="A41" t="s" s="5">
        <v>88</v>
      </c>
      <c r="B41" t="s" s="5">
        <v>89</v>
      </c>
      <c r="C41" s="6">
        <v>17318</v>
      </c>
      <c r="D41" s="6">
        <v>2655</v>
      </c>
      <c r="E41" s="6">
        <v>1480</v>
      </c>
      <c r="F41" s="6"/>
      <c r="G41" s="6"/>
      <c r="H41" s="6">
        <v>1175</v>
      </c>
      <c r="I41" s="6"/>
      <c r="J41" s="6"/>
      <c r="K41" s="7"/>
      <c r="L41" s="7"/>
      <c r="M41" s="7"/>
      <c r="N41" s="7"/>
    </row>
    <row r="42" ht="15" customHeight="1" hidden="1">
      <c r="A42" t="s" s="5">
        <v>90</v>
      </c>
      <c r="B42" t="s" s="5">
        <v>91</v>
      </c>
      <c r="C42" s="6"/>
      <c r="D42" s="6"/>
      <c r="E42" s="6"/>
      <c r="F42" s="6"/>
      <c r="G42" s="6"/>
      <c r="H42" s="6"/>
      <c r="I42" s="6"/>
      <c r="J42" s="6"/>
      <c r="K42" s="7"/>
      <c r="L42" s="7"/>
      <c r="M42" s="7"/>
      <c r="N42" s="7"/>
    </row>
    <row r="43" ht="15" customHeight="1">
      <c r="A43" t="s" s="5">
        <v>92</v>
      </c>
      <c r="B43" t="s" s="5">
        <v>93</v>
      </c>
      <c r="C43" s="6">
        <v>21382</v>
      </c>
      <c r="D43" s="6"/>
      <c r="E43" s="6"/>
      <c r="F43" s="6"/>
      <c r="G43" s="6"/>
      <c r="H43" s="6"/>
      <c r="I43" s="6"/>
      <c r="J43" s="6"/>
      <c r="K43" s="7"/>
      <c r="L43" s="7"/>
      <c r="M43" s="7"/>
      <c r="N43" s="7"/>
    </row>
    <row r="44" ht="15" customHeight="1" hidden="1">
      <c r="A44" t="s" s="5">
        <v>94</v>
      </c>
      <c r="B44" t="s" s="5">
        <v>95</v>
      </c>
      <c r="C44" s="6"/>
      <c r="D44" s="6"/>
      <c r="E44" s="6"/>
      <c r="F44" s="6"/>
      <c r="G44" s="6"/>
      <c r="H44" s="6"/>
      <c r="I44" s="6"/>
      <c r="J44" s="6"/>
      <c r="K44" s="7"/>
      <c r="L44" s="7"/>
      <c r="M44" s="7"/>
      <c r="N44" s="7"/>
    </row>
    <row r="45" ht="15" customHeight="1">
      <c r="A45" t="s" s="5">
        <v>96</v>
      </c>
      <c r="B45" t="s" s="5">
        <v>97</v>
      </c>
      <c r="C45" s="6">
        <v>5579</v>
      </c>
      <c r="D45" s="6">
        <v>2652</v>
      </c>
      <c r="E45" s="6">
        <v>1152</v>
      </c>
      <c r="F45" s="6"/>
      <c r="G45" s="6"/>
      <c r="H45" s="6">
        <v>1500</v>
      </c>
      <c r="I45" s="6"/>
      <c r="J45" s="6"/>
      <c r="K45" s="7"/>
      <c r="L45" s="7"/>
      <c r="M45" s="7"/>
      <c r="N45" s="7"/>
    </row>
    <row r="46" ht="15" customHeight="1" hidden="1">
      <c r="A46" t="s" s="5">
        <v>98</v>
      </c>
      <c r="B46" t="s" s="5">
        <v>99</v>
      </c>
      <c r="C46" s="6"/>
      <c r="D46" s="6"/>
      <c r="E46" s="6"/>
      <c r="F46" s="6"/>
      <c r="G46" s="6"/>
      <c r="H46" s="6"/>
      <c r="I46" s="6"/>
      <c r="J46" s="6"/>
      <c r="K46" s="7"/>
      <c r="L46" s="7"/>
      <c r="M46" s="7"/>
      <c r="N46" s="7"/>
    </row>
    <row r="47" ht="15" customHeight="1">
      <c r="A47" t="s" s="5">
        <v>100</v>
      </c>
      <c r="B47" t="s" s="5">
        <v>101</v>
      </c>
      <c r="C47" s="8">
        <v>1066</v>
      </c>
      <c r="D47" s="6">
        <f>E47+H47</f>
        <v>250</v>
      </c>
      <c r="E47" s="6">
        <v>92</v>
      </c>
      <c r="F47" s="6"/>
      <c r="G47" s="7"/>
      <c r="H47" s="6">
        <f>27+131</f>
        <v>158</v>
      </c>
      <c r="I47" s="6"/>
      <c r="J47" s="6"/>
      <c r="K47" s="7"/>
      <c r="L47" s="7"/>
      <c r="M47" s="7"/>
      <c r="N47" s="7"/>
    </row>
    <row r="48" ht="15" customHeight="1">
      <c r="A48" t="s" s="5">
        <v>102</v>
      </c>
      <c r="B48" t="s" s="5">
        <v>103</v>
      </c>
      <c r="C48" s="6">
        <v>17330</v>
      </c>
      <c r="D48" s="6">
        <v>6054</v>
      </c>
      <c r="E48" s="6"/>
      <c r="F48" s="6"/>
      <c r="G48" s="6"/>
      <c r="H48" s="6">
        <v>6054</v>
      </c>
      <c r="I48" s="6">
        <v>4064</v>
      </c>
      <c r="J48" s="6">
        <v>1990</v>
      </c>
      <c r="K48" s="7"/>
      <c r="L48" s="7"/>
      <c r="M48" s="7"/>
      <c r="N48" s="6"/>
    </row>
    <row r="49" ht="15" customHeight="1">
      <c r="A49" t="s" s="5">
        <v>104</v>
      </c>
      <c r="B49" t="s" s="5">
        <v>105</v>
      </c>
      <c r="C49" s="6">
        <v>23765</v>
      </c>
      <c r="D49" s="6">
        <v>12152</v>
      </c>
      <c r="E49" s="6">
        <v>4676</v>
      </c>
      <c r="F49" s="6">
        <v>2672</v>
      </c>
      <c r="G49" s="6">
        <v>2004</v>
      </c>
      <c r="H49" s="6">
        <v>7476</v>
      </c>
      <c r="I49" s="6">
        <v>3768</v>
      </c>
      <c r="J49" s="6">
        <v>3708</v>
      </c>
      <c r="K49" s="7"/>
      <c r="L49" s="7"/>
      <c r="M49" s="7"/>
      <c r="N49" s="7"/>
    </row>
    <row r="50" ht="15" customHeight="1">
      <c r="A50" t="s" s="5">
        <v>106</v>
      </c>
      <c r="B50" t="s" s="5">
        <v>107</v>
      </c>
      <c r="C50" s="6">
        <v>6640</v>
      </c>
      <c r="D50" s="6">
        <v>865</v>
      </c>
      <c r="E50" s="6">
        <v>865</v>
      </c>
      <c r="F50" s="6">
        <v>65</v>
      </c>
      <c r="G50" s="6">
        <v>800</v>
      </c>
      <c r="H50" s="6"/>
      <c r="I50" s="6"/>
      <c r="J50" s="6"/>
      <c r="K50" s="7"/>
      <c r="L50" s="7"/>
      <c r="M50" s="7"/>
      <c r="N50" s="7"/>
    </row>
    <row r="51" ht="15" customHeight="1">
      <c r="A51" t="s" s="5">
        <v>108</v>
      </c>
      <c r="B51" t="s" s="5">
        <v>109</v>
      </c>
      <c r="C51" s="6">
        <v>2364</v>
      </c>
      <c r="D51" s="6">
        <v>681</v>
      </c>
      <c r="E51" s="6">
        <v>482</v>
      </c>
      <c r="F51" s="6">
        <v>24</v>
      </c>
      <c r="G51" s="6">
        <v>458</v>
      </c>
      <c r="H51" s="6">
        <v>199</v>
      </c>
      <c r="I51" s="6">
        <v>72</v>
      </c>
      <c r="J51" s="6">
        <v>127</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730744</v>
      </c>
      <c r="D53" s="10">
        <f>SUM(D2:D51)</f>
        <v>137293</v>
      </c>
      <c r="E53" s="10">
        <f>SUM(E2:E51)</f>
        <v>58571</v>
      </c>
      <c r="F53" s="10">
        <f>SUM(F2:F51)+E20+E21+E29+E41+E45+E47</f>
        <v>37400</v>
      </c>
      <c r="G53" s="10">
        <f>SUM(G2:G51)</f>
        <v>21171</v>
      </c>
      <c r="H53" s="10">
        <f>SUM(H2:H51)</f>
        <v>78721</v>
      </c>
      <c r="I53" s="10">
        <f>SUM(I2:I51)+H21+H29+H41+H45+H47</f>
        <v>56928</v>
      </c>
      <c r="J53" s="10">
        <f>SUM(J2:J51)</f>
        <v>21793</v>
      </c>
      <c r="K53" s="7"/>
      <c r="L53" s="6"/>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39</v>
      </c>
      <c r="D55" s="8">
        <f>COUNTIF(D2:D51,"&gt;0")</f>
        <v>34</v>
      </c>
      <c r="E55" s="8">
        <f>COUNTIF(E2:E51,"&gt;0")</f>
        <v>29</v>
      </c>
      <c r="F55" s="8">
        <f>COUNTIF(F2:F51,"&gt;0")</f>
        <v>20</v>
      </c>
      <c r="G55" s="8">
        <f>COUNTIF(G2:G51,"&gt;0")</f>
        <v>23</v>
      </c>
      <c r="H55" s="8">
        <f>COUNTIF(H2:H51,"&gt;0")</f>
        <v>31</v>
      </c>
      <c r="I55" s="8">
        <f>COUNTIF(I2:I51,"&gt;0")</f>
        <v>24</v>
      </c>
      <c r="J55" s="8">
        <f>COUNTIF(J2:J51,"&gt;0")</f>
        <v>25</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dimension ref="A1:N61"/>
  <sheetViews>
    <sheetView workbookViewId="0" showGridLines="0" defaultGridColor="1"/>
  </sheetViews>
  <sheetFormatPr defaultColWidth="8.83333" defaultRowHeight="15" customHeight="1" outlineLevelRow="0" outlineLevelCol="0"/>
  <cols>
    <col min="1" max="1" width="11.3516" style="89" customWidth="1"/>
    <col min="2" max="2" width="15.3516" style="89" customWidth="1"/>
    <col min="3" max="3" width="10.6719" style="89" customWidth="1"/>
    <col min="4" max="4" width="10.6719" style="89" customWidth="1"/>
    <col min="5" max="5" width="10.6719" style="89" customWidth="1"/>
    <col min="6" max="6" width="10.6719" style="89" customWidth="1"/>
    <col min="7" max="7" width="10.6719" style="89" customWidth="1"/>
    <col min="8" max="8" width="10.6719" style="89" customWidth="1"/>
    <col min="9" max="9" width="10.6719" style="89" customWidth="1"/>
    <col min="10" max="10" width="10.6719" style="89" customWidth="1"/>
    <col min="11" max="11" width="8.85156" style="89" customWidth="1"/>
    <col min="12" max="12" width="8.85156" style="89" customWidth="1"/>
    <col min="13" max="13" width="8.85156" style="89" customWidth="1"/>
    <col min="14" max="14" width="8.85156" style="89" customWidth="1"/>
    <col min="15" max="256" width="8.85156" style="89" customWidth="1"/>
  </cols>
  <sheetData>
    <row r="1" ht="57" customHeight="1">
      <c r="A1" t="s" s="2">
        <v>0</v>
      </c>
      <c r="B1" t="s" s="2">
        <v>1</v>
      </c>
      <c r="C1" t="s" s="3">
        <v>111</v>
      </c>
      <c r="D1" t="s" s="3">
        <v>112</v>
      </c>
      <c r="E1" t="s" s="3">
        <v>113</v>
      </c>
      <c r="F1" t="s" s="3">
        <v>114</v>
      </c>
      <c r="G1" t="s" s="3">
        <v>115</v>
      </c>
      <c r="H1" t="s" s="3">
        <v>116</v>
      </c>
      <c r="I1" t="s" s="3">
        <v>117</v>
      </c>
      <c r="J1" t="s" s="3">
        <v>118</v>
      </c>
      <c r="K1" t="s" s="5">
        <v>145</v>
      </c>
      <c r="L1" t="s" s="5">
        <v>146</v>
      </c>
      <c r="M1" s="7"/>
      <c r="N1" s="7"/>
    </row>
    <row r="2" ht="15" customHeight="1">
      <c r="A2" t="s" s="5">
        <v>10</v>
      </c>
      <c r="B2" t="s" s="5">
        <v>11</v>
      </c>
      <c r="C2" s="6">
        <v>4618</v>
      </c>
      <c r="D2" s="6">
        <v>1533</v>
      </c>
      <c r="E2" s="6">
        <v>1280</v>
      </c>
      <c r="F2" s="6">
        <v>807</v>
      </c>
      <c r="G2" s="6">
        <v>473</v>
      </c>
      <c r="H2" s="6">
        <v>252</v>
      </c>
      <c r="I2" s="6">
        <v>159</v>
      </c>
      <c r="J2" s="6">
        <v>94</v>
      </c>
      <c r="K2" s="7"/>
      <c r="L2" t="s" s="5">
        <v>147</v>
      </c>
      <c r="M2" s="7"/>
      <c r="N2" s="7"/>
    </row>
    <row r="3" ht="15" customHeight="1">
      <c r="A3" t="s" s="5">
        <v>12</v>
      </c>
      <c r="B3" t="s" s="5">
        <v>13</v>
      </c>
      <c r="C3" s="6">
        <v>25344</v>
      </c>
      <c r="D3" s="6">
        <v>1</v>
      </c>
      <c r="E3" s="6">
        <v>1</v>
      </c>
      <c r="F3" s="6"/>
      <c r="G3" s="6">
        <v>1</v>
      </c>
      <c r="H3" s="6">
        <f>J3</f>
        <v>5</v>
      </c>
      <c r="I3" s="6"/>
      <c r="J3" s="6">
        <v>5</v>
      </c>
      <c r="K3" s="7"/>
      <c r="L3" t="s" s="5">
        <v>147</v>
      </c>
      <c r="M3" s="7"/>
      <c r="N3" s="7"/>
    </row>
    <row r="4" ht="15" customHeight="1">
      <c r="A4" t="s" s="5">
        <v>16</v>
      </c>
      <c r="B4" t="s" s="5">
        <v>17</v>
      </c>
      <c r="C4" s="6">
        <v>37731</v>
      </c>
      <c r="D4" s="6">
        <v>8838</v>
      </c>
      <c r="E4" s="6">
        <v>7897</v>
      </c>
      <c r="F4" s="6">
        <v>5861</v>
      </c>
      <c r="G4" s="6">
        <v>2036</v>
      </c>
      <c r="H4" s="6">
        <v>941</v>
      </c>
      <c r="I4" s="6">
        <v>499</v>
      </c>
      <c r="J4" s="6">
        <v>442</v>
      </c>
      <c r="K4" s="7"/>
      <c r="L4" t="s" s="5">
        <v>147</v>
      </c>
      <c r="M4" s="7"/>
      <c r="N4" s="7"/>
    </row>
    <row r="5" ht="15" customHeight="1">
      <c r="A5" t="s" s="5">
        <v>14</v>
      </c>
      <c r="B5" t="s" s="5">
        <v>15</v>
      </c>
      <c r="C5" s="6">
        <v>13840</v>
      </c>
      <c r="D5" s="6">
        <v>6242</v>
      </c>
      <c r="E5" s="6">
        <v>2252</v>
      </c>
      <c r="F5" s="6">
        <v>1884</v>
      </c>
      <c r="G5" s="6">
        <v>368</v>
      </c>
      <c r="H5" s="6">
        <v>3990</v>
      </c>
      <c r="I5" s="6">
        <v>3081</v>
      </c>
      <c r="J5" s="6">
        <v>909</v>
      </c>
      <c r="K5" t="s" s="5">
        <v>167</v>
      </c>
      <c r="L5" t="s" s="5">
        <v>147</v>
      </c>
      <c r="M5" s="7"/>
      <c r="N5" s="7"/>
    </row>
    <row r="6" ht="15" customHeight="1" hidden="1">
      <c r="A6" t="s" s="5">
        <v>16</v>
      </c>
      <c r="B6" t="s" s="5">
        <v>17</v>
      </c>
      <c r="C6" s="6"/>
      <c r="D6" s="6"/>
      <c r="E6" s="6"/>
      <c r="F6" s="6"/>
      <c r="G6" s="6"/>
      <c r="H6" s="6"/>
      <c r="I6" s="6"/>
      <c r="J6" s="6"/>
      <c r="K6" s="7"/>
      <c r="L6" s="7"/>
      <c r="M6" s="7"/>
      <c r="N6" s="7"/>
    </row>
    <row r="7" ht="15" customHeight="1">
      <c r="A7" t="s" s="5">
        <v>18</v>
      </c>
      <c r="B7" t="s" s="5">
        <v>19</v>
      </c>
      <c r="C7" s="6">
        <v>95318</v>
      </c>
      <c r="D7" s="6">
        <v>21570</v>
      </c>
      <c r="E7" s="6">
        <v>5570</v>
      </c>
      <c r="F7" s="6">
        <v>4517</v>
      </c>
      <c r="G7" s="6">
        <v>1053</v>
      </c>
      <c r="H7" s="6">
        <v>16000</v>
      </c>
      <c r="I7" s="6">
        <v>15929</v>
      </c>
      <c r="J7" s="6">
        <v>71</v>
      </c>
      <c r="K7" s="7"/>
      <c r="L7" t="s" s="5">
        <v>147</v>
      </c>
      <c r="M7" s="7"/>
      <c r="N7" s="7"/>
    </row>
    <row r="8" ht="15" customHeight="1">
      <c r="A8" t="s" s="5">
        <v>20</v>
      </c>
      <c r="B8" t="s" s="5">
        <v>21</v>
      </c>
      <c r="C8" s="6">
        <v>17441</v>
      </c>
      <c r="D8" s="6">
        <v>3270</v>
      </c>
      <c r="E8" s="6">
        <v>64</v>
      </c>
      <c r="F8" s="6">
        <v>45</v>
      </c>
      <c r="G8" s="6">
        <v>19</v>
      </c>
      <c r="H8" s="6">
        <v>3206</v>
      </c>
      <c r="I8" s="6">
        <v>2327</v>
      </c>
      <c r="J8" s="6">
        <v>879</v>
      </c>
      <c r="K8" s="7"/>
      <c r="L8" t="s" s="5">
        <v>147</v>
      </c>
      <c r="M8" s="7"/>
      <c r="N8" s="7"/>
    </row>
    <row r="9" ht="15" customHeight="1">
      <c r="A9" t="s" s="5">
        <v>22</v>
      </c>
      <c r="B9" t="s" s="5">
        <v>23</v>
      </c>
      <c r="C9" s="6">
        <v>9111</v>
      </c>
      <c r="D9" s="6"/>
      <c r="E9" s="6"/>
      <c r="F9" s="6"/>
      <c r="G9" s="6"/>
      <c r="H9" s="6"/>
      <c r="I9" s="6"/>
      <c r="J9" s="6"/>
      <c r="K9" s="7"/>
      <c r="L9" t="s" s="5">
        <v>147</v>
      </c>
      <c r="M9" s="7"/>
      <c r="N9" s="7"/>
    </row>
    <row r="10" ht="15" customHeight="1">
      <c r="A10" t="s" s="5">
        <v>24</v>
      </c>
      <c r="B10" t="s" s="5">
        <v>25</v>
      </c>
      <c r="C10" s="6">
        <v>3894</v>
      </c>
      <c r="D10" s="6">
        <v>348</v>
      </c>
      <c r="E10" s="6"/>
      <c r="F10" s="6"/>
      <c r="G10" s="6"/>
      <c r="H10" s="6"/>
      <c r="I10" s="6"/>
      <c r="J10" s="6"/>
      <c r="K10" s="7"/>
      <c r="L10" t="s" s="5">
        <v>147</v>
      </c>
      <c r="M10" s="7"/>
      <c r="N10" s="7"/>
    </row>
    <row r="11" ht="15" customHeight="1">
      <c r="A11" t="s" s="5">
        <v>26</v>
      </c>
      <c r="B11" t="s" s="5">
        <v>27</v>
      </c>
      <c r="C11" s="6">
        <v>79526</v>
      </c>
      <c r="D11" s="6">
        <v>11274</v>
      </c>
      <c r="E11" s="6">
        <v>10621</v>
      </c>
      <c r="F11" s="6">
        <v>6794</v>
      </c>
      <c r="G11" s="6">
        <v>3857</v>
      </c>
      <c r="H11" s="6">
        <v>653</v>
      </c>
      <c r="I11" s="6">
        <v>291</v>
      </c>
      <c r="J11" s="6">
        <v>362</v>
      </c>
      <c r="K11" t="s" s="5">
        <v>168</v>
      </c>
      <c r="L11" t="s" s="5">
        <v>147</v>
      </c>
      <c r="M11" s="7"/>
      <c r="N11" s="7"/>
    </row>
    <row r="12" ht="15" customHeight="1" hidden="1">
      <c r="A12" t="s" s="5">
        <v>28</v>
      </c>
      <c r="B12" t="s" s="5">
        <v>29</v>
      </c>
      <c r="C12" s="6"/>
      <c r="D12" s="6"/>
      <c r="E12" s="6"/>
      <c r="F12" s="6"/>
      <c r="G12" s="6"/>
      <c r="H12" s="6"/>
      <c r="I12" s="6"/>
      <c r="J12" s="6"/>
      <c r="K12" s="7"/>
      <c r="L12" s="7"/>
      <c r="M12" s="7"/>
      <c r="N12" s="7"/>
    </row>
    <row r="13" ht="15" customHeight="1">
      <c r="A13" t="s" s="5">
        <v>30</v>
      </c>
      <c r="B13" t="s" s="5">
        <v>31</v>
      </c>
      <c r="C13" s="6">
        <v>3485</v>
      </c>
      <c r="D13" s="6">
        <v>1120</v>
      </c>
      <c r="E13" s="6">
        <v>370</v>
      </c>
      <c r="F13" s="6">
        <v>276</v>
      </c>
      <c r="G13" s="6">
        <v>94</v>
      </c>
      <c r="H13" s="6">
        <v>750</v>
      </c>
      <c r="I13" s="6">
        <v>612</v>
      </c>
      <c r="J13" s="6">
        <v>138</v>
      </c>
      <c r="K13" s="7"/>
      <c r="L13" s="7"/>
      <c r="M13" s="7"/>
      <c r="N13" s="7"/>
    </row>
    <row r="14" ht="15" customHeight="1">
      <c r="A14" t="s" s="5">
        <v>32</v>
      </c>
      <c r="B14" t="s" s="5">
        <v>33</v>
      </c>
      <c r="C14" s="6">
        <v>7528</v>
      </c>
      <c r="D14" s="6">
        <v>2387</v>
      </c>
      <c r="E14" s="6">
        <v>1468</v>
      </c>
      <c r="F14" s="6">
        <v>797</v>
      </c>
      <c r="G14" s="6">
        <v>671</v>
      </c>
      <c r="H14" s="6">
        <v>919</v>
      </c>
      <c r="I14" s="6">
        <v>635</v>
      </c>
      <c r="J14" s="6">
        <v>284</v>
      </c>
      <c r="K14" s="7"/>
      <c r="L14" s="7"/>
      <c r="M14" s="7"/>
      <c r="N14" s="7"/>
    </row>
    <row r="15" ht="15" customHeight="1">
      <c r="A15" t="s" s="5">
        <v>34</v>
      </c>
      <c r="B15" t="s" s="5">
        <v>35</v>
      </c>
      <c r="C15" s="6">
        <v>8025</v>
      </c>
      <c r="D15" s="6">
        <v>3924</v>
      </c>
      <c r="E15" s="6">
        <v>2730</v>
      </c>
      <c r="F15" s="6">
        <v>2181</v>
      </c>
      <c r="G15" s="6">
        <v>549</v>
      </c>
      <c r="H15" s="6">
        <v>1194</v>
      </c>
      <c r="I15" s="6">
        <v>1023</v>
      </c>
      <c r="J15" s="6">
        <v>171</v>
      </c>
      <c r="K15" s="7"/>
      <c r="L15" t="s" s="5">
        <v>147</v>
      </c>
      <c r="M15" s="7"/>
      <c r="N15" s="7"/>
    </row>
    <row r="16" ht="15" customHeight="1">
      <c r="A16" t="s" s="5">
        <v>36</v>
      </c>
      <c r="B16" t="s" s="5">
        <v>37</v>
      </c>
      <c r="C16" s="6">
        <v>29224</v>
      </c>
      <c r="D16" s="6">
        <v>4033</v>
      </c>
      <c r="E16" s="6"/>
      <c r="F16" s="6"/>
      <c r="G16" s="6"/>
      <c r="H16" s="6">
        <v>4033</v>
      </c>
      <c r="I16" s="6">
        <v>1536</v>
      </c>
      <c r="J16" s="6">
        <v>2497</v>
      </c>
      <c r="K16" s="7"/>
      <c r="L16" t="s" s="5">
        <v>147</v>
      </c>
      <c r="M16" s="7"/>
      <c r="N16" s="7"/>
    </row>
    <row r="17" ht="15" customHeight="1">
      <c r="A17" t="s" s="5">
        <v>38</v>
      </c>
      <c r="B17" t="s" s="5">
        <v>39</v>
      </c>
      <c r="C17" s="6">
        <v>25385</v>
      </c>
      <c r="D17" s="6">
        <v>2821</v>
      </c>
      <c r="E17" s="6">
        <v>736</v>
      </c>
      <c r="F17" s="6">
        <v>689</v>
      </c>
      <c r="G17" s="6">
        <v>47</v>
      </c>
      <c r="H17" s="6">
        <v>2085</v>
      </c>
      <c r="I17" s="6">
        <v>988</v>
      </c>
      <c r="J17" s="6">
        <v>1097</v>
      </c>
      <c r="K17" s="7"/>
      <c r="L17" s="7"/>
      <c r="M17" s="7"/>
      <c r="N17" s="7"/>
    </row>
    <row r="18" ht="15" customHeight="1">
      <c r="A18" t="s" s="5">
        <v>40</v>
      </c>
      <c r="B18" t="s" s="5">
        <v>41</v>
      </c>
      <c r="C18" s="6">
        <v>8869</v>
      </c>
      <c r="D18" s="6">
        <v>2590</v>
      </c>
      <c r="E18" s="6">
        <v>1807</v>
      </c>
      <c r="F18" s="6">
        <v>790</v>
      </c>
      <c r="G18" s="6">
        <v>1001</v>
      </c>
      <c r="H18" s="6">
        <v>783</v>
      </c>
      <c r="I18" s="6">
        <v>548</v>
      </c>
      <c r="J18" s="6">
        <v>235</v>
      </c>
      <c r="K18" s="7"/>
      <c r="L18" t="s" s="5">
        <v>147</v>
      </c>
      <c r="M18" s="7"/>
      <c r="N18" s="7"/>
    </row>
    <row r="19" ht="15" customHeight="1">
      <c r="A19" t="s" s="5">
        <v>44</v>
      </c>
      <c r="B19" t="s" s="5">
        <v>45</v>
      </c>
      <c r="C19" s="6">
        <v>27010</v>
      </c>
      <c r="D19" s="6">
        <v>7754</v>
      </c>
      <c r="E19" s="6">
        <v>2691</v>
      </c>
      <c r="F19" s="6">
        <v>844</v>
      </c>
      <c r="G19" s="6">
        <v>1847</v>
      </c>
      <c r="H19" s="6">
        <v>5063</v>
      </c>
      <c r="I19" s="6">
        <v>4284</v>
      </c>
      <c r="J19" s="6">
        <v>779</v>
      </c>
      <c r="K19" s="7"/>
      <c r="L19" t="s" s="5">
        <v>147</v>
      </c>
      <c r="M19" s="7"/>
      <c r="N19" s="7"/>
    </row>
    <row r="20" ht="15" customHeight="1" hidden="1">
      <c r="A20" t="s" s="5">
        <v>42</v>
      </c>
      <c r="B20" t="s" s="5">
        <v>43</v>
      </c>
      <c r="C20" s="6"/>
      <c r="D20" s="6"/>
      <c r="E20" s="6"/>
      <c r="F20" s="6"/>
      <c r="G20" s="6"/>
      <c r="H20" s="6"/>
      <c r="I20" s="6"/>
      <c r="J20" s="6"/>
      <c r="K20" s="7"/>
      <c r="L20" s="7"/>
      <c r="M20" s="7"/>
      <c r="N20" s="7"/>
    </row>
    <row r="21" ht="15" customHeight="1" hidden="1">
      <c r="A21" t="s" s="5">
        <v>44</v>
      </c>
      <c r="B21" t="s" s="5">
        <v>45</v>
      </c>
      <c r="C21" s="6"/>
      <c r="D21" s="6"/>
      <c r="E21" s="6"/>
      <c r="F21" s="6"/>
      <c r="G21" s="6"/>
      <c r="H21" s="6"/>
      <c r="I21" s="6"/>
      <c r="J21" s="6"/>
      <c r="K21" s="7"/>
      <c r="L21" s="7"/>
      <c r="M21" s="7"/>
      <c r="N21" s="7"/>
    </row>
    <row r="22" ht="15" customHeight="1">
      <c r="A22" t="s" s="5">
        <v>46</v>
      </c>
      <c r="B22" t="s" s="5">
        <v>47</v>
      </c>
      <c r="C22" s="6">
        <v>6791</v>
      </c>
      <c r="D22" s="6">
        <v>160</v>
      </c>
      <c r="E22" s="6">
        <v>9</v>
      </c>
      <c r="F22" s="6"/>
      <c r="G22" s="6"/>
      <c r="H22" s="6">
        <v>151</v>
      </c>
      <c r="I22" s="6">
        <v>73</v>
      </c>
      <c r="J22" s="6">
        <v>78</v>
      </c>
      <c r="K22" s="7"/>
      <c r="L22" s="7"/>
      <c r="M22" s="7"/>
      <c r="N22" s="7"/>
    </row>
    <row r="23" ht="15" customHeight="1">
      <c r="A23" t="s" s="5">
        <v>48</v>
      </c>
      <c r="B23" t="s" s="5">
        <v>49</v>
      </c>
      <c r="C23" s="6">
        <v>18607</v>
      </c>
      <c r="D23" s="6">
        <v>1530</v>
      </c>
      <c r="E23" s="6">
        <v>820</v>
      </c>
      <c r="F23" s="6"/>
      <c r="G23" s="6"/>
      <c r="H23" s="6">
        <v>710</v>
      </c>
      <c r="I23" s="6"/>
      <c r="J23" s="6"/>
      <c r="K23" t="s" s="5">
        <v>155</v>
      </c>
      <c r="L23" t="s" s="5">
        <v>147</v>
      </c>
      <c r="M23" s="7"/>
      <c r="N23" s="7"/>
    </row>
    <row r="24" ht="15" customHeight="1">
      <c r="A24" t="s" s="5">
        <v>50</v>
      </c>
      <c r="B24" t="s" s="5">
        <v>51</v>
      </c>
      <c r="C24" s="6">
        <v>1715</v>
      </c>
      <c r="D24" s="6"/>
      <c r="E24" s="6"/>
      <c r="F24" s="6"/>
      <c r="G24" s="6"/>
      <c r="H24" s="6"/>
      <c r="I24" s="6"/>
      <c r="J24" s="6"/>
      <c r="K24" s="7"/>
      <c r="L24" t="s" s="5">
        <v>147</v>
      </c>
      <c r="M24" s="7"/>
      <c r="N24" s="7"/>
    </row>
    <row r="25" ht="15" customHeight="1">
      <c r="A25" t="s" s="5">
        <v>52</v>
      </c>
      <c r="B25" t="s" s="5">
        <v>53</v>
      </c>
      <c r="C25" s="6">
        <v>35425</v>
      </c>
      <c r="D25" s="6">
        <v>1226</v>
      </c>
      <c r="E25" s="6"/>
      <c r="F25" s="6"/>
      <c r="G25" s="6"/>
      <c r="H25" s="6">
        <v>1226</v>
      </c>
      <c r="I25" s="6"/>
      <c r="J25" s="6">
        <v>1226</v>
      </c>
      <c r="K25" s="7"/>
      <c r="L25" s="7"/>
      <c r="M25" s="7"/>
      <c r="N25" s="7"/>
    </row>
    <row r="26" ht="15" customHeight="1">
      <c r="A26" t="s" s="5">
        <v>54</v>
      </c>
      <c r="B26" t="s" s="5">
        <v>55</v>
      </c>
      <c r="C26" s="6">
        <v>8330</v>
      </c>
      <c r="D26" s="6">
        <v>2166</v>
      </c>
      <c r="E26" s="6">
        <v>973</v>
      </c>
      <c r="F26" s="6"/>
      <c r="G26" s="6">
        <v>973</v>
      </c>
      <c r="H26" s="6">
        <v>1193</v>
      </c>
      <c r="I26" s="6">
        <v>533</v>
      </c>
      <c r="J26" s="6">
        <v>660</v>
      </c>
      <c r="K26" s="7"/>
      <c r="L26" s="7"/>
      <c r="M26" s="7"/>
      <c r="N26" s="7"/>
    </row>
    <row r="27" ht="15" customHeight="1">
      <c r="A27" t="s" s="5">
        <v>52</v>
      </c>
      <c r="B27" t="s" s="5">
        <v>59</v>
      </c>
      <c r="C27" s="6">
        <v>17586</v>
      </c>
      <c r="D27" s="6">
        <v>5127</v>
      </c>
      <c r="E27" s="6">
        <v>3357</v>
      </c>
      <c r="F27" s="6">
        <v>1518</v>
      </c>
      <c r="G27" s="6">
        <v>1839</v>
      </c>
      <c r="H27" s="6">
        <v>1770</v>
      </c>
      <c r="I27" s="6">
        <v>532</v>
      </c>
      <c r="J27" s="6">
        <v>1238</v>
      </c>
      <c r="K27" s="7"/>
      <c r="L27" t="s" s="5">
        <v>147</v>
      </c>
      <c r="M27" s="7"/>
      <c r="N27" s="7"/>
    </row>
    <row r="28" ht="15" customHeight="1">
      <c r="A28" t="s" s="5">
        <v>56</v>
      </c>
      <c r="B28" t="s" s="5">
        <v>57</v>
      </c>
      <c r="C28" s="6">
        <v>23062</v>
      </c>
      <c r="D28" s="6">
        <v>11904</v>
      </c>
      <c r="E28" s="6">
        <v>7469</v>
      </c>
      <c r="F28" s="6">
        <v>4850</v>
      </c>
      <c r="G28" s="6">
        <v>2619</v>
      </c>
      <c r="H28" s="6">
        <v>4435</v>
      </c>
      <c r="I28" s="6">
        <v>2097</v>
      </c>
      <c r="J28" s="6">
        <v>2338</v>
      </c>
      <c r="K28" s="7"/>
      <c r="L28" t="s" s="5">
        <v>147</v>
      </c>
      <c r="M28" s="7"/>
      <c r="N28" s="7"/>
    </row>
    <row r="29" ht="15" customHeight="1" hidden="1">
      <c r="A29" t="s" s="5">
        <v>58</v>
      </c>
      <c r="B29" t="s" s="5">
        <v>59</v>
      </c>
      <c r="C29" s="6"/>
      <c r="D29" s="6"/>
      <c r="E29" s="6"/>
      <c r="F29" s="6"/>
      <c r="G29" s="6"/>
      <c r="H29" s="6"/>
      <c r="I29" s="6"/>
      <c r="J29" s="6"/>
      <c r="K29" s="7"/>
      <c r="L29" s="7"/>
      <c r="M29" s="7"/>
      <c r="N29" s="7"/>
    </row>
    <row r="30" ht="15" customHeight="1">
      <c r="A30" t="s" s="5">
        <v>60</v>
      </c>
      <c r="B30" t="s" s="5">
        <v>61</v>
      </c>
      <c r="C30" s="6">
        <v>2401</v>
      </c>
      <c r="D30" s="6">
        <v>706</v>
      </c>
      <c r="E30" s="6">
        <v>457</v>
      </c>
      <c r="F30" s="6">
        <v>159</v>
      </c>
      <c r="G30" s="6">
        <v>298</v>
      </c>
      <c r="H30" s="6">
        <v>249</v>
      </c>
      <c r="I30" s="6">
        <v>37</v>
      </c>
      <c r="J30" s="6">
        <v>212</v>
      </c>
      <c r="K30" t="s" s="5">
        <v>169</v>
      </c>
      <c r="L30" t="s" s="5">
        <v>147</v>
      </c>
      <c r="M30" s="7"/>
      <c r="N30" s="7"/>
    </row>
    <row r="31" ht="15" customHeight="1">
      <c r="A31" t="s" s="5">
        <v>62</v>
      </c>
      <c r="B31" t="s" s="5">
        <v>63</v>
      </c>
      <c r="C31" s="6">
        <v>23969</v>
      </c>
      <c r="D31" s="6">
        <v>6974</v>
      </c>
      <c r="E31" s="6">
        <v>3971</v>
      </c>
      <c r="F31" s="6">
        <v>3771</v>
      </c>
      <c r="G31" s="6">
        <v>200</v>
      </c>
      <c r="H31" s="6">
        <v>3003</v>
      </c>
      <c r="I31" s="6">
        <v>3000</v>
      </c>
      <c r="J31" s="6">
        <v>3</v>
      </c>
      <c r="K31" s="7"/>
      <c r="L31" t="s" s="5">
        <v>147</v>
      </c>
      <c r="M31" s="7"/>
      <c r="N31" s="7"/>
    </row>
    <row r="32" ht="15" customHeight="1">
      <c r="A32" t="s" s="5">
        <v>64</v>
      </c>
      <c r="B32" t="s" s="5">
        <v>65</v>
      </c>
      <c r="C32" s="6">
        <v>1401</v>
      </c>
      <c r="D32" s="6">
        <v>397</v>
      </c>
      <c r="E32" s="6">
        <v>267</v>
      </c>
      <c r="F32" s="6"/>
      <c r="G32" s="6"/>
      <c r="H32" s="6">
        <v>130</v>
      </c>
      <c r="I32" s="6"/>
      <c r="J32" s="6"/>
      <c r="K32" s="7"/>
      <c r="L32" t="s" s="5">
        <v>147</v>
      </c>
      <c r="M32" s="7"/>
      <c r="N32" s="7"/>
    </row>
    <row r="33" ht="15" customHeight="1">
      <c r="A33" t="s" s="5">
        <v>66</v>
      </c>
      <c r="B33" t="s" s="5">
        <v>67</v>
      </c>
      <c r="C33" s="6">
        <v>5388</v>
      </c>
      <c r="D33" s="6"/>
      <c r="E33" s="6"/>
      <c r="F33" s="6"/>
      <c r="G33" s="6"/>
      <c r="H33" s="6"/>
      <c r="I33" s="6"/>
      <c r="J33" s="6"/>
      <c r="K33" s="7"/>
      <c r="L33" s="7"/>
      <c r="M33" s="7"/>
      <c r="N33" s="7"/>
    </row>
    <row r="34" ht="15" customHeight="1">
      <c r="A34" t="s" s="5">
        <v>68</v>
      </c>
      <c r="B34" t="s" s="5">
        <v>69</v>
      </c>
      <c r="C34" s="8">
        <v>2155</v>
      </c>
      <c r="D34" s="6">
        <v>43</v>
      </c>
      <c r="E34" s="6">
        <v>2</v>
      </c>
      <c r="F34" s="6"/>
      <c r="G34" s="6">
        <v>2</v>
      </c>
      <c r="H34" s="6">
        <v>41</v>
      </c>
      <c r="I34" s="6"/>
      <c r="J34" s="6">
        <v>41</v>
      </c>
      <c r="K34" s="7"/>
      <c r="L34" t="s" s="5">
        <v>147</v>
      </c>
      <c r="M34" s="7"/>
      <c r="N34" s="7"/>
    </row>
    <row r="35" ht="15" customHeight="1" hidden="1">
      <c r="A35" t="s" s="5">
        <v>70</v>
      </c>
      <c r="B35" t="s" s="5">
        <v>71</v>
      </c>
      <c r="C35" s="6"/>
      <c r="D35" s="6"/>
      <c r="E35" s="6"/>
      <c r="F35" s="6"/>
      <c r="G35" s="6"/>
      <c r="H35" s="6"/>
      <c r="I35" s="6"/>
      <c r="J35" s="6"/>
      <c r="K35" s="7"/>
      <c r="L35" s="7"/>
      <c r="M35" s="7"/>
      <c r="N35" s="7"/>
    </row>
    <row r="36" ht="15" customHeight="1" hidden="1">
      <c r="A36" t="s" s="5">
        <v>72</v>
      </c>
      <c r="B36" t="s" s="5">
        <v>73</v>
      </c>
      <c r="C36" s="6"/>
      <c r="D36" s="6"/>
      <c r="E36" s="6"/>
      <c r="F36" s="6"/>
      <c r="G36" s="6"/>
      <c r="H36" s="6"/>
      <c r="I36" s="6"/>
      <c r="J36" s="6"/>
      <c r="K36" s="7"/>
      <c r="L36" s="7"/>
      <c r="M36" s="7"/>
      <c r="N36" s="7"/>
    </row>
    <row r="37" ht="15" customHeight="1">
      <c r="A37" t="s" s="5">
        <v>74</v>
      </c>
      <c r="B37" t="s" s="5">
        <v>75</v>
      </c>
      <c r="C37" s="6">
        <v>11422</v>
      </c>
      <c r="D37" s="6">
        <v>2333</v>
      </c>
      <c r="E37" s="6">
        <v>1499</v>
      </c>
      <c r="F37" s="6">
        <v>216</v>
      </c>
      <c r="G37" s="6">
        <v>1283</v>
      </c>
      <c r="H37" s="6">
        <v>834</v>
      </c>
      <c r="I37" s="6">
        <v>97</v>
      </c>
      <c r="J37" s="6">
        <v>737</v>
      </c>
      <c r="K37" t="s" s="5">
        <v>160</v>
      </c>
      <c r="L37" t="s" s="5">
        <v>147</v>
      </c>
      <c r="M37" s="7"/>
      <c r="N37" s="7"/>
    </row>
    <row r="38" ht="15" customHeight="1">
      <c r="A38" t="s" s="5">
        <v>70</v>
      </c>
      <c r="B38" t="s" s="5">
        <v>71</v>
      </c>
      <c r="C38" s="6"/>
      <c r="D38" s="6"/>
      <c r="E38" s="6"/>
      <c r="F38" s="6"/>
      <c r="G38" s="6"/>
      <c r="H38" s="6"/>
      <c r="I38" s="6"/>
      <c r="J38" s="6"/>
      <c r="K38" s="7"/>
      <c r="L38" t="s" s="5">
        <v>147</v>
      </c>
      <c r="M38" s="7"/>
      <c r="N38" s="7"/>
    </row>
    <row r="39" ht="15" customHeight="1">
      <c r="A39" t="s" s="5">
        <v>76</v>
      </c>
      <c r="B39" t="s" s="5">
        <v>77</v>
      </c>
      <c r="C39" s="6">
        <v>38380</v>
      </c>
      <c r="D39" s="6">
        <v>7341</v>
      </c>
      <c r="E39" s="6"/>
      <c r="F39" s="6"/>
      <c r="G39" s="6"/>
      <c r="H39" s="6">
        <v>7341</v>
      </c>
      <c r="I39" s="6">
        <v>5139</v>
      </c>
      <c r="J39" s="6">
        <v>2202</v>
      </c>
      <c r="K39" s="7"/>
      <c r="L39" s="7"/>
      <c r="M39" s="7"/>
      <c r="N39" s="7"/>
    </row>
    <row r="40" ht="15" customHeight="1" hidden="1">
      <c r="A40" t="s" s="5">
        <v>78</v>
      </c>
      <c r="B40" t="s" s="5">
        <v>79</v>
      </c>
      <c r="C40" s="6"/>
      <c r="D40" s="6"/>
      <c r="E40" s="6"/>
      <c r="F40" s="6"/>
      <c r="G40" s="6"/>
      <c r="H40" s="6"/>
      <c r="I40" s="6"/>
      <c r="J40" s="6"/>
      <c r="K40" s="7"/>
      <c r="L40" s="7"/>
      <c r="M40" s="7"/>
      <c r="N40" s="7"/>
    </row>
    <row r="41" ht="15" customHeight="1">
      <c r="A41" t="s" s="5">
        <v>80</v>
      </c>
      <c r="B41" t="s" s="5">
        <v>81</v>
      </c>
      <c r="C41" s="6">
        <v>21737</v>
      </c>
      <c r="D41" s="6">
        <v>1993</v>
      </c>
      <c r="E41" s="6">
        <v>3076</v>
      </c>
      <c r="F41" s="6">
        <v>1935</v>
      </c>
      <c r="G41" s="6">
        <v>1141</v>
      </c>
      <c r="H41" s="6"/>
      <c r="I41" s="6"/>
      <c r="J41" s="6"/>
      <c r="K41" t="s" s="5">
        <v>170</v>
      </c>
      <c r="L41" t="s" s="5">
        <v>147</v>
      </c>
      <c r="M41" s="7"/>
      <c r="N41" s="7"/>
    </row>
    <row r="42" ht="15" customHeight="1">
      <c r="A42" t="s" s="5">
        <v>82</v>
      </c>
      <c r="B42" t="s" s="5">
        <v>83</v>
      </c>
      <c r="C42" s="6">
        <v>13102</v>
      </c>
      <c r="D42" s="6">
        <v>1389</v>
      </c>
      <c r="E42" s="6">
        <v>1352</v>
      </c>
      <c r="F42" s="6">
        <v>765</v>
      </c>
      <c r="G42" s="6">
        <v>587</v>
      </c>
      <c r="H42" s="6">
        <v>37</v>
      </c>
      <c r="I42" s="6">
        <v>8</v>
      </c>
      <c r="J42" s="6">
        <v>29</v>
      </c>
      <c r="K42" t="s" s="5">
        <v>171</v>
      </c>
      <c r="L42" t="s" s="5">
        <v>147</v>
      </c>
      <c r="M42" s="7"/>
      <c r="N42" s="7"/>
    </row>
    <row r="43" ht="15" customHeight="1">
      <c r="A43" t="s" s="5">
        <v>84</v>
      </c>
      <c r="B43" t="s" s="5">
        <v>85</v>
      </c>
      <c r="C43" s="6">
        <v>42101</v>
      </c>
      <c r="D43" s="6">
        <v>5941</v>
      </c>
      <c r="E43" s="6"/>
      <c r="F43" s="6"/>
      <c r="G43" s="6"/>
      <c r="H43" s="6">
        <v>5941</v>
      </c>
      <c r="I43" s="6">
        <v>3656</v>
      </c>
      <c r="J43" s="6">
        <v>2285</v>
      </c>
      <c r="K43" s="7"/>
      <c r="L43" s="7"/>
      <c r="M43" s="7"/>
      <c r="N43" s="7"/>
    </row>
    <row r="44" ht="16.6" customHeight="1">
      <c r="A44" t="s" s="5">
        <v>86</v>
      </c>
      <c r="B44" t="s" s="5">
        <v>87</v>
      </c>
      <c r="C44" s="6">
        <v>1491</v>
      </c>
      <c r="D44" s="6">
        <v>350</v>
      </c>
      <c r="E44" s="6">
        <v>277</v>
      </c>
      <c r="F44" s="6">
        <v>237</v>
      </c>
      <c r="G44" s="6">
        <v>37</v>
      </c>
      <c r="H44" s="6">
        <v>73</v>
      </c>
      <c r="I44" s="6">
        <v>33</v>
      </c>
      <c r="J44" s="6">
        <v>18</v>
      </c>
      <c r="K44" t="s" s="90">
        <v>172</v>
      </c>
      <c r="L44" t="s" s="5">
        <v>147</v>
      </c>
      <c r="M44" s="7"/>
      <c r="N44" s="7"/>
    </row>
    <row r="45" ht="15" customHeight="1">
      <c r="A45" t="s" s="5">
        <v>88</v>
      </c>
      <c r="B45" t="s" s="5">
        <v>89</v>
      </c>
      <c r="C45" s="6">
        <v>15726</v>
      </c>
      <c r="D45" s="6">
        <v>2417</v>
      </c>
      <c r="E45" s="6">
        <v>1249</v>
      </c>
      <c r="F45" s="6"/>
      <c r="G45" s="6"/>
      <c r="H45" s="6">
        <v>1168</v>
      </c>
      <c r="I45" s="6"/>
      <c r="J45" s="6"/>
      <c r="K45" t="s" s="5">
        <v>173</v>
      </c>
      <c r="L45" t="s" s="5">
        <v>147</v>
      </c>
      <c r="M45" s="7"/>
      <c r="N45" s="7"/>
    </row>
    <row r="46" ht="15" customHeight="1">
      <c r="A46" t="s" s="5">
        <v>90</v>
      </c>
      <c r="B46" t="s" s="5">
        <v>91</v>
      </c>
      <c r="C46" s="6">
        <v>3249</v>
      </c>
      <c r="D46" s="6">
        <v>1410</v>
      </c>
      <c r="E46" s="6">
        <v>535</v>
      </c>
      <c r="F46" s="6">
        <v>150</v>
      </c>
      <c r="G46" s="6">
        <v>385</v>
      </c>
      <c r="H46" s="6">
        <v>875</v>
      </c>
      <c r="I46" s="6">
        <v>170</v>
      </c>
      <c r="J46" s="6">
        <v>705</v>
      </c>
      <c r="K46" t="s" s="5">
        <v>174</v>
      </c>
      <c r="L46" t="s" s="5">
        <v>147</v>
      </c>
      <c r="M46" s="7"/>
      <c r="N46" s="7"/>
    </row>
    <row r="47" ht="15" customHeight="1" hidden="1">
      <c r="A47" t="s" s="5">
        <v>90</v>
      </c>
      <c r="B47" t="s" s="5">
        <v>91</v>
      </c>
      <c r="C47" s="6"/>
      <c r="D47" s="6"/>
      <c r="E47" s="6"/>
      <c r="F47" s="6"/>
      <c r="G47" s="6"/>
      <c r="H47" s="6"/>
      <c r="I47" s="6"/>
      <c r="J47" s="6"/>
      <c r="K47" s="7"/>
      <c r="L47" s="7"/>
      <c r="M47" s="7"/>
      <c r="N47" s="7"/>
    </row>
    <row r="48" ht="15" customHeight="1">
      <c r="A48" t="s" s="5">
        <v>92</v>
      </c>
      <c r="B48" t="s" s="5">
        <v>93</v>
      </c>
      <c r="C48" s="6">
        <v>21382</v>
      </c>
      <c r="D48" s="6"/>
      <c r="E48" s="6"/>
      <c r="F48" s="6"/>
      <c r="G48" s="6"/>
      <c r="H48" s="6"/>
      <c r="I48" s="6"/>
      <c r="J48" s="6"/>
      <c r="K48" s="7"/>
      <c r="L48" s="7"/>
      <c r="M48" s="7"/>
      <c r="N48" s="7"/>
    </row>
    <row r="49" ht="15" customHeight="1">
      <c r="A49" t="s" s="5">
        <v>94</v>
      </c>
      <c r="B49" t="s" s="5">
        <v>95</v>
      </c>
      <c r="C49" s="6">
        <v>121119</v>
      </c>
      <c r="D49" s="6">
        <v>25822</v>
      </c>
      <c r="E49" s="6">
        <v>19350</v>
      </c>
      <c r="F49" s="6"/>
      <c r="G49" s="6"/>
      <c r="H49" s="6">
        <v>6472</v>
      </c>
      <c r="I49" s="6">
        <v>4878</v>
      </c>
      <c r="J49" s="6">
        <v>1594</v>
      </c>
      <c r="K49" s="7"/>
      <c r="L49" t="s" s="5">
        <v>147</v>
      </c>
      <c r="M49" s="7"/>
      <c r="N49" s="7"/>
    </row>
    <row r="50" ht="15" customHeight="1" hidden="1">
      <c r="A50" t="s" s="5">
        <v>94</v>
      </c>
      <c r="B50" t="s" s="5">
        <v>95</v>
      </c>
      <c r="C50" s="6"/>
      <c r="D50" s="6"/>
      <c r="E50" s="6"/>
      <c r="F50" s="6"/>
      <c r="G50" s="6"/>
      <c r="H50" s="6"/>
      <c r="I50" s="6"/>
      <c r="J50" s="6"/>
      <c r="K50" s="7"/>
      <c r="L50" s="7"/>
      <c r="M50" s="7"/>
      <c r="N50" s="7"/>
    </row>
    <row r="51" ht="15" customHeight="1">
      <c r="A51" t="s" s="5">
        <v>96</v>
      </c>
      <c r="B51" t="s" s="5">
        <v>97</v>
      </c>
      <c r="C51" s="6">
        <v>5579</v>
      </c>
      <c r="D51" s="6">
        <v>2652</v>
      </c>
      <c r="E51" s="6">
        <v>1152</v>
      </c>
      <c r="F51" s="6"/>
      <c r="G51" s="6"/>
      <c r="H51" s="6">
        <v>1500</v>
      </c>
      <c r="I51" s="6"/>
      <c r="J51" s="6"/>
      <c r="K51" s="7"/>
      <c r="L51" s="7"/>
      <c r="M51" s="7"/>
      <c r="N51" s="7"/>
    </row>
    <row r="52" ht="15" customHeight="1" hidden="1">
      <c r="A52" t="s" s="5">
        <v>98</v>
      </c>
      <c r="B52" t="s" s="5">
        <v>99</v>
      </c>
      <c r="C52" s="6"/>
      <c r="D52" s="6"/>
      <c r="E52" s="6"/>
      <c r="F52" s="6"/>
      <c r="G52" s="6"/>
      <c r="H52" s="6"/>
      <c r="I52" s="6"/>
      <c r="J52" s="6"/>
      <c r="K52" s="7"/>
      <c r="L52" s="7"/>
      <c r="M52" s="7"/>
      <c r="N52" s="7"/>
    </row>
    <row r="53" ht="15" customHeight="1">
      <c r="A53" t="s" s="5">
        <v>100</v>
      </c>
      <c r="B53" t="s" s="5">
        <v>101</v>
      </c>
      <c r="C53" s="8">
        <v>1066</v>
      </c>
      <c r="D53" s="6">
        <f>E53+H53</f>
        <v>250</v>
      </c>
      <c r="E53" s="6">
        <v>92</v>
      </c>
      <c r="F53" s="6"/>
      <c r="G53" s="7"/>
      <c r="H53" s="6">
        <f>27+131</f>
        <v>158</v>
      </c>
      <c r="I53" s="6"/>
      <c r="J53" s="6"/>
      <c r="K53" s="7"/>
      <c r="L53" t="s" s="5">
        <v>147</v>
      </c>
      <c r="M53" s="7"/>
      <c r="N53" s="7"/>
    </row>
    <row r="54" ht="15" customHeight="1">
      <c r="A54" t="s" s="5">
        <v>102</v>
      </c>
      <c r="B54" t="s" s="5">
        <v>103</v>
      </c>
      <c r="C54" s="6">
        <v>15726</v>
      </c>
      <c r="D54" s="6">
        <v>5351</v>
      </c>
      <c r="E54" s="6"/>
      <c r="F54" s="6"/>
      <c r="G54" s="6"/>
      <c r="H54" s="6">
        <v>5351</v>
      </c>
      <c r="I54" s="6">
        <v>3693</v>
      </c>
      <c r="J54" s="6">
        <v>1658</v>
      </c>
      <c r="K54" s="7"/>
      <c r="L54" t="s" s="5">
        <v>147</v>
      </c>
      <c r="M54" s="7"/>
      <c r="N54" s="6"/>
    </row>
    <row r="55" ht="15" customHeight="1">
      <c r="A55" t="s" s="5">
        <v>104</v>
      </c>
      <c r="B55" t="s" s="5">
        <v>105</v>
      </c>
      <c r="C55" s="6">
        <v>20121</v>
      </c>
      <c r="D55" s="6">
        <v>9933</v>
      </c>
      <c r="E55" s="6">
        <v>3643</v>
      </c>
      <c r="F55" s="6">
        <v>2214</v>
      </c>
      <c r="G55" s="6">
        <v>1429</v>
      </c>
      <c r="H55" s="6">
        <v>6290</v>
      </c>
      <c r="I55" s="6">
        <v>3372</v>
      </c>
      <c r="J55" s="6">
        <v>2918</v>
      </c>
      <c r="K55" t="s" s="5">
        <v>175</v>
      </c>
      <c r="L55" t="s" s="5">
        <v>147</v>
      </c>
      <c r="M55" s="7"/>
      <c r="N55" s="7"/>
    </row>
    <row r="56" ht="15" customHeight="1">
      <c r="A56" t="s" s="5">
        <v>106</v>
      </c>
      <c r="B56" t="s" s="5">
        <v>107</v>
      </c>
      <c r="C56" s="6">
        <v>6044</v>
      </c>
      <c r="D56" s="6">
        <v>676</v>
      </c>
      <c r="E56" s="6">
        <v>676</v>
      </c>
      <c r="F56" s="6">
        <v>80</v>
      </c>
      <c r="G56" s="6">
        <v>596</v>
      </c>
      <c r="H56" s="6"/>
      <c r="I56" s="6"/>
      <c r="J56" s="6"/>
      <c r="K56" t="s" s="5">
        <v>176</v>
      </c>
      <c r="L56" t="s" s="5">
        <v>147</v>
      </c>
      <c r="M56" s="7"/>
      <c r="N56" s="7"/>
    </row>
    <row r="57" ht="15" customHeight="1">
      <c r="A57" t="s" s="5">
        <v>108</v>
      </c>
      <c r="B57" t="s" s="5">
        <v>109</v>
      </c>
      <c r="C57" s="8">
        <v>2364</v>
      </c>
      <c r="D57" s="8">
        <v>681</v>
      </c>
      <c r="E57" s="8">
        <v>482</v>
      </c>
      <c r="F57" s="8">
        <v>24</v>
      </c>
      <c r="G57" s="8">
        <v>458</v>
      </c>
      <c r="H57" s="8">
        <v>199</v>
      </c>
      <c r="I57" s="8">
        <v>72</v>
      </c>
      <c r="J57" s="8">
        <v>127</v>
      </c>
      <c r="K57" t="s" s="5">
        <v>177</v>
      </c>
      <c r="L57" t="s" s="5">
        <v>147</v>
      </c>
      <c r="M57" s="7"/>
      <c r="N57" s="7"/>
    </row>
    <row r="58" ht="15" customHeight="1">
      <c r="A58" s="7"/>
      <c r="B58" s="7"/>
      <c r="C58" s="7"/>
      <c r="D58" s="7"/>
      <c r="E58" s="7"/>
      <c r="F58" s="7"/>
      <c r="G58" s="7"/>
      <c r="H58" s="7"/>
      <c r="I58" s="7"/>
      <c r="J58" s="7"/>
      <c r="K58" s="7"/>
      <c r="L58" s="7"/>
      <c r="M58" s="7"/>
      <c r="N58" s="7"/>
    </row>
    <row r="59" ht="15" customHeight="1">
      <c r="A59" s="7"/>
      <c r="B59" t="s" s="9">
        <v>110</v>
      </c>
      <c r="C59" s="10">
        <f>SUM(C2:C57)</f>
        <v>883788</v>
      </c>
      <c r="D59" s="10">
        <f>SUM(D2:D57)</f>
        <v>176477</v>
      </c>
      <c r="E59" s="10">
        <f>SUM(E2:E57)</f>
        <v>88195</v>
      </c>
      <c r="F59" s="10">
        <f>SUM(F2:F57)+E22+E23+E32+E45+E51+E53</f>
        <v>44993</v>
      </c>
      <c r="G59" s="10">
        <f>SUM(G2:G57)</f>
        <v>23863</v>
      </c>
      <c r="H59" s="10">
        <f>SUM(H2:H57)</f>
        <v>89021</v>
      </c>
      <c r="I59" s="10">
        <f>SUM(I2:I57)+H23+H32+H45+H51+H53</f>
        <v>62968</v>
      </c>
      <c r="J59" s="10">
        <f>SUM(J2:J57)</f>
        <v>26032</v>
      </c>
      <c r="K59" s="7"/>
      <c r="L59" s="6"/>
      <c r="M59" s="7"/>
      <c r="N59" s="7"/>
    </row>
    <row r="60" ht="15" customHeight="1">
      <c r="A60" s="7"/>
      <c r="B60" s="7"/>
      <c r="C60" s="7"/>
      <c r="D60" s="7"/>
      <c r="E60" s="7"/>
      <c r="F60" s="7"/>
      <c r="G60" s="7"/>
      <c r="H60" s="7"/>
      <c r="I60" s="7"/>
      <c r="J60" s="7"/>
      <c r="K60" s="7"/>
      <c r="L60" s="7"/>
      <c r="M60" s="7"/>
      <c r="N60" s="7"/>
    </row>
    <row r="61" ht="15" customHeight="1">
      <c r="A61" s="7"/>
      <c r="B61" t="s" s="5">
        <v>140</v>
      </c>
      <c r="C61" s="8">
        <f>COUNTIF(C2:C57,"&gt;0")</f>
        <v>44</v>
      </c>
      <c r="D61" s="8">
        <f>COUNTIF(D2:D57,"&gt;0")</f>
        <v>40</v>
      </c>
      <c r="E61" s="8">
        <f>COUNTIF(E2:E57,"&gt;0")</f>
        <v>34</v>
      </c>
      <c r="F61" s="8">
        <f>COUNTIF(F2:F57,"&gt;0")</f>
        <v>24</v>
      </c>
      <c r="G61" s="8">
        <f>COUNTIF(G2:G57,"&gt;0")</f>
        <v>27</v>
      </c>
      <c r="H61" s="8">
        <f>COUNTIF(H2:H57,"&gt;0")</f>
        <v>37</v>
      </c>
      <c r="I61" s="8">
        <f>COUNTIF(I2:I57,"&gt;0")</f>
        <v>29</v>
      </c>
      <c r="J61" s="8">
        <f>COUNTIF(J2:J57,"&gt;0")</f>
        <v>32</v>
      </c>
      <c r="K61" s="7"/>
      <c r="L61" s="7"/>
      <c r="M61" s="7"/>
      <c r="N6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91" customWidth="1"/>
    <col min="2" max="2" width="15.3516" style="91" customWidth="1"/>
    <col min="3" max="3" width="10.6719" style="91" customWidth="1"/>
    <col min="4" max="4" width="10.6719" style="91" customWidth="1"/>
    <col min="5" max="5" width="10.6719" style="91" customWidth="1"/>
    <col min="6" max="6" width="10.6719" style="91" customWidth="1"/>
    <col min="7" max="7" width="10.6719" style="91" customWidth="1"/>
    <col min="8" max="8" width="10.6719" style="91" customWidth="1"/>
    <col min="9" max="9" width="10.6719" style="91" customWidth="1"/>
    <col min="10" max="10" width="10.6719" style="91" customWidth="1"/>
    <col min="11" max="11" width="10.6719" style="91" customWidth="1"/>
    <col min="12" max="12" width="11.3516" style="91" customWidth="1"/>
    <col min="13" max="13" width="8.85156" style="91" customWidth="1"/>
    <col min="14" max="14" width="8.85156" style="91" customWidth="1"/>
    <col min="15" max="15" width="8.85156" style="91" customWidth="1"/>
    <col min="16" max="256" width="8.85156" style="91"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t="s" s="3">
        <v>148</v>
      </c>
      <c r="O1" t="s" s="3">
        <v>149</v>
      </c>
    </row>
    <row r="2" ht="15" customHeight="1">
      <c r="A2" t="s" s="5">
        <v>10</v>
      </c>
      <c r="B2" t="s" s="5">
        <v>11</v>
      </c>
      <c r="C2" s="14">
        <f>1-D2</f>
        <v>0.89</v>
      </c>
      <c r="D2" s="14">
        <f>ROUND(H2,2)+ROUND(G2,2)</f>
        <v>0.11</v>
      </c>
      <c r="E2" s="14">
        <f>SUM(ROUND(L2,2),ROUND(I2,2))</f>
        <v>0.06</v>
      </c>
      <c r="F2" s="14">
        <f>ROUND(K2,2)+ROUND(J2,2)</f>
        <v>0.05</v>
      </c>
      <c r="G2" s="14">
        <f>ROUND(J2,2)+ROUND(I2,2)</f>
        <v>0.09</v>
      </c>
      <c r="H2" s="14">
        <f>ROUND(K2,2)+ROUND(L2,2)</f>
        <v>0.02</v>
      </c>
      <c r="I2" s="14">
        <f>IF('Admissions 2020'!F2&gt;0,'Admissions 2020'!F2/'Admissions 2020'!C2,"  ")</f>
        <v>0.04951002369820022</v>
      </c>
      <c r="J2" s="14">
        <f>IF('Admissions 2020'!G2&gt;0,'Admissions 2020'!G2/'Admissions 2020'!C2,"  ")</f>
        <v>0.04240056363287004</v>
      </c>
      <c r="K2" s="14">
        <f>IF('Admissions 2020'!J2&gt;0,'Admissions 2020'!J2/'Admissions 2020'!C2,"  ")</f>
        <v>0.007045410875552424</v>
      </c>
      <c r="L2" s="14">
        <f>IF('Admissions 2020'!I2&gt;0,'Admissions 2020'!I2/'Admissions 2020'!C2,"  ")</f>
        <v>0.008134247101774163</v>
      </c>
      <c r="M2" s="8">
        <v>2020</v>
      </c>
      <c r="N2" t="s" s="5">
        <v>150</v>
      </c>
      <c r="O2" s="8">
        <v>7</v>
      </c>
    </row>
    <row r="3" ht="15" customHeight="1">
      <c r="A3" t="s" s="5">
        <v>12</v>
      </c>
      <c r="B3" t="s" s="5">
        <v>13</v>
      </c>
      <c r="C3" s="14">
        <f>1-D3</f>
        <v>0.55</v>
      </c>
      <c r="D3" s="14">
        <f>ROUND(H3,2)+ROUND(G3,2)</f>
        <v>0.45</v>
      </c>
      <c r="E3" s="14">
        <f>SUM(ROUND(L3,2),ROUND(I3,2))</f>
        <v>0.31</v>
      </c>
      <c r="F3" s="14">
        <f>ROUND(K3,2)+ROUND(J3,2)</f>
        <v>0.14</v>
      </c>
      <c r="G3" s="14">
        <f>ROUND(J3,2)+ROUND(I3,2)</f>
        <v>0.3</v>
      </c>
      <c r="H3" s="14">
        <f>ROUND(K3,2)+ROUND(L3,2)</f>
        <v>0.15</v>
      </c>
      <c r="I3" s="14">
        <f>IF('Admissions 2020'!F3&gt;0,'Admissions 2020'!F3/'Admissions 2020'!C3,"  ")</f>
        <v>0.1906620209059234</v>
      </c>
      <c r="J3" s="14">
        <f>IF('Admissions 2020'!G3&gt;0,'Admissions 2020'!G3/'Admissions 2020'!C3,"  ")</f>
        <v>0.1137282229965157</v>
      </c>
      <c r="K3" s="14">
        <f>IF('Admissions 2020'!J3&gt;0,'Admissions 2020'!J3/'Admissions 2020'!C3,"  ")</f>
        <v>0.03303135888501742</v>
      </c>
      <c r="L3" s="14">
        <f>IF('Admissions 2020'!I3&gt;0,'Admissions 2020'!I3/'Admissions 2020'!C3,"  ")</f>
        <v>0.1233449477351916</v>
      </c>
      <c r="M3" s="8">
        <v>2020</v>
      </c>
      <c r="N3" t="s" s="5">
        <v>151</v>
      </c>
      <c r="O3" s="8">
        <v>8</v>
      </c>
    </row>
    <row r="4" ht="15" customHeight="1">
      <c r="A4" t="s" s="5">
        <v>14</v>
      </c>
      <c r="B4" t="s" s="5">
        <v>15</v>
      </c>
      <c r="C4" s="14">
        <f>1-D4</f>
        <v>0.36</v>
      </c>
      <c r="D4" s="14">
        <f>ROUND(H4,2)+ROUND(G4,2)</f>
        <v>0.64</v>
      </c>
      <c r="E4" s="14">
        <f>SUM(ROUND(L4,2),ROUND(I4,2))</f>
        <v>0.22</v>
      </c>
      <c r="F4" s="14">
        <f>ROUND(K4,2)+ROUND(J4,2)</f>
        <v>0.42</v>
      </c>
      <c r="G4" s="14">
        <f>ROUND(J4,2)+ROUND(I4,2)</f>
        <v>0.09999999999999999</v>
      </c>
      <c r="H4" s="14">
        <f>ROUND(K4,2)+ROUND(L4,2)</f>
        <v>0.54</v>
      </c>
      <c r="I4" s="14">
        <f>IF('Admissions 2020'!F4&gt;0,'Admissions 2020'!F4/'Admissions 2020'!C4,"  ")</f>
        <v>0.06806015804231455</v>
      </c>
      <c r="J4" s="14">
        <f>IF('Admissions 2020'!G4&gt;0,'Admissions 2020'!G4/'Admissions 2020'!C4,"  ")</f>
        <v>0.02574560285495794</v>
      </c>
      <c r="K4" s="14">
        <f>IF('Admissions 2020'!J4&gt;0,'Admissions 2020'!J4/'Admissions 2020'!C4,"  ")</f>
        <v>0.3897527402498088</v>
      </c>
      <c r="L4" s="14">
        <f>IF('Admissions 2020'!I4&gt;0,'Admissions 2020'!I4/'Admissions 2020'!C4,"  ")</f>
        <v>0.1519245475401478</v>
      </c>
      <c r="M4" s="8">
        <v>2020</v>
      </c>
      <c r="N4" t="s" s="5">
        <v>150</v>
      </c>
      <c r="O4" s="8">
        <v>6</v>
      </c>
    </row>
    <row r="5" ht="15" customHeight="1">
      <c r="A5" t="s" s="5">
        <v>16</v>
      </c>
      <c r="B5" t="s" s="5">
        <v>17</v>
      </c>
      <c r="C5" s="14"/>
      <c r="D5" s="14"/>
      <c r="E5" s="14"/>
      <c r="F5" s="14"/>
      <c r="G5" s="14"/>
      <c r="H5" s="14"/>
      <c r="I5" t="s" s="5">
        <f>IF('Admissions 2020'!F5&gt;0,'Admissions 2020'!F5/'Admissions 2020'!C5,"  ")</f>
        <v>131</v>
      </c>
      <c r="J5" t="s" s="5">
        <f>IF('Admissions 2020'!G5&gt;0,'Admissions 2020'!G5/'Admissions 2020'!C5,"  ")</f>
        <v>131</v>
      </c>
      <c r="K5" t="s" s="5">
        <f>IF('Admissions 2020'!J5&gt;0,'Admissions 2020'!J5/'Admissions 2020'!C5,"  ")</f>
        <v>131</v>
      </c>
      <c r="L5" t="s" s="5">
        <f>IF('Admissions 2020'!I5&gt;0,'Admissions 2020'!I5/'Admissions 2020'!C5,"  ")</f>
        <v>131</v>
      </c>
      <c r="M5" s="8">
        <v>2020</v>
      </c>
      <c r="N5" s="7"/>
      <c r="O5" s="7"/>
    </row>
    <row r="6" ht="15" customHeight="1">
      <c r="A6" t="s" s="5">
        <v>18</v>
      </c>
      <c r="B6" t="s" s="5">
        <v>19</v>
      </c>
      <c r="C6" s="14">
        <f>1-D6</f>
        <v>0.6599999999999999</v>
      </c>
      <c r="D6" s="14">
        <f>ROUND(H6,2)+ROUND(G6,2)</f>
        <v>0.34</v>
      </c>
      <c r="E6" s="14">
        <f>SUM(ROUND(L6,2),ROUND(I6,2))</f>
        <v>0.23</v>
      </c>
      <c r="F6" s="14">
        <f>ROUND(K6,2)+ROUND(J6,2)</f>
        <v>0.11</v>
      </c>
      <c r="G6" s="14">
        <f>ROUND(J6,2)+ROUND(I6,2)</f>
        <v>0.2</v>
      </c>
      <c r="H6" s="14">
        <f>ROUND(K6,2)+ROUND(L6,2)</f>
        <v>0.14</v>
      </c>
      <c r="I6" s="14">
        <f>IF('Admissions 2020'!F6&gt;0,'Admissions 2020'!F6/'Admissions 2020'!C6,"  ")</f>
        <v>0.08978957436633189</v>
      </c>
      <c r="J6" s="14">
        <f>IF('Admissions 2020'!G6&gt;0,'Admissions 2020'!G6/'Admissions 2020'!C6,"  ")</f>
        <v>0.1138211382113821</v>
      </c>
      <c r="K6" s="14">
        <f>IF('Admissions 2020'!J6&gt;0,'Admissions 2020'!J6/'Admissions 2020'!C6,"  ")</f>
        <v>0.002630320420851267</v>
      </c>
      <c r="L6" s="14">
        <f>IF('Admissions 2020'!I6&gt;0,'Admissions 2020'!I6/'Admissions 2020'!C6,"  ")</f>
        <v>0.1364179818268771</v>
      </c>
      <c r="M6" s="8">
        <v>2020</v>
      </c>
      <c r="N6" t="s" s="5">
        <v>150</v>
      </c>
      <c r="O6" s="8">
        <v>9</v>
      </c>
    </row>
    <row r="7" ht="15" customHeight="1">
      <c r="A7" t="s" s="5">
        <v>20</v>
      </c>
      <c r="B7" t="s" s="5">
        <v>21</v>
      </c>
      <c r="C7" s="14">
        <f>1-D7</f>
        <v>0.6699999999999999</v>
      </c>
      <c r="D7" s="14">
        <f>ROUND(H7,2)+ROUND(G7,2)</f>
        <v>0.33</v>
      </c>
      <c r="E7" s="14">
        <f>SUM(ROUND(L7,2),ROUND(I7,2))</f>
        <v>0.13</v>
      </c>
      <c r="F7" s="14">
        <f>ROUND(K7,2)+ROUND(J7,2)</f>
        <v>0.2</v>
      </c>
      <c r="G7" s="28">
        <f>'Admissions 2020'!E7/'Admissions 2020'!C7</f>
        <v>0.001753287413901065</v>
      </c>
      <c r="H7" s="14">
        <f>ROUND(K7,2)+ROUND(L7,2)</f>
        <v>0.33</v>
      </c>
      <c r="I7" s="14">
        <f>IF('Admissions 2020'!F7&gt;0,'Admissions 2020'!F7/'Admissions 2020'!C7,"  ")</f>
        <v>0.00100187852222918</v>
      </c>
      <c r="J7" s="14">
        <f>IF('Admissions 2020'!G7&gt;0,'Admissions 2020'!G7/'Admissions 2020'!C7,"  ")</f>
        <v>0.0007514088916718848</v>
      </c>
      <c r="K7" s="14">
        <f>IF('Admissions 2020'!J7&gt;0,'Admissions 2020'!J7/'Admissions 2020'!C7,"  ")</f>
        <v>0.1974953036944271</v>
      </c>
      <c r="L7" s="14">
        <f>IF('Admissions 2020'!I7&gt;0,'Admissions 2020'!I7/'Admissions 2020'!C7,"  ")</f>
        <v>0.1302442078897934</v>
      </c>
      <c r="M7" s="8">
        <v>2020</v>
      </c>
      <c r="N7" t="s" s="5">
        <v>151</v>
      </c>
      <c r="O7" s="8">
        <v>6</v>
      </c>
    </row>
    <row r="8" ht="15" customHeight="1">
      <c r="A8" t="s" s="5">
        <v>22</v>
      </c>
      <c r="B8" t="s" s="5">
        <v>23</v>
      </c>
      <c r="C8" s="14">
        <f>1-D8</f>
        <v>0.89</v>
      </c>
      <c r="D8" s="14">
        <f>ROUND(H8,2)+ROUND(G8,2)</f>
        <v>0.11</v>
      </c>
      <c r="E8" s="14">
        <f>L8</f>
        <v>0.06298938576648687</v>
      </c>
      <c r="F8" s="14">
        <f>K8</f>
        <v>0.01774839046459022</v>
      </c>
      <c r="G8" s="14">
        <f>'Admissions 2020'!E8/'Admissions 2020'!C8</f>
        <v>0.03027666608665391</v>
      </c>
      <c r="H8" s="14">
        <f>ROUND(K8,2)+ROUND(L8,2)</f>
        <v>0.08</v>
      </c>
      <c r="I8" t="s" s="5">
        <f>IF('Admissions 2020'!F8&gt;0,'Admissions 2020'!F8/'Admissions 2020'!C8,"  ")</f>
        <v>131</v>
      </c>
      <c r="J8" t="s" s="5">
        <f>IF('Admissions 2020'!G8&gt;0,'Admissions 2020'!G8/'Admissions 2020'!C8,"  ")</f>
        <v>131</v>
      </c>
      <c r="K8" s="14">
        <f>IF('Admissions 2020'!J8&gt;0,'Admissions 2020'!J8/'Admissions 2020'!C8,"  ")</f>
        <v>0.01774839046459022</v>
      </c>
      <c r="L8" s="14">
        <f>IF('Admissions 2020'!I8&gt;0,'Admissions 2020'!I8/'Admissions 2020'!C8,"  ")</f>
        <v>0.06298938576648687</v>
      </c>
      <c r="M8" s="8">
        <v>2020</v>
      </c>
      <c r="N8" t="s" s="5">
        <v>150</v>
      </c>
      <c r="O8" s="8">
        <v>6</v>
      </c>
    </row>
    <row r="9" ht="15" customHeight="1">
      <c r="A9" t="s" s="5">
        <v>24</v>
      </c>
      <c r="B9" t="s" s="5">
        <v>25</v>
      </c>
      <c r="C9" s="14"/>
      <c r="D9" s="14"/>
      <c r="E9" s="14"/>
      <c r="F9" s="14"/>
      <c r="G9" s="14"/>
      <c r="H9" s="14"/>
      <c r="I9" t="s" s="5">
        <f>IF('Admissions 2020'!F9&gt;0,'Admissions 2020'!F9/'Admissions 2020'!C9,"  ")</f>
        <v>131</v>
      </c>
      <c r="J9" t="s" s="5">
        <f>IF('Admissions 2020'!G9&gt;0,'Admissions 2020'!G9/'Admissions 2020'!C9,"  ")</f>
        <v>131</v>
      </c>
      <c r="K9" t="s" s="5">
        <f>IF('Admissions 2020'!J9&gt;0,'Admissions 2020'!J9/'Admissions 2020'!C9,"  ")</f>
        <v>131</v>
      </c>
      <c r="L9" t="s" s="5">
        <f>IF('Admissions 2020'!I9&gt;0,'Admissions 2020'!I9/'Admissions 2020'!C9,"  ")</f>
        <v>131</v>
      </c>
      <c r="M9" s="8">
        <v>2020</v>
      </c>
      <c r="N9" t="s" s="5">
        <v>151</v>
      </c>
      <c r="O9" s="8">
        <v>6</v>
      </c>
    </row>
    <row r="10" ht="15" customHeight="1">
      <c r="A10" t="s" s="5">
        <v>26</v>
      </c>
      <c r="B10" t="s" s="5">
        <v>27</v>
      </c>
      <c r="C10" s="14">
        <f>1-D10</f>
        <v>0.67</v>
      </c>
      <c r="D10" s="14">
        <f>ROUND(H10,2)+ROUND(G10,2)</f>
        <v>0.33</v>
      </c>
      <c r="E10" s="14">
        <f>SUM(ROUND(L10,2),ROUND(I10,2))</f>
        <v>0.17</v>
      </c>
      <c r="F10" s="14">
        <f>ROUND(K10,2)+ROUND(J10,2)</f>
        <v>0.16</v>
      </c>
      <c r="G10" s="14">
        <f>ROUND(J10,2)+ROUND(I10,2)</f>
        <v>0.3</v>
      </c>
      <c r="H10" s="14">
        <f>ROUND(K10,2)+ROUND(L10,2)</f>
        <v>0.03</v>
      </c>
      <c r="I10" s="14">
        <f>IF('Admissions 2020'!F10&gt;0,'Admissions 2020'!F10/'Admissions 2020'!C10,"  ")</f>
        <v>0.160597882499481</v>
      </c>
      <c r="J10" s="14">
        <f>IF('Admissions 2020'!G10&gt;0,'Admissions 2020'!G10/'Admissions 2020'!C10,"  ")</f>
        <v>0.1390076811293336</v>
      </c>
      <c r="K10" s="14">
        <f>IF('Admissions 2020'!J10&gt;0,'Admissions 2020'!J10/'Admissions 2020'!C10,"  ")</f>
        <v>0.02204691716836205</v>
      </c>
      <c r="L10" s="14">
        <f>IF('Admissions 2020'!I10&gt;0,'Admissions 2020'!I10/'Admissions 2020'!C10,"  ")</f>
        <v>0.009217355200332157</v>
      </c>
      <c r="M10" s="8">
        <v>2020</v>
      </c>
      <c r="N10" t="s" s="5">
        <v>151</v>
      </c>
      <c r="O10" s="8">
        <v>12</v>
      </c>
    </row>
    <row r="11" ht="15" customHeight="1">
      <c r="A11" t="s" s="5">
        <v>28</v>
      </c>
      <c r="B11" t="s" s="5">
        <v>29</v>
      </c>
      <c r="C11" s="14"/>
      <c r="D11" s="14"/>
      <c r="E11" s="14"/>
      <c r="F11" s="14"/>
      <c r="G11" s="14"/>
      <c r="H11" s="14"/>
      <c r="I11" t="s" s="5">
        <f>IF('Admissions 2020'!F11&gt;0,'Admissions 2020'!F11/'Admissions 2020'!C11,"  ")</f>
        <v>131</v>
      </c>
      <c r="J11" t="s" s="5">
        <f>IF('Admissions 2020'!G11&gt;0,'Admissions 2020'!G11/'Admissions 2020'!C11,"  ")</f>
        <v>131</v>
      </c>
      <c r="K11" t="s" s="5">
        <f>IF('Admissions 2020'!J11&gt;0,'Admissions 2020'!J11/'Admissions 2020'!C11,"  ")</f>
        <v>131</v>
      </c>
      <c r="L11" t="s" s="5">
        <f>IF('Admissions 2020'!I11&gt;0,'Admissions 2020'!I11/'Admissions 2020'!C11,"  ")</f>
        <v>131</v>
      </c>
      <c r="M11" s="8">
        <v>2020</v>
      </c>
      <c r="N11" s="7"/>
      <c r="O11" s="7"/>
    </row>
    <row r="12" ht="15" customHeight="1">
      <c r="A12" t="s" s="5">
        <v>30</v>
      </c>
      <c r="B12" t="s" s="5">
        <v>31</v>
      </c>
      <c r="C12" s="14">
        <f>1-D12</f>
        <v>0.6000000000000001</v>
      </c>
      <c r="D12" s="14">
        <f>ROUND(H12,2)+ROUND(G12,2)</f>
        <v>0.4</v>
      </c>
      <c r="E12" s="14">
        <f>SUM(ROUND(L12,2),ROUND(I12,2))</f>
        <v>0.24</v>
      </c>
      <c r="F12" s="14">
        <f>ROUND(K12,2)+ROUND(J12,2)</f>
        <v>0.16</v>
      </c>
      <c r="G12" s="14">
        <f>ROUND(J12,2)+ROUND(I12,2)</f>
        <v>0.35</v>
      </c>
      <c r="H12" s="14">
        <f>ROUND(K12,2)+ROUND(L12,2)</f>
        <v>0.05</v>
      </c>
      <c r="I12" s="14">
        <f>IF('Admissions 2020'!F12&gt;0,'Admissions 2020'!F12/'Admissions 2020'!C12,"  ")</f>
        <v>0.2143553101656382</v>
      </c>
      <c r="J12" s="14">
        <f>IF('Admissions 2020'!G12&gt;0,'Admissions 2020'!G12/'Admissions 2020'!C12,"  ")</f>
        <v>0.1424163689509581</v>
      </c>
      <c r="K12" s="14">
        <f>IF('Admissions 2020'!J12&gt;0,'Admissions 2020'!J12/'Admissions 2020'!C12,"  ")</f>
        <v>0.02257226372198766</v>
      </c>
      <c r="L12" s="14">
        <f>IF('Admissions 2020'!I12&gt;0,'Admissions 2020'!I12/'Admissions 2020'!C12,"  ")</f>
        <v>0.03426437154920429</v>
      </c>
      <c r="M12" s="8">
        <v>2020</v>
      </c>
      <c r="N12" t="s" s="5">
        <v>151</v>
      </c>
      <c r="O12" s="8">
        <v>12</v>
      </c>
    </row>
    <row r="13" ht="15" customHeight="1">
      <c r="A13" t="s" s="5">
        <v>32</v>
      </c>
      <c r="B13" t="s" s="5">
        <v>33</v>
      </c>
      <c r="C13" s="14">
        <f>1-D13</f>
        <v>0.5599999999999999</v>
      </c>
      <c r="D13" s="14">
        <f>ROUND(H13,2)+ROUND(G13,2)</f>
        <v>0.4400000000000001</v>
      </c>
      <c r="E13" s="14">
        <f>SUM(ROUND(L13,2),ROUND(I13,2))</f>
        <v>0.25</v>
      </c>
      <c r="F13" s="14">
        <f>ROUND(K13,2)+ROUND(J13,2)</f>
        <v>0.19</v>
      </c>
      <c r="G13" s="14">
        <f>ROUND(J13,2)+ROUND(I13,2)</f>
        <v>0.27</v>
      </c>
      <c r="H13" s="14">
        <f>ROUND(K13,2)+ROUND(L13,2)</f>
        <v>0.17</v>
      </c>
      <c r="I13" s="14">
        <f>IF('Admissions 2020'!F13&gt;0,'Admissions 2020'!F13/'Admissions 2020'!C13,"  ")</f>
        <v>0.1408216136195411</v>
      </c>
      <c r="J13" s="14">
        <f>IF('Admissions 2020'!G13&gt;0,'Admissions 2020'!G13/'Admissions 2020'!C13,"  ")</f>
        <v>0.1313841598815692</v>
      </c>
      <c r="K13" s="14">
        <f>IF('Admissions 2020'!J13&gt;0,'Admissions 2020'!J13/'Admissions 2020'!C13,"  ")</f>
        <v>0.06069578090303479</v>
      </c>
      <c r="L13" s="14">
        <f>IF('Admissions 2020'!I13&gt;0,'Admissions 2020'!I13/'Admissions 2020'!C13,"  ")</f>
        <v>0.1145447816432272</v>
      </c>
      <c r="M13" s="8">
        <v>2020</v>
      </c>
      <c r="N13" t="s" s="5">
        <v>151</v>
      </c>
      <c r="O13" s="8">
        <v>12</v>
      </c>
    </row>
    <row r="14" ht="15" customHeight="1">
      <c r="A14" t="s" s="5">
        <v>34</v>
      </c>
      <c r="B14" t="s" s="5">
        <v>35</v>
      </c>
      <c r="C14" s="14">
        <f>1-D14</f>
        <v>0.3200000000000001</v>
      </c>
      <c r="D14" s="14">
        <f>ROUND(H14,2)+ROUND(G14,2)</f>
        <v>0.6799999999999999</v>
      </c>
      <c r="E14" s="14">
        <f>SUM(ROUND(L14,2),ROUND(I14,2))</f>
        <v>0.53</v>
      </c>
      <c r="F14" s="14">
        <f>ROUND(K14,2)+ROUND(J14,2)</f>
        <v>0.15</v>
      </c>
      <c r="G14" s="14">
        <f>ROUND(J14,2)+ROUND(I14,2)</f>
        <v>0.49</v>
      </c>
      <c r="H14" s="14">
        <f>ROUND(K14,2)+ROUND(L14,2)</f>
        <v>0.19</v>
      </c>
      <c r="I14" s="14">
        <f>IF('Admissions 2020'!F14&gt;0,'Admissions 2020'!F14/'Admissions 2020'!C14,"  ")</f>
        <v>0.3806115810019519</v>
      </c>
      <c r="J14" s="14">
        <f>IF('Admissions 2020'!G14&gt;0,'Admissions 2020'!G14/'Admissions 2020'!C14,"  ")</f>
        <v>0.1122316200390371</v>
      </c>
      <c r="K14" s="14">
        <f>IF('Admissions 2020'!J14&gt;0,'Admissions 2020'!J14/'Admissions 2020'!C14,"  ")</f>
        <v>0.03773584905660377</v>
      </c>
      <c r="L14" s="14">
        <f>IF('Admissions 2020'!I14&gt;0,'Admissions 2020'!I14/'Admissions 2020'!C14,"  ")</f>
        <v>0.1502927781392323</v>
      </c>
      <c r="M14" s="8">
        <v>2020</v>
      </c>
      <c r="N14" t="s" s="5">
        <v>150</v>
      </c>
      <c r="O14" s="8">
        <v>6</v>
      </c>
    </row>
    <row r="15" ht="15" customHeight="1">
      <c r="A15" t="s" s="5">
        <v>36</v>
      </c>
      <c r="B15" t="s" s="5">
        <v>37</v>
      </c>
      <c r="C15" s="14">
        <f>1-D15</f>
        <v>0.63</v>
      </c>
      <c r="D15" s="14">
        <f>ROUND(H15,2)+ROUND(G15,2)</f>
        <v>0.37</v>
      </c>
      <c r="E15" s="14">
        <f>L15</f>
        <v>0.05448524984948826</v>
      </c>
      <c r="F15" s="14">
        <f>K15</f>
        <v>0.3157134256472005</v>
      </c>
      <c r="G15" s="14"/>
      <c r="H15" s="14">
        <f>ROUND(K15,2)+ROUND(L15,2)</f>
        <v>0.37</v>
      </c>
      <c r="I15" t="s" s="5">
        <f>IF('Admissions 2020'!F15&gt;0,'Admissions 2020'!F15/'Admissions 2020'!C15,"  ")</f>
        <v>131</v>
      </c>
      <c r="J15" t="s" s="5">
        <f>IF('Admissions 2020'!G15&gt;0,'Admissions 2020'!G15/'Admissions 2020'!C15,"  ")</f>
        <v>131</v>
      </c>
      <c r="K15" s="14">
        <f>IF('Admissions 2020'!J15&gt;0,'Admissions 2020'!J15/'Admissions 2020'!C15,"  ")</f>
        <v>0.3157134256472005</v>
      </c>
      <c r="L15" s="14">
        <f>IF('Admissions 2020'!I15&gt;0,'Admissions 2020'!I15/'Admissions 2020'!C15,"  ")</f>
        <v>0.05448524984948826</v>
      </c>
      <c r="M15" s="8">
        <v>2020</v>
      </c>
      <c r="N15" t="s" s="5">
        <v>151</v>
      </c>
      <c r="O15" s="7"/>
    </row>
    <row r="16" ht="15" customHeight="1">
      <c r="A16" t="s" s="5">
        <v>38</v>
      </c>
      <c r="B16" t="s" s="5">
        <v>39</v>
      </c>
      <c r="C16" s="14">
        <f>1-D16</f>
        <v>0.85</v>
      </c>
      <c r="D16" s="14">
        <f>ROUND(H16,2)+ROUND(G16,2)</f>
        <v>0.15</v>
      </c>
      <c r="E16" s="14">
        <f>SUM(ROUND(L16,2),ROUND(I16,2))</f>
        <v>0.03</v>
      </c>
      <c r="F16" s="14">
        <f>ROUND(K16,2)+ROUND(J16,2)</f>
        <v>0.12</v>
      </c>
      <c r="G16" s="14">
        <f>ROUND(J16,2)+ROUND(I16,2)</f>
        <v>0.01</v>
      </c>
      <c r="H16" s="14">
        <f>ROUND(K16,2)+ROUND(L16,2)</f>
        <v>0.14</v>
      </c>
      <c r="I16" s="14">
        <f>IF('Admissions 2020'!F16&gt;0,'Admissions 2020'!F16/'Admissions 2020'!C16,"  ")</f>
        <v>0.0007552870090634441</v>
      </c>
      <c r="J16" s="14">
        <f>IF('Admissions 2020'!G16&gt;0,'Admissions 2020'!G16/'Admissions 2020'!C16,"  ")</f>
        <v>0.01309164149043303</v>
      </c>
      <c r="K16" s="14">
        <f>IF('Admissions 2020'!J16&gt;0,'Admissions 2020'!J16/'Admissions 2020'!C16,"  ")</f>
        <v>0.1130412890231621</v>
      </c>
      <c r="L16" s="14">
        <f>IF('Admissions 2020'!I16&gt;0,'Admissions 2020'!I16/'Admissions 2020'!C16,"  ")</f>
        <v>0.02819738167170191</v>
      </c>
      <c r="M16" s="8">
        <v>2020</v>
      </c>
      <c r="N16" t="s" s="5">
        <v>150</v>
      </c>
      <c r="O16" s="8">
        <v>7</v>
      </c>
    </row>
    <row r="17" ht="15" customHeight="1">
      <c r="A17" t="s" s="5">
        <v>40</v>
      </c>
      <c r="B17" t="s" s="5">
        <v>41</v>
      </c>
      <c r="C17" s="14">
        <f>1-D17</f>
        <v>0.36</v>
      </c>
      <c r="D17" s="14">
        <f>ROUND(H17,2)+ROUND(G17,2)</f>
        <v>0.64</v>
      </c>
      <c r="E17" s="14">
        <f>SUM(ROUND(L17,2),ROUND(I17,2))</f>
        <v>0.12</v>
      </c>
      <c r="F17" s="14">
        <f>ROUND(K17,2)+ROUND(J17,2)</f>
        <v>0.52</v>
      </c>
      <c r="G17" s="14">
        <f>ROUND(J17,2)+ROUND(I17,2)</f>
        <v>0.42</v>
      </c>
      <c r="H17" s="14">
        <f>ROUND(K17,2)+ROUND(L17,2)</f>
        <v>0.22</v>
      </c>
      <c r="I17" s="14">
        <f>IF('Admissions 2020'!F17&gt;0,'Admissions 2020'!F17/'Admissions 2020'!C17,"  ")</f>
        <v>0.08025933378046055</v>
      </c>
      <c r="J17" s="14">
        <f>IF('Admissions 2020'!G17&gt;0,'Admissions 2020'!G17/'Admissions 2020'!C17,"  ")</f>
        <v>0.3375810418063939</v>
      </c>
      <c r="K17" s="14">
        <f>IF('Admissions 2020'!J17&gt;0,'Admissions 2020'!J17/'Admissions 2020'!C17,"  ")</f>
        <v>0.1770623742454728</v>
      </c>
      <c r="L17" s="14">
        <f>IF('Admissions 2020'!I17&gt;0,'Admissions 2020'!I17/'Admissions 2020'!C17,"  ")</f>
        <v>0.03800581265369998</v>
      </c>
      <c r="M17" s="8">
        <v>2020</v>
      </c>
      <c r="N17" t="s" s="5">
        <v>151</v>
      </c>
      <c r="O17" s="8">
        <v>12</v>
      </c>
    </row>
    <row r="18" ht="15" customHeight="1">
      <c r="A18" t="s" s="5">
        <v>42</v>
      </c>
      <c r="B18" t="s" s="5">
        <v>43</v>
      </c>
      <c r="C18" s="14">
        <f>1-D18</f>
        <v>0.4</v>
      </c>
      <c r="D18" s="14">
        <f>ROUND(H18,2)+ROUND(G18,2)</f>
        <v>0.6</v>
      </c>
      <c r="E18" s="14">
        <f>L18</f>
        <v>0.01968680089485459</v>
      </c>
      <c r="F18" s="14">
        <f>K18</f>
        <v>0.2996271439224459</v>
      </c>
      <c r="G18" s="14">
        <f>'Admissions 2020'!E18/'Admissions 2020'!C18</f>
        <v>0.2784489187173751</v>
      </c>
      <c r="H18" s="14">
        <f>ROUND(K18,2)+ROUND(L18,2)</f>
        <v>0.32</v>
      </c>
      <c r="I18" t="s" s="5">
        <f>IF('Admissions 2020'!F18&gt;0,'Admissions 2020'!F18/'Admissions 2020'!C18,"  ")</f>
        <v>131</v>
      </c>
      <c r="J18" t="s" s="5">
        <f>IF('Admissions 2020'!G18&gt;0,'Admissions 2020'!G18/'Admissions 2020'!C18,"  ")</f>
        <v>131</v>
      </c>
      <c r="K18" s="14">
        <f>IF('Admissions 2020'!J18&gt;0,'Admissions 2020'!J18/'Admissions 2020'!C18,"  ")</f>
        <v>0.2996271439224459</v>
      </c>
      <c r="L18" s="14">
        <f>IF('Admissions 2020'!I18&gt;0,'Admissions 2020'!I18/'Admissions 2020'!C18,"  ")</f>
        <v>0.01968680089485459</v>
      </c>
      <c r="M18" s="8">
        <v>2020</v>
      </c>
      <c r="N18" t="s" s="5">
        <v>150</v>
      </c>
      <c r="O18" s="8">
        <v>6</v>
      </c>
    </row>
    <row r="19" ht="15" customHeight="1">
      <c r="A19" t="s" s="5">
        <v>44</v>
      </c>
      <c r="B19" t="s" s="5">
        <v>45</v>
      </c>
      <c r="C19" s="14"/>
      <c r="D19" s="14"/>
      <c r="E19" s="14"/>
      <c r="F19" s="14"/>
      <c r="G19" s="14"/>
      <c r="H19" s="14"/>
      <c r="I19" t="s" s="5">
        <f>IF('Admissions 2020'!F19&gt;0,'Admissions 2020'!F19/'Admissions 2020'!C19,"  ")</f>
        <v>131</v>
      </c>
      <c r="J19" t="s" s="5">
        <f>IF('Admissions 2020'!G19&gt;0,'Admissions 2020'!G19/'Admissions 2020'!C19,"  ")</f>
        <v>131</v>
      </c>
      <c r="K19" t="s" s="5">
        <f>IF('Admissions 2020'!J19&gt;0,'Admissions 2020'!J19/'Admissions 2020'!C19,"  ")</f>
        <v>131</v>
      </c>
      <c r="L19" t="s" s="5">
        <f>IF('Admissions 2020'!I19&gt;0,'Admissions 2020'!I19/'Admissions 2020'!C19,"  ")</f>
        <v>131</v>
      </c>
      <c r="M19" s="8">
        <v>2020</v>
      </c>
      <c r="N19" t="s" s="5">
        <v>150</v>
      </c>
      <c r="O19" s="7"/>
    </row>
    <row r="20" ht="15" customHeight="1">
      <c r="A20" t="s" s="5">
        <v>46</v>
      </c>
      <c r="B20" t="s" s="5">
        <v>47</v>
      </c>
      <c r="C20" s="14">
        <f>1-D20</f>
        <v>0.8</v>
      </c>
      <c r="D20" s="14">
        <f>ROUND(H20,2)+ROUND(G20,2)</f>
        <v>0.2</v>
      </c>
      <c r="E20" s="14">
        <f>L20</f>
        <v>0.05799648506151142</v>
      </c>
      <c r="F20" s="14">
        <f>K20</f>
        <v>0.140597539543058</v>
      </c>
      <c r="G20" s="28">
        <f>'Admissions 2020'!E20/'Admissions 2020'!C20</f>
        <v>0.00351493848857645</v>
      </c>
      <c r="H20" s="14">
        <f>ROUND(K20,2)+ROUND(L20,2)</f>
        <v>0.2</v>
      </c>
      <c r="I20" t="s" s="5">
        <f>IF('Admissions 2020'!F20&gt;0,'Admissions 2020'!F20/'Admissions 2020'!C20,"  ")</f>
        <v>131</v>
      </c>
      <c r="J20" t="s" s="5">
        <f>IF('Admissions 2020'!G20&gt;0,'Admissions 2020'!G20/'Admissions 2020'!C20,"  ")</f>
        <v>131</v>
      </c>
      <c r="K20" s="14">
        <f>IF('Admissions 2020'!J20&gt;0,'Admissions 2020'!J20/'Admissions 2020'!C20,"  ")</f>
        <v>0.140597539543058</v>
      </c>
      <c r="L20" s="14">
        <f>IF('Admissions 2020'!I20&gt;0,'Admissions 2020'!I20/'Admissions 2020'!C20,"  ")</f>
        <v>0.05799648506151142</v>
      </c>
      <c r="M20" s="8">
        <v>2020</v>
      </c>
      <c r="N20" t="s" s="5">
        <v>150</v>
      </c>
      <c r="O20" s="8">
        <v>7</v>
      </c>
    </row>
    <row r="21" ht="15" customHeight="1">
      <c r="A21" t="s" s="5">
        <v>48</v>
      </c>
      <c r="B21" t="s" s="5">
        <v>49</v>
      </c>
      <c r="C21" s="14">
        <f>1-D21</f>
        <v>0.73</v>
      </c>
      <c r="D21" s="14">
        <f>ROUND(H21,2)+ROUND(G21,2)</f>
        <v>0.27</v>
      </c>
      <c r="E21" s="14">
        <f>SUM(ROUND(L21,2),ROUND(I21,2))</f>
        <v>0.04</v>
      </c>
      <c r="F21" s="14">
        <f>ROUND(K21,2)+ROUND(J21,2)</f>
        <v>0.23</v>
      </c>
      <c r="G21" s="14">
        <f>ROUND(J21,2)+ROUND(I21,2)</f>
        <v>0.14</v>
      </c>
      <c r="H21" s="14">
        <f>ROUND(K21,2)+ROUND(L21,2)</f>
        <v>0.13</v>
      </c>
      <c r="I21" s="14">
        <f>IF('Admissions 2020'!F21&gt;0,'Admissions 2020'!F21/'Admissions 2020'!C21,"  ")</f>
        <v>0.01918133280601147</v>
      </c>
      <c r="J21" s="14">
        <f>IF('Admissions 2020'!G21&gt;0,'Admissions 2020'!G21/'Admissions 2020'!C21,"  ")</f>
        <v>0.1229978247973107</v>
      </c>
      <c r="K21" s="14">
        <f>IF('Admissions 2020'!J21&gt;0,'Admissions 2020'!J21/'Admissions 2020'!C21,"  ")</f>
        <v>0.1057939489816097</v>
      </c>
      <c r="L21" s="14">
        <f>IF('Admissions 2020'!I21&gt;0,'Admissions 2020'!I21/'Admissions 2020'!C21,"  ")</f>
        <v>0.01839035000988729</v>
      </c>
      <c r="M21" s="8">
        <v>2020</v>
      </c>
      <c r="N21" t="s" s="5">
        <v>151</v>
      </c>
      <c r="O21" s="8">
        <v>12</v>
      </c>
    </row>
    <row r="22" ht="15" customHeight="1">
      <c r="A22" t="s" s="5">
        <v>50</v>
      </c>
      <c r="B22" t="s" s="5">
        <v>51</v>
      </c>
      <c r="C22" s="14">
        <f>1-D22</f>
        <v>0.54</v>
      </c>
      <c r="D22" s="14">
        <f>ROUND(H22,2)+ROUND(G22,2)</f>
        <v>0.46</v>
      </c>
      <c r="E22" s="14">
        <f>I22</f>
        <v>0.1468253968253968</v>
      </c>
      <c r="F22" s="14">
        <f>J22</f>
        <v>0.3055555555555556</v>
      </c>
      <c r="G22" s="14">
        <f>ROUND(J22,2)+ROUND(I22,2)</f>
        <v>0.46</v>
      </c>
      <c r="H22" s="14"/>
      <c r="I22" s="14">
        <f>IF('Admissions 2020'!F22&gt;0,'Admissions 2020'!F22/'Admissions 2020'!C22,"  ")</f>
        <v>0.1468253968253968</v>
      </c>
      <c r="J22" s="14">
        <f>IF('Admissions 2020'!G22&gt;0,'Admissions 2020'!G22/'Admissions 2020'!C22,"  ")</f>
        <v>0.3055555555555556</v>
      </c>
      <c r="K22" t="s" s="5">
        <f>IF('Admissions 2020'!J22&gt;0,'Admissions 2020'!J22/'Admissions 2020'!C22,"  ")</f>
        <v>131</v>
      </c>
      <c r="L22" t="s" s="5">
        <f>IF('Admissions 2020'!I22&gt;0,'Admissions 2020'!I22/'Admissions 2020'!C22,"  ")</f>
        <v>131</v>
      </c>
      <c r="M22" s="8">
        <v>2020</v>
      </c>
      <c r="N22" t="s" s="5">
        <v>150</v>
      </c>
      <c r="O22" s="8">
        <v>6</v>
      </c>
    </row>
    <row r="23" ht="15" customHeight="1">
      <c r="A23" t="s" s="5">
        <v>52</v>
      </c>
      <c r="B23" t="s" s="5">
        <v>53</v>
      </c>
      <c r="C23" s="14">
        <f>1-D23</f>
        <v>0.49</v>
      </c>
      <c r="D23" s="14">
        <f>ROUND(H23,2)+ROUND(G23,2)</f>
        <v>0.51</v>
      </c>
      <c r="E23" s="14">
        <f>L23</f>
        <v>0.1021032504780115</v>
      </c>
      <c r="F23" s="14">
        <f>K23</f>
        <v>0.2022944550669216</v>
      </c>
      <c r="G23" s="14">
        <f>'Admissions 2020'!E23/'Admissions 2020'!C23</f>
        <v>0.2084130019120459</v>
      </c>
      <c r="H23" s="14">
        <f>ROUND(K23,2)+ROUND(L23,2)</f>
        <v>0.3</v>
      </c>
      <c r="I23" t="s" s="5">
        <f>IF('Admissions 2020'!F23&gt;0,'Admissions 2020'!F23/'Admissions 2020'!C23,"  ")</f>
        <v>131</v>
      </c>
      <c r="J23" t="s" s="5">
        <f>IF('Admissions 2020'!G23&gt;0,'Admissions 2020'!G23/'Admissions 2020'!C23,"  ")</f>
        <v>131</v>
      </c>
      <c r="K23" s="14">
        <f>IF('Admissions 2020'!J23&gt;0,'Admissions 2020'!J23/'Admissions 2020'!C23,"  ")</f>
        <v>0.2022944550669216</v>
      </c>
      <c r="L23" s="14">
        <f>IF('Admissions 2020'!I23&gt;0,'Admissions 2020'!I23/'Admissions 2020'!C23,"  ")</f>
        <v>0.1021032504780115</v>
      </c>
      <c r="M23" s="8">
        <v>2020</v>
      </c>
      <c r="N23" t="s" s="5">
        <v>150</v>
      </c>
      <c r="O23" s="8">
        <v>6</v>
      </c>
    </row>
    <row r="24" ht="15" customHeight="1">
      <c r="A24" t="s" s="5">
        <v>54</v>
      </c>
      <c r="B24" t="s" s="5">
        <v>55</v>
      </c>
      <c r="C24" s="14">
        <f>1-D24</f>
        <v>0.38</v>
      </c>
      <c r="D24" s="14">
        <f>ROUND(H24,2)+ROUND(G24,2)</f>
        <v>0.62</v>
      </c>
      <c r="E24" s="14">
        <f>L24</f>
        <v>0.05276427156491986</v>
      </c>
      <c r="F24" s="14">
        <f>K24</f>
        <v>0.3439582207815595</v>
      </c>
      <c r="G24" s="14">
        <f>'Admissions 2020'!E24/'Admissions 2020'!C24</f>
        <v>0.2314064469656042</v>
      </c>
      <c r="H24" s="14">
        <f>ROUND(K24,2)+ROUND(L24,2)</f>
        <v>0.39</v>
      </c>
      <c r="I24" t="s" s="5">
        <f>IF('Admissions 2020'!F24&gt;0,'Admissions 2020'!F24/'Admissions 2020'!C24,"  ")</f>
        <v>131</v>
      </c>
      <c r="J24" t="s" s="5">
        <f>IF('Admissions 2020'!G24&gt;0,'Admissions 2020'!G24/'Admissions 2020'!C24,"  ")</f>
        <v>131</v>
      </c>
      <c r="K24" s="14">
        <f>IF('Admissions 2020'!J24&gt;0,'Admissions 2020'!J24/'Admissions 2020'!C24,"  ")</f>
        <v>0.3439582207815595</v>
      </c>
      <c r="L24" s="14">
        <f>IF('Admissions 2020'!I24&gt;0,'Admissions 2020'!I24/'Admissions 2020'!C24,"  ")</f>
        <v>0.05276427156491986</v>
      </c>
      <c r="M24" s="8">
        <v>2020</v>
      </c>
      <c r="N24" t="s" s="5">
        <v>151</v>
      </c>
      <c r="O24" s="8">
        <v>12</v>
      </c>
    </row>
    <row r="25" ht="15" customHeight="1">
      <c r="A25" t="s" s="5">
        <v>56</v>
      </c>
      <c r="B25" t="s" s="5">
        <v>57</v>
      </c>
      <c r="C25" s="14">
        <f>1-D25</f>
        <v>0.21</v>
      </c>
      <c r="D25" s="14">
        <f>ROUND(H25,2)+ROUND(G25,2)</f>
        <v>0.79</v>
      </c>
      <c r="E25" s="14">
        <f>SUM(ROUND(L25,2),ROUND(I25,2))</f>
        <v>0.17</v>
      </c>
      <c r="F25" s="14">
        <f>ROUND(K25,2)+ROUND(J25,2)</f>
        <v>0.62</v>
      </c>
      <c r="G25" s="14">
        <f>ROUND(J25,2)+ROUND(I25,2)</f>
        <v>0.37</v>
      </c>
      <c r="H25" s="14">
        <f>ROUND(K25,2)+ROUND(L25,2)</f>
        <v>0.42</v>
      </c>
      <c r="I25" s="14">
        <f>IF('Admissions 2020'!F25&gt;0,'Admissions 2020'!F25/'Admissions 2020'!C25,"  ")</f>
        <v>0.1157142857142857</v>
      </c>
      <c r="J25" s="14">
        <f>IF('Admissions 2020'!G25&gt;0,'Admissions 2020'!G25/'Admissions 2020'!C25,"  ")</f>
        <v>0.2541269841269841</v>
      </c>
      <c r="K25" s="14">
        <f>IF('Admissions 2020'!J25&gt;0,'Admissions 2020'!J25/'Admissions 2020'!C25,"  ")</f>
        <v>0.3749206349206349</v>
      </c>
      <c r="L25" s="14">
        <f>IF('Admissions 2020'!I25&gt;0,'Admissions 2020'!I25/'Admissions 2020'!C25,"  ")</f>
        <v>0.04841269841269841</v>
      </c>
      <c r="M25" s="8">
        <v>2020</v>
      </c>
      <c r="N25" t="s" s="5">
        <v>150</v>
      </c>
      <c r="O25" s="8">
        <v>6</v>
      </c>
    </row>
    <row r="26" ht="15" customHeight="1">
      <c r="A26" t="s" s="5">
        <v>58</v>
      </c>
      <c r="B26" t="s" s="5">
        <v>59</v>
      </c>
      <c r="C26" s="14"/>
      <c r="D26" s="14"/>
      <c r="E26" s="14"/>
      <c r="F26" s="14"/>
      <c r="G26" s="14"/>
      <c r="H26" s="14"/>
      <c r="I26" t="s" s="5">
        <f>IF('Admissions 2020'!F26&gt;0,'Admissions 2020'!F26/'Admissions 2020'!C26,"  ")</f>
        <v>131</v>
      </c>
      <c r="J26" t="s" s="5">
        <f>IF('Admissions 2020'!G26&gt;0,'Admissions 2020'!G26/'Admissions 2020'!C26,"  ")</f>
        <v>131</v>
      </c>
      <c r="K26" t="s" s="5">
        <f>IF('Admissions 2020'!J26&gt;0,'Admissions 2020'!J26/'Admissions 2020'!C26,"  ")</f>
        <v>131</v>
      </c>
      <c r="L26" t="s" s="5">
        <f>IF('Admissions 2020'!I26&gt;0,'Admissions 2020'!I26/'Admissions 2020'!C26,"  ")</f>
        <v>131</v>
      </c>
      <c r="M26" s="8">
        <v>2020</v>
      </c>
      <c r="N26" s="7"/>
      <c r="O26" s="7"/>
    </row>
    <row r="27" ht="15" customHeight="1">
      <c r="A27" t="s" s="5">
        <v>60</v>
      </c>
      <c r="B27" t="s" s="5">
        <v>61</v>
      </c>
      <c r="C27" s="14">
        <f>1-D27</f>
        <v>0.62</v>
      </c>
      <c r="D27" s="14">
        <f>ROUND(H27,2)+ROUND(G27,2)</f>
        <v>0.38</v>
      </c>
      <c r="E27" s="14">
        <f>SUM(ROUND(L27,2),ROUND(I27,2))</f>
        <v>0.08</v>
      </c>
      <c r="F27" s="14">
        <f>ROUND(K27,2)+ROUND(J27,2)</f>
        <v>0.3</v>
      </c>
      <c r="G27" s="14">
        <f>ROUND(J27,2)+ROUND(I27,2)</f>
        <v>0.21</v>
      </c>
      <c r="H27" s="14">
        <f>ROUND(K27,2)+ROUND(L27,2)</f>
        <v>0.17</v>
      </c>
      <c r="I27" s="14">
        <f>IF('Admissions 2020'!F27&gt;0,'Admissions 2020'!F27/'Admissions 2020'!C27,"  ")</f>
        <v>0.05952380952380952</v>
      </c>
      <c r="J27" s="14">
        <f>IF('Admissions 2020'!G27&gt;0,'Admissions 2020'!G27/'Admissions 2020'!C27,"  ")</f>
        <v>0.1538095238095238</v>
      </c>
      <c r="K27" s="14">
        <f>IF('Admissions 2020'!J27&gt;0,'Admissions 2020'!J27/'Admissions 2020'!C27,"  ")</f>
        <v>0.149047619047619</v>
      </c>
      <c r="L27" s="14">
        <f>IF('Admissions 2020'!I27&gt;0,'Admissions 2020'!I27/'Admissions 2020'!C27,"  ")</f>
        <v>0.01571428571428572</v>
      </c>
      <c r="M27" s="8">
        <v>2020</v>
      </c>
      <c r="N27" t="s" s="5">
        <v>151</v>
      </c>
      <c r="O27" s="8">
        <v>12</v>
      </c>
    </row>
    <row r="28" ht="15" customHeight="1">
      <c r="A28" t="s" s="5">
        <v>62</v>
      </c>
      <c r="B28" t="s" s="5">
        <v>63</v>
      </c>
      <c r="C28" s="14">
        <f>1-D28</f>
        <v>0.5</v>
      </c>
      <c r="D28" s="14">
        <f>ROUND(H28,2)+ROUND(G28,2)</f>
        <v>0.5</v>
      </c>
      <c r="E28" s="14">
        <f>SUM(ROUND(L28,2),ROUND(I28,2))</f>
        <v>0.4</v>
      </c>
      <c r="F28" s="14">
        <f>ROUND(K28,2)+ROUND(J28,2)</f>
        <v>0.1</v>
      </c>
      <c r="G28" s="14">
        <f>ROUND(J28,2)+ROUND(I28,2)</f>
        <v>0.23</v>
      </c>
      <c r="H28" s="14">
        <f>ROUND(K28,2)+ROUND(L28,2)</f>
        <v>0.27</v>
      </c>
      <c r="I28" s="14">
        <f>IF('Admissions 2020'!F28&gt;0,'Admissions 2020'!F28/'Admissions 2020'!C28,"  ")</f>
        <v>0.1298670123385664</v>
      </c>
      <c r="J28" s="14">
        <f>IF('Admissions 2020'!G28&gt;0,'Admissions 2020'!G28/'Admissions 2020'!C28,"  ")</f>
        <v>0.1013010706226895</v>
      </c>
      <c r="K28" s="14">
        <f>IF('Admissions 2020'!J28&gt;0,'Admissions 2020'!J28/'Admissions 2020'!C28,"  ")</f>
        <v>0.001392289596236017</v>
      </c>
      <c r="L28" s="14">
        <f>IF('Admissions 2020'!I28&gt;0,'Admissions 2020'!I28/'Admissions 2020'!C28,"  ")</f>
        <v>0.2742810504584954</v>
      </c>
      <c r="M28" s="8">
        <v>2020</v>
      </c>
      <c r="N28" t="s" s="5">
        <v>151</v>
      </c>
      <c r="O28" s="8">
        <v>6</v>
      </c>
    </row>
    <row r="29" ht="15" customHeight="1">
      <c r="A29" t="s" s="5">
        <v>64</v>
      </c>
      <c r="B29" t="s" s="5">
        <v>65</v>
      </c>
      <c r="C29" s="14">
        <f>1-D29</f>
        <v>0.51</v>
      </c>
      <c r="D29" s="14">
        <f>ROUND(H29,2)+ROUND(G29,2)</f>
        <v>0.49</v>
      </c>
      <c r="E29" s="14">
        <f>SUM(ROUND(L29,2),ROUND(I29,2))</f>
        <v>0.08</v>
      </c>
      <c r="F29" s="14">
        <f>ROUND(K29,2)+ROUND(J29,2)</f>
        <v>0.41</v>
      </c>
      <c r="G29" s="14">
        <f>ROUND(J29,2)+ROUND(I29,2)</f>
        <v>0.31</v>
      </c>
      <c r="H29" s="14">
        <f>ROUND(K29,2)+ROUND(L29,2)</f>
        <v>0.18</v>
      </c>
      <c r="I29" s="14">
        <f>IF('Admissions 2020'!F29&gt;0,'Admissions 2020'!F29/'Admissions 2020'!C29,"  ")</f>
        <v>0.0421875</v>
      </c>
      <c r="J29" s="14">
        <f>IF('Admissions 2020'!G29&gt;0,'Admissions 2020'!G29/'Admissions 2020'!C29,"  ")</f>
        <v>0.2671875</v>
      </c>
      <c r="K29" s="14">
        <f>IF('Admissions 2020'!J29&gt;0,'Admissions 2020'!J29/'Admissions 2020'!C29,"  ")</f>
        <v>0.140625</v>
      </c>
      <c r="L29" s="14">
        <f>IF('Admissions 2020'!I29&gt;0,'Admissions 2020'!I29/'Admissions 2020'!C29,"  ")</f>
        <v>0.040625</v>
      </c>
      <c r="M29" s="8">
        <v>2020</v>
      </c>
      <c r="N29" t="s" s="5">
        <v>150</v>
      </c>
      <c r="O29" s="8">
        <v>6</v>
      </c>
    </row>
    <row r="30" ht="15" customHeight="1">
      <c r="A30" t="s" s="5">
        <v>66</v>
      </c>
      <c r="B30" t="s" s="5">
        <v>67</v>
      </c>
      <c r="C30" s="14"/>
      <c r="D30" s="14"/>
      <c r="E30" s="14"/>
      <c r="F30" s="14"/>
      <c r="G30" s="14"/>
      <c r="H30" s="14"/>
      <c r="I30" t="s" s="5">
        <f>IF('Admissions 2020'!F30&gt;0,'Admissions 2020'!F30/'Admissions 2020'!C30,"  ")</f>
        <v>131</v>
      </c>
      <c r="J30" t="s" s="5">
        <f>IF('Admissions 2020'!G30&gt;0,'Admissions 2020'!G30/'Admissions 2020'!C30,"  ")</f>
        <v>131</v>
      </c>
      <c r="K30" t="s" s="5">
        <f>IF('Admissions 2020'!J30&gt;0,'Admissions 2020'!J30/'Admissions 2020'!C30,"  ")</f>
        <v>131</v>
      </c>
      <c r="L30" t="s" s="5">
        <f>IF('Admissions 2020'!I30&gt;0,'Admissions 2020'!I30/'Admissions 2020'!C30,"  ")</f>
        <v>131</v>
      </c>
      <c r="M30" s="8">
        <v>2020</v>
      </c>
      <c r="N30" s="7"/>
      <c r="O30" s="7"/>
    </row>
    <row r="31" ht="15" customHeight="1">
      <c r="A31" t="s" s="5">
        <v>68</v>
      </c>
      <c r="B31" t="s" s="5">
        <v>69</v>
      </c>
      <c r="C31" s="14">
        <f>1-D31</f>
        <v>0.34</v>
      </c>
      <c r="D31" s="14">
        <f>ROUND(H31,2)+ROUND(G31,2)</f>
        <v>0.66</v>
      </c>
      <c r="E31" s="14"/>
      <c r="F31" s="14">
        <f>ROUND(K31,2)+ROUND(J31,2)</f>
        <v>0.66</v>
      </c>
      <c r="G31" s="14">
        <f>'Admissions 2020'!E31/'Admissions 2020'!C31</f>
        <v>0.08785046728971962</v>
      </c>
      <c r="H31" s="14">
        <f>'Admissions 2020'!H31/'Admissions 2020'!C31</f>
        <v>0.5663551401869159</v>
      </c>
      <c r="I31" t="s" s="5">
        <f>IF('Admissions 2020'!F31&gt;0,'Admissions 2020'!F31/'Admissions 2020'!C31,"  ")</f>
        <v>131</v>
      </c>
      <c r="J31" s="14">
        <f>IF('Admissions 2020'!G31&gt;0,'Admissions 2020'!G31/'Admissions 2020'!C31,"  ")</f>
        <v>0.08785046728971962</v>
      </c>
      <c r="K31" s="14">
        <f>IF('Admissions 2020'!J31&gt;0,'Admissions 2020'!J31/'Admissions 2020'!C31,"  ")</f>
        <v>0.5663551401869159</v>
      </c>
      <c r="L31" t="s" s="5">
        <f>IF('Admissions 2020'!I31&gt;0,'Admissions 2020'!I31/'Admissions 2020'!C31,"  ")</f>
        <v>131</v>
      </c>
      <c r="M31" s="8">
        <v>2020</v>
      </c>
      <c r="N31" t="s" s="5">
        <v>150</v>
      </c>
      <c r="O31" s="8">
        <v>6</v>
      </c>
    </row>
    <row r="32" ht="15" customHeight="1">
      <c r="A32" t="s" s="5">
        <v>70</v>
      </c>
      <c r="B32" t="s" s="5">
        <v>71</v>
      </c>
      <c r="C32" s="14"/>
      <c r="D32" s="14"/>
      <c r="E32" s="14"/>
      <c r="F32" s="14"/>
      <c r="G32" s="14"/>
      <c r="H32" s="14"/>
      <c r="I32" t="s" s="5">
        <f>IF('Admissions 2020'!F32&gt;0,'Admissions 2020'!F32/'Admissions 2020'!C32,"  ")</f>
        <v>131</v>
      </c>
      <c r="J32" t="s" s="5">
        <f>IF('Admissions 2020'!G32&gt;0,'Admissions 2020'!G32/'Admissions 2020'!C32,"  ")</f>
        <v>131</v>
      </c>
      <c r="K32" t="s" s="5">
        <f>IF('Admissions 2020'!J32&gt;0,'Admissions 2020'!J32/'Admissions 2020'!C32,"  ")</f>
        <v>131</v>
      </c>
      <c r="L32" t="s" s="5">
        <f>IF('Admissions 2020'!I32&gt;0,'Admissions 2020'!I32/'Admissions 2020'!C32,"  ")</f>
        <v>131</v>
      </c>
      <c r="M32" s="8">
        <v>2020</v>
      </c>
      <c r="N32" t="s" s="5">
        <v>150</v>
      </c>
      <c r="O32" s="8">
        <v>0</v>
      </c>
    </row>
    <row r="33" ht="15" customHeight="1">
      <c r="A33" t="s" s="5">
        <v>72</v>
      </c>
      <c r="B33" t="s" s="5">
        <v>73</v>
      </c>
      <c r="C33" s="14"/>
      <c r="D33" s="14"/>
      <c r="E33" s="14"/>
      <c r="F33" s="14"/>
      <c r="G33" s="14"/>
      <c r="H33" s="14"/>
      <c r="I33" t="s" s="5">
        <f>IF('Admissions 2020'!F33&gt;0,'Admissions 2020'!F33/'Admissions 2020'!C33,"  ")</f>
        <v>131</v>
      </c>
      <c r="J33" t="s" s="5">
        <f>IF('Admissions 2020'!G33&gt;0,'Admissions 2020'!G33/'Admissions 2020'!C33,"  ")</f>
        <v>131</v>
      </c>
      <c r="K33" t="s" s="5">
        <f>IF('Admissions 2020'!J33&gt;0,'Admissions 2020'!J33/'Admissions 2020'!C33,"  ")</f>
        <v>131</v>
      </c>
      <c r="L33" t="s" s="5">
        <f>IF('Admissions 2020'!I33&gt;0,'Admissions 2020'!I33/'Admissions 2020'!C33,"  ")</f>
        <v>131</v>
      </c>
      <c r="M33" s="8">
        <v>2020</v>
      </c>
      <c r="N33" s="7"/>
      <c r="O33" s="7"/>
    </row>
    <row r="34" ht="15" customHeight="1">
      <c r="A34" t="s" s="5">
        <v>74</v>
      </c>
      <c r="B34" t="s" s="5">
        <v>75</v>
      </c>
      <c r="C34" s="14">
        <f>1-D34</f>
        <v>0.53</v>
      </c>
      <c r="D34" s="14">
        <f>ROUND(H34,2)+ROUND(G34,2)</f>
        <v>0.47</v>
      </c>
      <c r="E34" s="14">
        <f>SUM(ROUND(L34,2),ROUND(I34,2))</f>
        <v>0.02</v>
      </c>
      <c r="F34" s="14">
        <f>ROUND(K34,2)+ROUND(J34,2)</f>
        <v>0.45</v>
      </c>
      <c r="G34" s="14">
        <f>ROUND(J34,2)+ROUND(I34,2)</f>
        <v>0.27</v>
      </c>
      <c r="H34" s="14">
        <f>ROUND(K34,2)+ROUND(L34,2)</f>
        <v>0.2</v>
      </c>
      <c r="I34" s="14">
        <f>IF('Admissions 2020'!F34&gt;0,'Admissions 2020'!F34/'Admissions 2020'!C34,"  ")</f>
        <v>0.01992679951199675</v>
      </c>
      <c r="J34" s="14">
        <f>IF('Admissions 2020'!G34&gt;0,'Admissions 2020'!G34/'Admissions 2020'!C34,"  ")</f>
        <v>0.2452216348108987</v>
      </c>
      <c r="K34" s="14">
        <f>IF('Admissions 2020'!J34&gt;0,'Admissions 2020'!J34/'Admissions 2020'!C34,"  ")</f>
        <v>0.1996746644977633</v>
      </c>
      <c r="L34" s="14">
        <f>IF('Admissions 2020'!I34&gt;0,'Admissions 2020'!I34/'Admissions 2020'!C34,"  ")</f>
        <v>0.002440016266775112</v>
      </c>
      <c r="M34" s="8">
        <v>2020</v>
      </c>
      <c r="N34" t="s" s="5">
        <v>150</v>
      </c>
      <c r="O34" s="8">
        <v>6</v>
      </c>
    </row>
    <row r="35" ht="15" customHeight="1">
      <c r="A35" t="s" s="5">
        <v>76</v>
      </c>
      <c r="B35" t="s" s="5">
        <v>77</v>
      </c>
      <c r="C35" s="14">
        <f>1-D35</f>
        <v>0.4399999999999999</v>
      </c>
      <c r="D35" s="14">
        <f>ROUND(H35,2)+ROUND(G35,2)</f>
        <v>0.5600000000000001</v>
      </c>
      <c r="E35" s="14">
        <f>L35</f>
        <v>0.05903319224771664</v>
      </c>
      <c r="F35" s="14">
        <f>K35</f>
        <v>0.5018935174871909</v>
      </c>
      <c r="G35" s="14"/>
      <c r="H35" s="14">
        <f>ROUND(K35,2)+ROUND(L35,2)</f>
        <v>0.5600000000000001</v>
      </c>
      <c r="I35" t="s" s="5">
        <f>IF('Admissions 2020'!F35&gt;0,'Admissions 2020'!F35/'Admissions 2020'!C35,"  ")</f>
        <v>131</v>
      </c>
      <c r="J35" t="s" s="5">
        <f>IF('Admissions 2020'!G35&gt;0,'Admissions 2020'!G35/'Admissions 2020'!C35,"  ")</f>
        <v>131</v>
      </c>
      <c r="K35" s="14">
        <f>IF('Admissions 2020'!J35&gt;0,'Admissions 2020'!J35/'Admissions 2020'!C35,"  ")</f>
        <v>0.5018935174871909</v>
      </c>
      <c r="L35" s="14">
        <f>IF('Admissions 2020'!I35&gt;0,'Admissions 2020'!I35/'Admissions 2020'!C35,"  ")</f>
        <v>0.05903319224771664</v>
      </c>
      <c r="M35" s="8">
        <v>2020</v>
      </c>
      <c r="N35" t="s" s="5">
        <v>150</v>
      </c>
      <c r="O35" s="8">
        <v>6</v>
      </c>
    </row>
    <row r="36" ht="15" customHeight="1">
      <c r="A36" t="s" s="5">
        <v>78</v>
      </c>
      <c r="B36" t="s" s="5">
        <v>79</v>
      </c>
      <c r="C36" s="14"/>
      <c r="D36" s="14"/>
      <c r="E36" s="14"/>
      <c r="F36" s="14"/>
      <c r="G36" s="14"/>
      <c r="H36" s="14"/>
      <c r="I36" t="s" s="5">
        <f>IF('Admissions 2020'!F36&gt;0,'Admissions 2020'!F36/'Admissions 2020'!C36,"  ")</f>
        <v>131</v>
      </c>
      <c r="J36" t="s" s="5">
        <f>IF('Admissions 2020'!G36&gt;0,'Admissions 2020'!G36/'Admissions 2020'!C36,"  ")</f>
        <v>131</v>
      </c>
      <c r="K36" t="s" s="5">
        <f>IF('Admissions 2020'!J36&gt;0,'Admissions 2020'!J36/'Admissions 2020'!C36,"  ")</f>
        <v>131</v>
      </c>
      <c r="L36" t="s" s="5">
        <f>IF('Admissions 2020'!I36&gt;0,'Admissions 2020'!I36/'Admissions 2020'!C36,"  ")</f>
        <v>131</v>
      </c>
      <c r="M36" s="8">
        <v>2020</v>
      </c>
      <c r="N36" s="7"/>
      <c r="O36" s="7"/>
    </row>
    <row r="37" ht="15" customHeight="1">
      <c r="A37" t="s" s="5">
        <v>80</v>
      </c>
      <c r="B37" t="s" s="5">
        <v>81</v>
      </c>
      <c r="C37" s="14">
        <f>1-D37</f>
        <v>0.82</v>
      </c>
      <c r="D37" s="14">
        <f>ROUND(H37,2)+ROUND(G37,2)</f>
        <v>0.18</v>
      </c>
      <c r="E37" s="14">
        <f>I37</f>
        <v>0.07937028533945556</v>
      </c>
      <c r="F37" s="14">
        <f>J37</f>
        <v>0.09068547064611349</v>
      </c>
      <c r="G37" s="14">
        <f>ROUND(J37,2)+ROUND(I37,2)</f>
        <v>0.17</v>
      </c>
      <c r="H37" s="14">
        <f>'Admissions 2020'!H37/'Admissions 2020'!C37</f>
        <v>0.01033125614955723</v>
      </c>
      <c r="I37" s="14">
        <f>IF('Admissions 2020'!F37&gt;0,'Admissions 2020'!F37/'Admissions 2020'!C37,"  ")</f>
        <v>0.07937028533945556</v>
      </c>
      <c r="J37" s="14">
        <f>IF('Admissions 2020'!G37&gt;0,'Admissions 2020'!G37/'Admissions 2020'!C37,"  ")</f>
        <v>0.09068547064611349</v>
      </c>
      <c r="K37" t="s" s="5">
        <f>IF('Admissions 2020'!J37&gt;0,'Admissions 2020'!J37/'Admissions 2020'!C37,"  ")</f>
        <v>131</v>
      </c>
      <c r="L37" t="s" s="5">
        <f>IF('Admissions 2020'!I37&gt;0,'Admissions 2020'!I37/'Admissions 2020'!C37,"  ")</f>
        <v>131</v>
      </c>
      <c r="M37" s="8">
        <v>2020</v>
      </c>
      <c r="N37" t="s" s="5">
        <v>151</v>
      </c>
      <c r="O37" s="8">
        <v>6</v>
      </c>
    </row>
    <row r="38" ht="15" customHeight="1">
      <c r="A38" t="s" s="5">
        <v>82</v>
      </c>
      <c r="B38" t="s" s="5">
        <v>83</v>
      </c>
      <c r="C38" s="14">
        <f>1-D38</f>
        <v>0.63</v>
      </c>
      <c r="D38" s="14">
        <f>ROUND(H38,2)+ROUND(G38,2)</f>
        <v>0.37</v>
      </c>
      <c r="E38" s="14">
        <f>SUM(ROUND(L38,2),ROUND(I38,2))</f>
        <v>0.14</v>
      </c>
      <c r="F38" s="14">
        <f>ROUND(K38,2)+ROUND(J38,2)</f>
        <v>0.23</v>
      </c>
      <c r="G38" s="14">
        <f>ROUND(J38,2)+ROUND(I38,2)</f>
        <v>0.34</v>
      </c>
      <c r="H38" s="14">
        <f>ROUND(K38,2)+ROUND(L38,2)</f>
        <v>0.03</v>
      </c>
      <c r="I38" s="14">
        <f>IF('Admissions 2020'!F38&gt;0,'Admissions 2020'!F38/'Admissions 2020'!C38,"  ")</f>
        <v>0.1308550185873606</v>
      </c>
      <c r="J38" s="14">
        <f>IF('Admissions 2020'!G38&gt;0,'Admissions 2020'!G38/'Admissions 2020'!C38,"  ")</f>
        <v>0.212639405204461</v>
      </c>
      <c r="K38" s="14">
        <f>IF('Admissions 2020'!J38&gt;0,'Admissions 2020'!J38/'Admissions 2020'!C38,"  ")</f>
        <v>0.02156133828996282</v>
      </c>
      <c r="L38" s="14">
        <f>IF('Admissions 2020'!I38&gt;0,'Admissions 2020'!I38/'Admissions 2020'!C38,"  ")</f>
        <v>0.008426270136307311</v>
      </c>
      <c r="M38" s="8">
        <v>2020</v>
      </c>
      <c r="N38" t="s" s="5">
        <v>150</v>
      </c>
      <c r="O38" s="8">
        <v>8</v>
      </c>
    </row>
    <row r="39" ht="15" customHeight="1">
      <c r="A39" t="s" s="5">
        <v>84</v>
      </c>
      <c r="B39" t="s" s="5">
        <v>85</v>
      </c>
      <c r="C39" s="14">
        <f>1-D39</f>
        <v>0.53</v>
      </c>
      <c r="D39" s="14">
        <f>ROUND(H39,2)+ROUND(G39,2)</f>
        <v>0.47</v>
      </c>
      <c r="E39" s="14">
        <f>L39</f>
        <v>0.2514501160092807</v>
      </c>
      <c r="F39" s="14">
        <f>K39</f>
        <v>0.2221577726218097</v>
      </c>
      <c r="G39" s="14"/>
      <c r="H39" s="14">
        <f>ROUND(K39,2)+ROUND(L39,2)</f>
        <v>0.47</v>
      </c>
      <c r="I39" t="s" s="5">
        <f>IF('Admissions 2020'!F39&gt;0,'Admissions 2020'!F39/'Admissions 2020'!C39,"  ")</f>
        <v>131</v>
      </c>
      <c r="J39" t="s" s="5">
        <f>IF('Admissions 2020'!G39&gt;0,'Admissions 2020'!G39/'Admissions 2020'!C39,"  ")</f>
        <v>131</v>
      </c>
      <c r="K39" s="14">
        <f>IF('Admissions 2020'!J39&gt;0,'Admissions 2020'!J39/'Admissions 2020'!C39,"  ")</f>
        <v>0.2221577726218097</v>
      </c>
      <c r="L39" s="14">
        <f>IF('Admissions 2020'!I39&gt;0,'Admissions 2020'!I39/'Admissions 2020'!C39,"  ")</f>
        <v>0.2514501160092807</v>
      </c>
      <c r="M39" s="8">
        <v>2020</v>
      </c>
      <c r="N39" t="s" s="5">
        <v>150</v>
      </c>
      <c r="O39" s="8">
        <v>8</v>
      </c>
    </row>
    <row r="40" ht="15" customHeight="1">
      <c r="A40" t="s" s="5">
        <v>86</v>
      </c>
      <c r="B40" t="s" s="5">
        <v>87</v>
      </c>
      <c r="C40" s="14">
        <f>1-D40</f>
        <v>0.76</v>
      </c>
      <c r="D40" s="14">
        <f>ROUND(H40,2)+ROUND(G40,2)</f>
        <v>0.24</v>
      </c>
      <c r="E40" s="14">
        <f>SUM(ROUND(L40,2),ROUND(I40,2))</f>
        <v>0.19</v>
      </c>
      <c r="F40" s="14">
        <f>ROUND(K40,2)+ROUND(J40,2)</f>
        <v>0.05</v>
      </c>
      <c r="G40" s="14">
        <f>ROUND(J40,2)+ROUND(I40,2)</f>
        <v>0.2</v>
      </c>
      <c r="H40" s="14">
        <f>ROUND(K40,2)+ROUND(L40,2)</f>
        <v>0.04</v>
      </c>
      <c r="I40" s="14">
        <f>IF('Admissions 2020'!F40&gt;0,'Admissions 2020'!F40/'Admissions 2020'!C40,"  ")</f>
        <v>0.1666666666666667</v>
      </c>
      <c r="J40" s="14">
        <f>IF('Admissions 2020'!G40&gt;0,'Admissions 2020'!G40/'Admissions 2020'!C40,"  ")</f>
        <v>0.02698412698412699</v>
      </c>
      <c r="K40" s="14">
        <f>IF('Admissions 2020'!J40&gt;0,'Admissions 2020'!J40/'Admissions 2020'!C40,"  ")</f>
        <v>0.01825396825396826</v>
      </c>
      <c r="L40" s="14">
        <f>IF('Admissions 2020'!I40&gt;0,'Admissions 2020'!I40/'Admissions 2020'!C40,"  ")</f>
        <v>0.01984126984126984</v>
      </c>
      <c r="M40" s="8">
        <v>2020</v>
      </c>
      <c r="N40" t="s" s="5">
        <v>150</v>
      </c>
      <c r="O40" s="8">
        <v>8</v>
      </c>
    </row>
    <row r="41" ht="15" customHeight="1">
      <c r="A41" t="s" s="5">
        <v>88</v>
      </c>
      <c r="B41" t="s" s="5">
        <v>89</v>
      </c>
      <c r="C41" s="14">
        <f>1-D41</f>
        <v>0.8100000000000001</v>
      </c>
      <c r="D41" s="14">
        <f>ROUND(H41,2)+ROUND(G41,2)</f>
        <v>0.19</v>
      </c>
      <c r="E41" s="14"/>
      <c r="F41" s="14"/>
      <c r="G41" s="14">
        <f>'Admissions 2020'!E41/'Admissions 2020'!C41</f>
        <v>0.09793588054457619</v>
      </c>
      <c r="H41" s="14">
        <f>'Admissions 2020'!H41/'Admissions 2020'!C41</f>
        <v>0.09046991655687307</v>
      </c>
      <c r="I41" t="s" s="5">
        <f>IF('Admissions 2020'!F41&gt;0,'Admissions 2020'!F41/'Admissions 2020'!C41,"  ")</f>
        <v>131</v>
      </c>
      <c r="J41" t="s" s="5">
        <f>IF('Admissions 2020'!G41&gt;0,'Admissions 2020'!G41/'Admissions 2020'!C41,"  ")</f>
        <v>131</v>
      </c>
      <c r="K41" t="s" s="5">
        <f>IF('Admissions 2020'!J41&gt;0,'Admissions 2020'!J41/'Admissions 2020'!C41,"  ")</f>
        <v>131</v>
      </c>
      <c r="L41" t="s" s="5">
        <f>IF('Admissions 2020'!I41&gt;0,'Admissions 2020'!I41/'Admissions 2020'!C41,"  ")</f>
        <v>131</v>
      </c>
      <c r="M41" s="8">
        <v>2020</v>
      </c>
      <c r="N41" t="s" s="5">
        <v>150</v>
      </c>
      <c r="O41" s="8">
        <v>6</v>
      </c>
    </row>
    <row r="42" ht="15" customHeight="1">
      <c r="A42" t="s" s="5">
        <v>90</v>
      </c>
      <c r="B42" t="s" s="5">
        <v>91</v>
      </c>
      <c r="C42" s="14"/>
      <c r="D42" s="14"/>
      <c r="E42" s="14"/>
      <c r="F42" s="14"/>
      <c r="G42" s="14"/>
      <c r="H42" s="14"/>
      <c r="I42" t="s" s="5">
        <f>IF('Admissions 2020'!F42&gt;0,'Admissions 2020'!F42/'Admissions 2020'!C42,"  ")</f>
        <v>131</v>
      </c>
      <c r="J42" t="s" s="5">
        <f>IF('Admissions 2020'!G42&gt;0,'Admissions 2020'!G42/'Admissions 2020'!C42,"  ")</f>
        <v>131</v>
      </c>
      <c r="K42" t="s" s="5">
        <f>IF('Admissions 2020'!J42&gt;0,'Admissions 2020'!J42/'Admissions 2020'!C42,"  ")</f>
        <v>131</v>
      </c>
      <c r="L42" t="s" s="5">
        <f>IF('Admissions 2020'!I42&gt;0,'Admissions 2020'!I42/'Admissions 2020'!C42,"  ")</f>
        <v>131</v>
      </c>
      <c r="M42" s="8">
        <v>2020</v>
      </c>
      <c r="N42" t="s" s="5">
        <v>150</v>
      </c>
      <c r="O42" s="7"/>
    </row>
    <row r="43" ht="15" customHeight="1">
      <c r="A43" t="s" s="5">
        <v>92</v>
      </c>
      <c r="B43" t="s" s="5">
        <v>93</v>
      </c>
      <c r="C43" s="14"/>
      <c r="D43" s="14"/>
      <c r="E43" s="14"/>
      <c r="F43" s="14"/>
      <c r="G43" s="14"/>
      <c r="H43" s="14"/>
      <c r="I43" t="s" s="5">
        <f>IF('Admissions 2020'!F43&gt;0,'Admissions 2020'!F43/'Admissions 2020'!C43,"  ")</f>
        <v>131</v>
      </c>
      <c r="J43" t="s" s="5">
        <f>IF('Admissions 2020'!G43&gt;0,'Admissions 2020'!G43/'Admissions 2020'!C43,"  ")</f>
        <v>131</v>
      </c>
      <c r="K43" t="s" s="5">
        <f>IF('Admissions 2020'!J43&gt;0,'Admissions 2020'!J43/'Admissions 2020'!C43,"  ")</f>
        <v>131</v>
      </c>
      <c r="L43" t="s" s="5">
        <f>IF('Admissions 2020'!I43&gt;0,'Admissions 2020'!I43/'Admissions 2020'!C43,"  ")</f>
        <v>131</v>
      </c>
      <c r="M43" s="8">
        <v>2020</v>
      </c>
      <c r="N43" t="s" s="5">
        <v>151</v>
      </c>
      <c r="O43" s="8">
        <v>6</v>
      </c>
    </row>
    <row r="44" ht="15" customHeight="1">
      <c r="A44" t="s" s="5">
        <v>94</v>
      </c>
      <c r="B44" t="s" s="5">
        <v>95</v>
      </c>
      <c r="C44" s="14"/>
      <c r="D44" s="14"/>
      <c r="E44" s="14"/>
      <c r="F44" s="14"/>
      <c r="G44" s="14"/>
      <c r="H44" s="14"/>
      <c r="I44" t="s" s="5">
        <f>IF('Admissions 2020'!F44&gt;0,'Admissions 2020'!F44/'Admissions 2020'!C44,"  ")</f>
        <v>131</v>
      </c>
      <c r="J44" t="s" s="5">
        <f>IF('Admissions 2020'!G44&gt;0,'Admissions 2020'!G44/'Admissions 2020'!C44,"  ")</f>
        <v>131</v>
      </c>
      <c r="K44" t="s" s="5">
        <f>IF('Admissions 2020'!J44&gt;0,'Admissions 2020'!J44/'Admissions 2020'!C44,"  ")</f>
        <v>131</v>
      </c>
      <c r="L44" t="s" s="5">
        <f>IF('Admissions 2020'!I44&gt;0,'Admissions 2020'!I44/'Admissions 2020'!C44,"  ")</f>
        <v>131</v>
      </c>
      <c r="M44" s="8">
        <v>2020</v>
      </c>
      <c r="N44" t="s" s="5">
        <v>151</v>
      </c>
      <c r="O44" s="7"/>
    </row>
    <row r="45" ht="15" customHeight="1">
      <c r="A45" t="s" s="5">
        <v>96</v>
      </c>
      <c r="B45" t="s" s="5">
        <v>97</v>
      </c>
      <c r="C45" s="14">
        <f>1-D45</f>
        <v>0.1899999999999999</v>
      </c>
      <c r="D45" s="14">
        <f>ROUND(H45,2)+ROUND(G45,2)</f>
        <v>0.8100000000000001</v>
      </c>
      <c r="E45" s="14">
        <f>SUM(ROUND(L45,2),ROUND(I45,2))</f>
        <v>0.19</v>
      </c>
      <c r="F45" s="14">
        <f>ROUND(K45,2)+ROUND(J45,2)</f>
        <v>0.62</v>
      </c>
      <c r="G45" s="14">
        <f>ROUND(J45,2)+ROUND(I45,2)</f>
        <v>0.2</v>
      </c>
      <c r="H45" s="14">
        <f>ROUND(K45,2)+ROUND(L45,2)</f>
        <v>0.61</v>
      </c>
      <c r="I45" s="14">
        <f>IF('Admissions 2020'!F45&gt;0,'Admissions 2020'!F45/'Admissions 2020'!C45,"  ")</f>
        <v>0.1003717472118959</v>
      </c>
      <c r="J45" s="14">
        <f>IF('Admissions 2020'!G45&gt;0,'Admissions 2020'!G45/'Admissions 2020'!C45,"  ")</f>
        <v>0.104089219330855</v>
      </c>
      <c r="K45" s="14">
        <f>IF('Admissions 2020'!J45&gt;0,'Admissions 2020'!J45/'Admissions 2020'!C45,"  ")</f>
        <v>0.5204460966542751</v>
      </c>
      <c r="L45" s="14">
        <f>IF('Admissions 2020'!I45&gt;0,'Admissions 2020'!I45/'Admissions 2020'!C45,"  ")</f>
        <v>0.09442379182156134</v>
      </c>
      <c r="M45" s="8">
        <v>2020</v>
      </c>
      <c r="N45" t="s" s="5">
        <v>150</v>
      </c>
      <c r="O45" s="8">
        <v>6</v>
      </c>
    </row>
    <row r="46" ht="15" customHeight="1">
      <c r="A46" t="s" s="5">
        <v>98</v>
      </c>
      <c r="B46" t="s" s="5">
        <v>99</v>
      </c>
      <c r="C46" s="14"/>
      <c r="D46" s="14"/>
      <c r="E46" s="14"/>
      <c r="F46" s="14"/>
      <c r="G46" s="14"/>
      <c r="H46" s="14"/>
      <c r="I46" t="s" s="5">
        <f>IF('Admissions 2020'!F46&gt;0,'Admissions 2020'!F46/'Admissions 2020'!C46,"  ")</f>
        <v>131</v>
      </c>
      <c r="J46" t="s" s="5">
        <f>IF('Admissions 2020'!G46&gt;0,'Admissions 2020'!G46/'Admissions 2020'!C46,"  ")</f>
        <v>131</v>
      </c>
      <c r="K46" t="s" s="5">
        <f>IF('Admissions 2020'!J46&gt;0,'Admissions 2020'!J46/'Admissions 2020'!C46,"  ")</f>
        <v>131</v>
      </c>
      <c r="L46" t="s" s="5">
        <f>IF('Admissions 2020'!I46&gt;0,'Admissions 2020'!I46/'Admissions 2020'!C46,"  ")</f>
        <v>131</v>
      </c>
      <c r="M46" s="8">
        <v>2020</v>
      </c>
      <c r="N46" t="s" s="5">
        <v>151</v>
      </c>
      <c r="O46" s="7"/>
    </row>
    <row r="47" ht="15" customHeight="1">
      <c r="A47" t="s" s="5">
        <v>100</v>
      </c>
      <c r="B47" t="s" s="5">
        <v>101</v>
      </c>
      <c r="C47" s="14">
        <f>1-D47</f>
        <v>0.89</v>
      </c>
      <c r="D47" s="14">
        <f>ROUND(H47,2)+ROUND(G47,2)</f>
        <v>0.11</v>
      </c>
      <c r="E47" s="14"/>
      <c r="F47" s="14"/>
      <c r="G47" s="14">
        <f>'Admissions 2020'!E47/'Admissions 2020'!C47</f>
        <v>0.0522947236965345</v>
      </c>
      <c r="H47" s="14">
        <f>'Admissions 2020'!H47/'Admissions 2020'!C47</f>
        <v>0.06228535747736497</v>
      </c>
      <c r="I47" t="s" s="5">
        <f>IF('Admissions 2020'!F47&gt;0,'Admissions 2020'!F47/'Admissions 2020'!C47,"  ")</f>
        <v>131</v>
      </c>
      <c r="J47" t="s" s="5">
        <f>IF('Admissions 2020'!G47&gt;0,'Admissions 2020'!G47/'Admissions 2020'!C47,"  ")</f>
        <v>131</v>
      </c>
      <c r="K47" t="s" s="5">
        <f>IF('Admissions 2020'!J47&gt;0,'Admissions 2020'!J47/'Admissions 2020'!C47,"  ")</f>
        <v>131</v>
      </c>
      <c r="L47" t="s" s="5">
        <f>IF('Admissions 2020'!I47&gt;0,'Admissions 2020'!I47/'Admissions 2020'!C47,"  ")</f>
        <v>131</v>
      </c>
      <c r="M47" s="8">
        <v>2020</v>
      </c>
      <c r="N47" t="s" s="5">
        <v>151</v>
      </c>
      <c r="O47" s="8">
        <v>12</v>
      </c>
    </row>
    <row r="48" ht="15" customHeight="1">
      <c r="A48" t="s" s="5">
        <v>102</v>
      </c>
      <c r="B48" t="s" s="5">
        <v>103</v>
      </c>
      <c r="C48" s="14">
        <f>1-D48</f>
        <v>0.5700000000000001</v>
      </c>
      <c r="D48" s="14">
        <f>ROUND(H48,2)+ROUND(G48,2)</f>
        <v>0.43</v>
      </c>
      <c r="E48" s="14"/>
      <c r="F48" s="14"/>
      <c r="G48" s="14"/>
      <c r="H48" s="14">
        <f>ROUND(K48,2)+ROUND(L48,2)</f>
        <v>0.43</v>
      </c>
      <c r="I48" t="s" s="5">
        <f>IF('Admissions 2020'!F48&gt;0,'Admissions 2020'!F48/'Admissions 2020'!C48,"  ")</f>
        <v>131</v>
      </c>
      <c r="J48" t="s" s="5">
        <f>IF('Admissions 2020'!G48&gt;0,'Admissions 2020'!G48/'Admissions 2020'!C48,"  ")</f>
        <v>131</v>
      </c>
      <c r="K48" s="14">
        <f>IF('Admissions 2020'!J48&gt;0,'Admissions 2020'!J48/'Admissions 2020'!C48,"  ")</f>
        <v>0.2025278362925068</v>
      </c>
      <c r="L48" s="14">
        <f>IF('Admissions 2020'!I48&gt;0,'Admissions 2020'!I48/'Admissions 2020'!C48,"  ")</f>
        <v>0.2323201925970509</v>
      </c>
      <c r="M48" s="8">
        <v>2020</v>
      </c>
      <c r="N48" s="7"/>
      <c r="O48" s="7"/>
    </row>
    <row r="49" ht="15" customHeight="1">
      <c r="A49" t="s" s="5">
        <v>104</v>
      </c>
      <c r="B49" t="s" s="5">
        <v>105</v>
      </c>
      <c r="C49" s="14">
        <f>1-D49</f>
        <v>0.3400000000000001</v>
      </c>
      <c r="D49" s="14">
        <f>ROUND(H49,2)+ROUND(G49,2)</f>
        <v>0.6599999999999999</v>
      </c>
      <c r="E49" s="14">
        <f>SUM(ROUND(L49,2),ROUND(I49,2))</f>
        <v>0.13</v>
      </c>
      <c r="F49" s="14">
        <f>ROUND(K49,2)+ROUND(J49,2)</f>
        <v>0.53</v>
      </c>
      <c r="G49" s="14">
        <f>ROUND(J49,2)+ROUND(I49,2)</f>
        <v>0.25</v>
      </c>
      <c r="H49" s="14">
        <f>ROUND(K49,2)+ROUND(L49,2)</f>
        <v>0.41</v>
      </c>
      <c r="I49" s="14">
        <f>IF('Admissions 2020'!F49&gt;0,'Admissions 2020'!F49/'Admissions 2020'!C49,"  ")</f>
        <v>0.06873385012919897</v>
      </c>
      <c r="J49" s="14">
        <f>IF('Admissions 2020'!G49&gt;0,'Admissions 2020'!G49/'Admissions 2020'!C49,"  ")</f>
        <v>0.1819121447028424</v>
      </c>
      <c r="K49" s="14">
        <f>IF('Admissions 2020'!J49&gt;0,'Admissions 2020'!J49/'Admissions 2020'!C49,"  ")</f>
        <v>0.3498708010335917</v>
      </c>
      <c r="L49" s="14">
        <f>IF('Admissions 2020'!I49&gt;0,'Admissions 2020'!I49/'Admissions 2020'!C49,"  ")</f>
        <v>0.0640826873385013</v>
      </c>
      <c r="M49" s="8">
        <v>2020</v>
      </c>
      <c r="N49" t="s" s="5">
        <v>150</v>
      </c>
      <c r="O49" s="8">
        <v>3</v>
      </c>
    </row>
    <row r="50" ht="15" customHeight="1">
      <c r="A50" t="s" s="5">
        <v>106</v>
      </c>
      <c r="B50" t="s" s="5">
        <v>107</v>
      </c>
      <c r="C50" s="14">
        <f>1-D50</f>
        <v>0.5600000000000001</v>
      </c>
      <c r="D50" s="14">
        <f>ROUND(H50,2)+ROUND(G50,2)</f>
        <v>0.44</v>
      </c>
      <c r="E50" s="14">
        <f>SUM(ROUND(L50,2),ROUND(I50,2))</f>
        <v>0.12</v>
      </c>
      <c r="F50" s="14">
        <f>ROUND(K50,2)+ROUND(J50,2)</f>
        <v>0.32</v>
      </c>
      <c r="G50" s="14">
        <f>ROUND(J50,2)+ROUND(I50,2)</f>
        <v>0.13</v>
      </c>
      <c r="H50" s="14">
        <f>ROUND(K50,2)+ROUND(L50,2)</f>
        <v>0.31</v>
      </c>
      <c r="I50" s="14">
        <f>IF('Admissions 2020'!F50&gt;0,'Admissions 2020'!F50/'Admissions 2020'!C50,"  ")</f>
        <v>0.00193735873425896</v>
      </c>
      <c r="J50" s="14">
        <f>IF('Admissions 2020'!G50&gt;0,'Admissions 2020'!G50/'Admissions 2020'!C50,"  ")</f>
        <v>0.1340006457862448</v>
      </c>
      <c r="K50" s="14">
        <f>IF('Admissions 2020'!J50&gt;0,'Admissions 2020'!J50/'Admissions 2020'!C50,"  ")</f>
        <v>0.1901840490797546</v>
      </c>
      <c r="L50" s="14">
        <f>IF('Admissions 2020'!I50&gt;0,'Admissions 2020'!I50/'Admissions 2020'!C50,"  ")</f>
        <v>0.1159186309331611</v>
      </c>
      <c r="M50" s="8">
        <v>2020</v>
      </c>
      <c r="N50" t="s" s="5">
        <v>151</v>
      </c>
      <c r="O50" s="8">
        <v>10</v>
      </c>
    </row>
    <row r="51" ht="15" customHeight="1">
      <c r="A51" t="s" s="5">
        <v>108</v>
      </c>
      <c r="B51" t="s" s="5">
        <v>109</v>
      </c>
      <c r="C51" s="14">
        <f>1-D51</f>
        <v>0.45</v>
      </c>
      <c r="D51" s="14">
        <f>ROUND(H51,2)+ROUND(G51,2)</f>
        <v>0.55</v>
      </c>
      <c r="E51" s="14">
        <f>SUM(ROUND(L51,2),ROUND(I51,2))</f>
        <v>0.1</v>
      </c>
      <c r="F51" s="14">
        <f>ROUND(K51,2)+ROUND(J51,2)</f>
        <v>0.45</v>
      </c>
      <c r="G51" s="14">
        <f>ROUND(J51,2)+ROUND(I51,2)</f>
        <v>0.3</v>
      </c>
      <c r="H51" s="14">
        <f>ROUND(K51,2)+ROUND(L51,2)</f>
        <v>0.25</v>
      </c>
      <c r="I51" s="14">
        <f>IF('Admissions 2020'!F51&gt;0,'Admissions 2020'!F51/'Admissions 2020'!C51,"  ")</f>
        <v>0.06150341685649203</v>
      </c>
      <c r="J51" s="14">
        <f>IF('Admissions 2020'!G51&gt;0,'Admissions 2020'!G51/'Admissions 2020'!C51,"  ")</f>
        <v>0.2369020501138952</v>
      </c>
      <c r="K51" s="14">
        <f>IF('Admissions 2020'!J51&gt;0,'Admissions 2020'!J51/'Admissions 2020'!C51,"  ")</f>
        <v>0.214123006833713</v>
      </c>
      <c r="L51" s="14">
        <f>IF('Admissions 2020'!I51&gt;0,'Admissions 2020'!I51/'Admissions 2020'!C51,"  ")</f>
        <v>0.04441913439635535</v>
      </c>
      <c r="M51" s="8">
        <v>2020</v>
      </c>
      <c r="N51" t="s" s="5">
        <v>151</v>
      </c>
      <c r="O51" s="8">
        <v>12</v>
      </c>
    </row>
    <row r="52" ht="15" customHeight="1">
      <c r="A52" s="7"/>
      <c r="B52" s="7"/>
      <c r="C52" s="14"/>
      <c r="D52" s="14"/>
      <c r="E52" s="14"/>
      <c r="F52" s="14"/>
      <c r="G52" s="14"/>
      <c r="H52" s="14"/>
      <c r="I52" s="28"/>
      <c r="J52" s="28"/>
      <c r="K52" s="28"/>
      <c r="L52" s="28"/>
      <c r="M52" s="7"/>
      <c r="N52" s="7"/>
      <c r="O52" s="7"/>
    </row>
    <row r="53" ht="15" customHeight="1">
      <c r="A53" s="7"/>
      <c r="B53" t="s" s="9">
        <v>110</v>
      </c>
      <c r="C53" s="29">
        <f>('Admissions 2020'!C53-'Admissions 2020'!E53-'Admissions 2020'!H53)/'Admissions 2020'!C53</f>
        <v>0.6410104374667562</v>
      </c>
      <c r="D53" s="29">
        <f>('Admissions 2020'!E53+'Admissions 2020'!H53)/'Admissions 2020'!C53</f>
        <v>0.3589895625332438</v>
      </c>
      <c r="E53" s="29">
        <f>('Admissions 2020'!F53+'Admissions 2020'!I53)/'Admissions 2020'!C53</f>
        <v>0.1669733090344689</v>
      </c>
      <c r="F53" s="29">
        <f>('Admissions 2020'!G53+'Admissions 2020'!J53)/'Admissions 2020'!C53</f>
        <v>0.1920162534987749</v>
      </c>
      <c r="G53" s="29">
        <f>'Admissions 2020'!E53/'Admissions 2020'!C53</f>
        <v>0.165198852489035</v>
      </c>
      <c r="H53" s="29">
        <f>'Admissions 2020'!H53/'Admissions 2020'!C53</f>
        <v>0.1937907100442088</v>
      </c>
      <c r="I53" s="29">
        <f>'Admissions 2020'!F53/'Admissions 2020'!C53</f>
        <v>0.08893209978811158</v>
      </c>
      <c r="J53" s="29">
        <f>'Admissions 2020'!G53/'Admissions 2020'!C53</f>
        <v>0.07626675270092341</v>
      </c>
      <c r="K53" s="29">
        <f>'Admissions 2020'!J53/'Admissions 2020'!C53</f>
        <v>0.1157495007978515</v>
      </c>
      <c r="L53" s="29">
        <f>'Admissions 2020'!I53/'Admissions 2020'!C53</f>
        <v>0.07804120924635735</v>
      </c>
      <c r="M53" s="7"/>
      <c r="N53" s="7"/>
      <c r="O53" s="7"/>
    </row>
    <row r="54" ht="15" customHeight="1">
      <c r="A54" s="7"/>
      <c r="B54" s="7"/>
      <c r="C54" s="7"/>
      <c r="D54" s="7"/>
      <c r="E54" s="14"/>
      <c r="F54" s="14"/>
      <c r="G54" s="7"/>
      <c r="H54" s="7"/>
      <c r="I54" s="7"/>
      <c r="J54" t="s" s="5">
        <f>IF('Admissions 2020'!G52&gt;0,'Admissions 2020'!G52/'Admissions 2020'!C52,"  ")</f>
        <v>131</v>
      </c>
      <c r="K54" t="s" s="5">
        <f>IF('Admissions 2020'!J52&gt;0,'Admissions 2020'!J52/'Admissions 2020'!C52,"  ")</f>
        <v>131</v>
      </c>
      <c r="L54" t="s" s="5">
        <f>IF('Admissions 2020'!I52&gt;0,'Admissions 2020'!I52/'Admissions 2020'!C52,"  ")</f>
        <v>131</v>
      </c>
      <c r="M54" s="7"/>
      <c r="N54" s="7"/>
      <c r="O54" s="7"/>
    </row>
    <row r="55" ht="15" customHeight="1">
      <c r="A55" s="7"/>
      <c r="B55" t="s" s="5">
        <v>140</v>
      </c>
      <c r="C55" s="8">
        <f>COUNTIF(C2:C51,"&gt;0")</f>
        <v>37</v>
      </c>
      <c r="D55" s="8">
        <f>COUNTIF(D2:D51,"&gt;0")</f>
        <v>37</v>
      </c>
      <c r="E55" s="8">
        <f>COUNTIF(E2:E51,"&gt;0")</f>
        <v>33</v>
      </c>
      <c r="F55" s="8">
        <f>COUNTIF(F2:F51,"&gt;0")</f>
        <v>34</v>
      </c>
      <c r="G55" s="8">
        <f>COUNTIF(G2:G51,"&gt;0")</f>
        <v>33</v>
      </c>
      <c r="H55" s="8">
        <f>COUNTIF(H2:H51,"&gt;0")</f>
        <v>36</v>
      </c>
      <c r="I55" s="8">
        <f>COUNTIF(I2:I51,"&gt;0")</f>
        <v>25</v>
      </c>
      <c r="J55" s="8">
        <f>COUNTIF(J2:J51,"&gt;0")</f>
        <v>26</v>
      </c>
      <c r="K55" s="8">
        <f>COUNTIF(K2:K51,"&gt;0")</f>
        <v>33</v>
      </c>
      <c r="L55" s="8">
        <f>COUNTIF(L2:L51,"&gt;0")</f>
        <v>32</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92" customWidth="1"/>
    <col min="2" max="2" width="15.3516" style="92" customWidth="1"/>
    <col min="3" max="3" width="14.1719" style="92" customWidth="1"/>
    <col min="4" max="4" width="10.6719" style="92" customWidth="1"/>
    <col min="5" max="5" width="10.6719" style="92" customWidth="1"/>
    <col min="6" max="6" width="10.6719" style="92" customWidth="1"/>
    <col min="7" max="7" width="10.6719" style="92" customWidth="1"/>
    <col min="8" max="8" width="10.6719" style="92" customWidth="1"/>
    <col min="9" max="9" width="10.6719" style="92" customWidth="1"/>
    <col min="10" max="10" width="12" style="92" customWidth="1"/>
    <col min="11" max="11" width="8.85156" style="92" customWidth="1"/>
    <col min="12" max="256" width="8.85156" style="92"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0.6799999999999999</v>
      </c>
      <c r="D2" s="14">
        <f>ROUND(E2,2)+ROUND(F2,2)</f>
        <v>0.32</v>
      </c>
      <c r="E2" s="14">
        <f>ROUND(H2,2)+ROUND(G2,2)</f>
        <v>0.27</v>
      </c>
      <c r="F2" s="14">
        <f>ROUND(J2,2)+ROUND(I2,2)</f>
        <v>0.05</v>
      </c>
      <c r="G2" s="14">
        <f>IF('Population 2020'!F2&gt;0,'Population 2020'!F2/'Population 2020'!C2,"  ")</f>
        <v>0.1747864234587855</v>
      </c>
      <c r="H2" s="14">
        <f>IF('Population 2020'!G2&gt;0,'Population 2020'!G2/'Population 2020'!C2,"  ")</f>
        <v>0.1025167397829601</v>
      </c>
      <c r="I2" s="14">
        <f>IF('Population 2020'!J2&gt;0,'Population 2020'!J2/'Population 2020'!C2,"  ")</f>
        <v>0.02031863311013623</v>
      </c>
      <c r="J2" s="14">
        <f>IF('Population 2020'!I2&gt;0,'Population 2020'!I2/'Population 2020'!C2,"  ")</f>
        <v>0.03440314015238975</v>
      </c>
      <c r="K2" s="8">
        <v>2020</v>
      </c>
    </row>
    <row r="3" ht="15" customHeight="1">
      <c r="A3" t="s" s="5">
        <v>12</v>
      </c>
      <c r="B3" t="s" s="5">
        <v>13</v>
      </c>
      <c r="C3" s="14">
        <f>1-D3</f>
        <v>0.9999634502923976</v>
      </c>
      <c r="D3" s="93">
        <f>'Population 2020'!D3/'Population 2020'!C3</f>
        <v>3.654970760233918e-05</v>
      </c>
      <c r="E3" s="93">
        <f>'Population 2020'!E3/'Population 2020'!C3</f>
        <v>3.654970760233918e-05</v>
      </c>
      <c r="F3" s="93">
        <f>'Population 2020'!H3/'Population 2020'!C3</f>
        <v>0</v>
      </c>
      <c r="G3" t="s" s="5">
        <f>IF('Population 2020'!F3&gt;0,'Population 2020'!F3/'Population 2020'!C3,"  ")</f>
        <v>131</v>
      </c>
      <c r="H3" s="14">
        <f>IF('Population 2020'!G3&gt;0,'Population 2020'!G3/'Population 2020'!C3,"  ")</f>
        <v>3.654970760233918e-05</v>
      </c>
      <c r="I3" t="s" s="5">
        <f>IF('Population 2020'!J3&gt;0,'Population 2020'!J3/'Population 2020'!C3,"  ")</f>
        <v>131</v>
      </c>
      <c r="J3" t="s" s="5">
        <f>IF('Population 2020'!I3&gt;0,'Population 2020'!I3/'Population 2020'!C3,"  ")</f>
        <v>131</v>
      </c>
      <c r="K3" s="8">
        <v>2020</v>
      </c>
    </row>
    <row r="4" ht="15" customHeight="1">
      <c r="A4" t="s" s="5">
        <v>14</v>
      </c>
      <c r="B4" t="s" s="5">
        <v>15</v>
      </c>
      <c r="C4" s="14">
        <f>1-D4</f>
        <v>0.54</v>
      </c>
      <c r="D4" s="14">
        <f>ROUND(E4,2)+ROUND(F4,2)</f>
        <v>0.46</v>
      </c>
      <c r="E4" s="14">
        <f>ROUND(H4,2)+ROUND(G4,2)</f>
        <v>0.16</v>
      </c>
      <c r="F4" s="14">
        <f>ROUND(J4,2)+ROUND(I4,2)</f>
        <v>0.3</v>
      </c>
      <c r="G4" s="14">
        <f>IF('Population 2020'!F4&gt;0,'Population 2020'!F4/'Population 2020'!C4,"  ")</f>
        <v>0.1338948206114464</v>
      </c>
      <c r="H4" s="14">
        <f>IF('Population 2020'!G4&gt;0,'Population 2020'!G4/'Population 2020'!C4,"  ")</f>
        <v>0.02765435373698521</v>
      </c>
      <c r="I4" s="14">
        <f>IF('Population 2020'!J4&gt;0,'Population 2020'!J4/'Population 2020'!C4,"  ")</f>
        <v>0.06857218648451489</v>
      </c>
      <c r="J4" s="14">
        <f>IF('Population 2020'!I4&gt;0,'Population 2020'!I4/'Population 2020'!C4,"  ")</f>
        <v>0.2302539956230519</v>
      </c>
      <c r="K4" s="8">
        <v>2020</v>
      </c>
    </row>
    <row r="5" ht="15" customHeight="1">
      <c r="A5" t="s" s="5">
        <v>16</v>
      </c>
      <c r="B5" t="s" s="5">
        <v>17</v>
      </c>
      <c r="C5" s="14"/>
      <c r="D5" s="14"/>
      <c r="E5" s="14"/>
      <c r="F5" s="14"/>
      <c r="G5" s="14"/>
      <c r="H5" s="14"/>
      <c r="I5" s="14"/>
      <c r="J5" s="14"/>
      <c r="K5" s="8">
        <v>2020</v>
      </c>
    </row>
    <row r="6" ht="15" customHeight="1">
      <c r="A6" t="s" s="5">
        <v>18</v>
      </c>
      <c r="B6" t="s" s="5">
        <v>19</v>
      </c>
      <c r="C6" s="14">
        <f>1-D6</f>
        <v>0.76</v>
      </c>
      <c r="D6" s="14">
        <f>ROUND(E6,2)+ROUND(F6,2)</f>
        <v>0.24</v>
      </c>
      <c r="E6" s="14">
        <f>ROUND(H6,2)+ROUND(G6,2)</f>
        <v>0.07000000000000001</v>
      </c>
      <c r="F6" s="14">
        <f>ROUND(J6,2)+ROUND(I6,2)</f>
        <v>0.17</v>
      </c>
      <c r="G6" s="14">
        <f>IF('Population 2020'!F6&gt;0,'Population 2020'!F6/'Population 2020'!C6,"  ")</f>
        <v>0.05300762172235028</v>
      </c>
      <c r="H6" s="14">
        <f>IF('Population 2020'!G6&gt;0,'Population 2020'!G6/'Population 2020'!C6,"  ")</f>
        <v>0.01992422435948388</v>
      </c>
      <c r="I6" s="14">
        <f>IF('Population 2020'!J6&gt;0,'Population 2020'!J6/'Population 2020'!C6,"  ")</f>
        <v>0.0007418594176403572</v>
      </c>
      <c r="J6" s="14">
        <f>IF('Population 2020'!I6&gt;0,'Population 2020'!I6/'Population 2020'!C6,"  ")</f>
        <v>0.1657525898842169</v>
      </c>
      <c r="K6" s="8">
        <v>2020</v>
      </c>
    </row>
    <row r="7" ht="15" customHeight="1">
      <c r="A7" t="s" s="5">
        <v>20</v>
      </c>
      <c r="B7" t="s" s="5">
        <v>21</v>
      </c>
      <c r="C7" s="14">
        <f>1-D7</f>
        <v>0.8200000000000001</v>
      </c>
      <c r="D7" s="14">
        <f>ROUND(E7,2)+ROUND(F7,2)</f>
        <v>0.18</v>
      </c>
      <c r="E7" s="28">
        <f>'Population 2020'!E7/'Population 2020'!C7</f>
        <v>0.00366951436270856</v>
      </c>
      <c r="F7" s="14">
        <f>ROUND(J7,2)+ROUND(I7,2)</f>
        <v>0.18</v>
      </c>
      <c r="G7" s="14">
        <f>IF('Population 2020'!F7&gt;0,'Population 2020'!F7/'Population 2020'!C7,"  ")</f>
        <v>0.002580127286279457</v>
      </c>
      <c r="H7" s="14">
        <f>IF('Population 2020'!G7&gt;0,'Population 2020'!G7/'Population 2020'!C7,"  ")</f>
        <v>0.001089387076429104</v>
      </c>
      <c r="I7" s="14">
        <f>IF('Population 2020'!J7&gt;0,'Population 2020'!J7/'Population 2020'!C7,"  ")</f>
        <v>0.05039848632532538</v>
      </c>
      <c r="J7" s="14">
        <f>IF('Population 2020'!I7&gt;0,'Population 2020'!I7/'Population 2020'!C7,"  ")</f>
        <v>0.1334212487816065</v>
      </c>
      <c r="K7" s="8">
        <v>2020</v>
      </c>
    </row>
    <row r="8" ht="15" customHeight="1">
      <c r="A8" t="s" s="5">
        <v>22</v>
      </c>
      <c r="B8" t="s" s="5">
        <v>23</v>
      </c>
      <c r="C8" s="14"/>
      <c r="D8" s="14"/>
      <c r="E8" s="14"/>
      <c r="F8" s="14"/>
      <c r="G8" s="14"/>
      <c r="H8" s="14"/>
      <c r="I8" s="14"/>
      <c r="J8" s="14"/>
      <c r="K8" s="8">
        <v>2020</v>
      </c>
    </row>
    <row r="9" ht="15" customHeight="1">
      <c r="A9" t="s" s="5">
        <v>24</v>
      </c>
      <c r="B9" t="s" s="5">
        <v>25</v>
      </c>
      <c r="C9" s="14"/>
      <c r="D9" s="14"/>
      <c r="E9" s="14"/>
      <c r="F9" s="14"/>
      <c r="G9" s="14"/>
      <c r="H9" s="14"/>
      <c r="I9" s="14"/>
      <c r="J9" s="14"/>
      <c r="K9" s="8">
        <v>2020</v>
      </c>
    </row>
    <row r="10" ht="15" customHeight="1">
      <c r="A10" t="s" s="5">
        <v>26</v>
      </c>
      <c r="B10" t="s" s="5">
        <v>27</v>
      </c>
      <c r="C10" s="14">
        <f>1-D10</f>
        <v>0.84</v>
      </c>
      <c r="D10" s="14">
        <f>ROUND(E10,2)+ROUND(F10,2)</f>
        <v>0.16</v>
      </c>
      <c r="E10" s="14">
        <f>ROUND(H10,2)+ROUND(G10,2)</f>
        <v>0.15</v>
      </c>
      <c r="F10" s="28">
        <f>'Population 2020'!H10/'Population 2020'!C10</f>
        <v>0.007682137321054072</v>
      </c>
      <c r="G10" s="14">
        <f>IF('Population 2020'!F10&gt;0,'Population 2020'!F10/'Population 2020'!C10,"  ")</f>
        <v>0.09248199142883196</v>
      </c>
      <c r="H10" s="14">
        <f>IF('Population 2020'!G10&gt;0,'Population 2020'!G10/'Population 2020'!C10,"  ")</f>
        <v>0.05850506063645482</v>
      </c>
      <c r="I10" s="28">
        <f>IF('Population 2020'!J10&gt;0,'Population 2020'!J10/'Population 2020'!C10,"  ")</f>
        <v>0.004034831768031367</v>
      </c>
      <c r="J10" s="28">
        <f>IF('Population 2020'!I10&gt;0,'Population 2020'!I10/'Population 2020'!C10,"  ")</f>
        <v>0.003647305553022704</v>
      </c>
      <c r="K10" s="8">
        <v>2020</v>
      </c>
    </row>
    <row r="11" ht="15" customHeight="1">
      <c r="A11" t="s" s="5">
        <v>28</v>
      </c>
      <c r="B11" t="s" s="5">
        <v>29</v>
      </c>
      <c r="C11" s="14"/>
      <c r="D11" s="14"/>
      <c r="E11" s="14"/>
      <c r="F11" s="14"/>
      <c r="G11" s="14"/>
      <c r="H11" s="14"/>
      <c r="I11" s="14"/>
      <c r="J11" s="14"/>
      <c r="K11" s="8">
        <v>2020</v>
      </c>
    </row>
    <row r="12" ht="15" customHeight="1">
      <c r="A12" t="s" s="5">
        <v>30</v>
      </c>
      <c r="B12" t="s" s="5">
        <v>31</v>
      </c>
      <c r="C12" s="14">
        <f>1-D12</f>
        <v>0.6699999999999999</v>
      </c>
      <c r="D12" s="14">
        <f>ROUND(E12,2)+ROUND(F12,2)</f>
        <v>0.33</v>
      </c>
      <c r="E12" s="14">
        <f>ROUND(H12,2)+ROUND(G12,2)</f>
        <v>0.11</v>
      </c>
      <c r="F12" s="14">
        <f>ROUND(J12,2)+ROUND(I12,2)</f>
        <v>0.22</v>
      </c>
      <c r="G12" s="14">
        <f>IF('Population 2020'!F12&gt;0,'Population 2020'!F12/'Population 2020'!C12,"  ")</f>
        <v>0.07919655667144906</v>
      </c>
      <c r="H12" s="14">
        <f>IF('Population 2020'!G12&gt;0,'Population 2020'!G12/'Population 2020'!C12,"  ")</f>
        <v>0.02697274031563845</v>
      </c>
      <c r="I12" s="14">
        <f>IF('Population 2020'!J12&gt;0,'Population 2020'!J12/'Population 2020'!C12,"  ")</f>
        <v>0.03959827833572453</v>
      </c>
      <c r="J12" s="14">
        <f>IF('Population 2020'!I12&gt;0,'Population 2020'!I12/'Population 2020'!C12,"  ")</f>
        <v>0.175609756097561</v>
      </c>
      <c r="K12" s="8">
        <v>2020</v>
      </c>
    </row>
    <row r="13" ht="15" customHeight="1">
      <c r="A13" t="s" s="5">
        <v>32</v>
      </c>
      <c r="B13" t="s" s="5">
        <v>33</v>
      </c>
      <c r="C13" s="14">
        <f>1-D13</f>
        <v>0.6799999999999999</v>
      </c>
      <c r="D13" s="14">
        <f>ROUND(E13,2)+ROUND(F13,2)</f>
        <v>0.32</v>
      </c>
      <c r="E13" s="14">
        <f>ROUND(H13,2)+ROUND(G13,2)</f>
        <v>0.2</v>
      </c>
      <c r="F13" s="14">
        <f>ROUND(J13,2)+ROUND(I13,2)</f>
        <v>0.12</v>
      </c>
      <c r="G13" s="14">
        <f>IF('Population 2020'!F13&gt;0,'Population 2020'!F13/'Population 2020'!C13,"  ")</f>
        <v>0.1058714133900106</v>
      </c>
      <c r="H13" s="14">
        <f>IF('Population 2020'!G13&gt;0,'Population 2020'!G13/'Population 2020'!C13,"  ")</f>
        <v>0.08913390010626993</v>
      </c>
      <c r="I13" s="14">
        <f>IF('Population 2020'!J13&gt;0,'Population 2020'!J13/'Population 2020'!C13,"  ")</f>
        <v>0.03772582359192349</v>
      </c>
      <c r="J13" s="14">
        <f>IF('Population 2020'!I13&gt;0,'Population 2020'!I13/'Population 2020'!C13,"  ")</f>
        <v>0.08435175345377258</v>
      </c>
      <c r="K13" s="8">
        <v>2020</v>
      </c>
    </row>
    <row r="14" ht="15" customHeight="1">
      <c r="A14" t="s" s="5">
        <v>34</v>
      </c>
      <c r="B14" t="s" s="5">
        <v>35</v>
      </c>
      <c r="C14" s="14">
        <f>1-D14</f>
        <v>0.8300000000000001</v>
      </c>
      <c r="D14" s="14">
        <f>ROUND(E14,2)+ROUND(F14,2)</f>
        <v>0.17</v>
      </c>
      <c r="E14" s="14">
        <f>ROUND(H14,2)+ROUND(G14,2)</f>
        <v>0.12</v>
      </c>
      <c r="F14" s="14">
        <f>ROUND(J14,2)+ROUND(I14,2)</f>
        <v>0.05</v>
      </c>
      <c r="G14" s="14">
        <f>IF('Population 2020'!F14&gt;0,'Population 2020'!F14/'Population 2020'!C14,"  ")</f>
        <v>0.08490028490028489</v>
      </c>
      <c r="H14" s="14">
        <f>IF('Population 2020'!G14&gt;0,'Population 2020'!G14/'Population 2020'!C14,"  ")</f>
        <v>0.03555555555555556</v>
      </c>
      <c r="I14" s="14">
        <f>IF('Population 2020'!J14&gt;0,'Population 2020'!J14/'Population 2020'!C14,"  ")</f>
        <v>0.01071225071225071</v>
      </c>
      <c r="J14" s="14">
        <f>IF('Population 2020'!I14&gt;0,'Population 2020'!I14/'Population 2020'!C14,"  ")</f>
        <v>0.04478632478632479</v>
      </c>
      <c r="K14" s="8">
        <v>2020</v>
      </c>
    </row>
    <row r="15" ht="15" customHeight="1">
      <c r="A15" t="s" s="5">
        <v>36</v>
      </c>
      <c r="B15" t="s" s="5">
        <v>37</v>
      </c>
      <c r="C15" s="14">
        <f>1-D15</f>
        <v>0.87</v>
      </c>
      <c r="D15" s="14">
        <f>ROUND(E15,2)+ROUND(F15,2)</f>
        <v>0.13</v>
      </c>
      <c r="E15" s="14"/>
      <c r="F15" s="14">
        <f>'Population 2020'!H15/'Population 2020'!C15</f>
        <v>0.1284235396524388</v>
      </c>
      <c r="G15" t="s" s="5">
        <f>IF('Population 2020'!F15&gt;0,'Population 2020'!F15/'Population 2020'!C15,"  ")</f>
        <v>131</v>
      </c>
      <c r="H15" t="s" s="5">
        <f>IF('Population 2020'!G15&gt;0,'Population 2020'!G15/'Population 2020'!C15,"  ")</f>
        <v>131</v>
      </c>
      <c r="I15" s="14">
        <f>IF('Population 2020'!J15&gt;0,'Population 2020'!J15/'Population 2020'!C15,"  ")</f>
        <v>0.07464171355737247</v>
      </c>
      <c r="J15" s="14">
        <f>IF('Population 2020'!I15&gt;0,'Population 2020'!I15/'Population 2020'!C15,"  ")</f>
        <v>0.05378182609506637</v>
      </c>
      <c r="K15" s="8">
        <v>2020</v>
      </c>
    </row>
    <row r="16" ht="15" customHeight="1">
      <c r="A16" t="s" s="5">
        <v>38</v>
      </c>
      <c r="B16" t="s" s="5">
        <v>39</v>
      </c>
      <c r="C16" s="14">
        <f>1-D16</f>
        <v>0.89</v>
      </c>
      <c r="D16" s="14">
        <f>ROUND(E16,2)+ROUND(F16,2)</f>
        <v>0.11</v>
      </c>
      <c r="E16" s="14">
        <f>ROUND(H16,2)+ROUND(G16,2)</f>
        <v>0.03</v>
      </c>
      <c r="F16" s="14">
        <f>ROUND(J16,2)+ROUND(I16,2)</f>
        <v>0.08</v>
      </c>
      <c r="G16" s="14">
        <f>IF('Population 2020'!F16&gt;0,'Population 2020'!F16/'Population 2020'!C16,"  ")</f>
        <v>0.02714201299980303</v>
      </c>
      <c r="H16" s="14">
        <f>IF('Population 2020'!G16&gt;0,'Population 2020'!G16/'Population 2020'!C16,"  ")</f>
        <v>0.001851487098680323</v>
      </c>
      <c r="I16" s="14">
        <f>IF('Population 2020'!J16&gt;0,'Population 2020'!J16/'Population 2020'!C16,"  ")</f>
        <v>0.04321449675004924</v>
      </c>
      <c r="J16" s="14">
        <f>IF('Population 2020'!I16&gt;0,'Population 2020'!I16/'Population 2020'!C16,"  ")</f>
        <v>0.0389206224148119</v>
      </c>
      <c r="K16" s="8">
        <v>2020</v>
      </c>
    </row>
    <row r="17" ht="15" customHeight="1">
      <c r="A17" t="s" s="5">
        <v>40</v>
      </c>
      <c r="B17" t="s" s="5">
        <v>41</v>
      </c>
      <c r="C17" s="14">
        <f>1-D17</f>
        <v>0.72</v>
      </c>
      <c r="D17" s="14">
        <f>ROUND(E17,2)+ROUND(F17,2)</f>
        <v>0.28</v>
      </c>
      <c r="E17" s="14">
        <f>ROUND(H17,2)+ROUND(G17,2)</f>
        <v>0.21</v>
      </c>
      <c r="F17" s="14">
        <f>'Population 2020'!H17/'Population 2020'!C17</f>
        <v>0.07389269779083688</v>
      </c>
      <c r="G17" s="14">
        <f>IF('Population 2020'!F17&gt;0,'Population 2020'!F17/'Population 2020'!C17,"  ")</f>
        <v>0.09456959407987811</v>
      </c>
      <c r="H17" s="14">
        <f>IF('Population 2020'!G17&gt;0,'Population 2020'!G17/'Population 2020'!C17,"  ")</f>
        <v>0.1186200892371314</v>
      </c>
      <c r="I17" t="s" s="5">
        <f>IF('Population 2020'!J17&gt;0,'Population 2020'!J17/'Population 2020'!C17,"  ")</f>
        <v>131</v>
      </c>
      <c r="J17" s="14">
        <f>IF('Population 2020'!I17&gt;0,'Population 2020'!I17/'Population 2020'!C17,"  ")</f>
        <v>0.07389269779083688</v>
      </c>
      <c r="K17" s="8">
        <v>2020</v>
      </c>
    </row>
    <row r="18" ht="15" customHeight="1">
      <c r="A18" t="s" s="5">
        <v>42</v>
      </c>
      <c r="B18" t="s" s="5">
        <v>43</v>
      </c>
      <c r="C18" s="14"/>
      <c r="D18" s="14"/>
      <c r="E18" s="14"/>
      <c r="F18" s="14"/>
      <c r="G18" t="s" s="5">
        <f>IF('Population 2020'!F18&gt;0,'Population 2020'!F18/'Population 2020'!C18,"  ")</f>
        <v>131</v>
      </c>
      <c r="H18" t="s" s="5">
        <f>IF('Population 2020'!G18&gt;0,'Population 2020'!G18/'Population 2020'!C18,"  ")</f>
        <v>131</v>
      </c>
      <c r="I18" t="s" s="5">
        <f>IF('Population 2020'!J18&gt;0,'Population 2020'!J18/'Population 2020'!C18,"  ")</f>
        <v>131</v>
      </c>
      <c r="J18" t="s" s="5">
        <f>IF('Population 2020'!I18&gt;0,'Population 2020'!I18/'Population 2020'!C18,"  ")</f>
        <v>131</v>
      </c>
      <c r="K18" s="8">
        <v>2020</v>
      </c>
    </row>
    <row r="19" ht="15" customHeight="1">
      <c r="A19" t="s" s="5">
        <v>44</v>
      </c>
      <c r="B19" t="s" s="5">
        <v>45</v>
      </c>
      <c r="C19" s="14"/>
      <c r="D19" s="14"/>
      <c r="E19" s="14"/>
      <c r="F19" s="14"/>
      <c r="G19" t="s" s="5">
        <f>IF('Population 2020'!F19&gt;0,'Population 2020'!F19/'Population 2020'!C19,"  ")</f>
        <v>131</v>
      </c>
      <c r="H19" t="s" s="5">
        <f>IF('Population 2020'!G19&gt;0,'Population 2020'!G19/'Population 2020'!C19,"  ")</f>
        <v>131</v>
      </c>
      <c r="I19" t="s" s="5">
        <f>IF('Population 2020'!J19&gt;0,'Population 2020'!J19/'Population 2020'!C19,"  ")</f>
        <v>131</v>
      </c>
      <c r="J19" t="s" s="5">
        <f>IF('Population 2020'!I19&gt;0,'Population 2020'!I19/'Population 2020'!C19,"  ")</f>
        <v>131</v>
      </c>
      <c r="K19" s="8">
        <v>2020</v>
      </c>
    </row>
    <row r="20" ht="15" customHeight="1">
      <c r="A20" t="s" s="5">
        <v>46</v>
      </c>
      <c r="B20" t="s" s="5">
        <v>47</v>
      </c>
      <c r="C20" s="14">
        <f>1-D20</f>
        <v>0.98</v>
      </c>
      <c r="D20" s="14">
        <f>ROUND(E20,2)+ROUND(F20,2)</f>
        <v>0.02</v>
      </c>
      <c r="E20" s="14">
        <f>'Population 2020'!E20/'Population 2020'!C20</f>
        <v>0.001325283463407451</v>
      </c>
      <c r="F20" s="14">
        <f>ROUND(J20,2)+ROUND(I20,2)</f>
        <v>0.02</v>
      </c>
      <c r="G20" t="s" s="5">
        <f>IF('Population 2020'!F20&gt;0,'Population 2020'!F20/'Population 2020'!C20,"  ")</f>
        <v>131</v>
      </c>
      <c r="H20" t="s" s="5">
        <f>IF('Population 2020'!G20&gt;0,'Population 2020'!G20/'Population 2020'!C20,"  ")</f>
        <v>131</v>
      </c>
      <c r="I20" s="14">
        <f>IF('Population 2020'!J20&gt;0,'Population 2020'!J20/'Population 2020'!C20,"  ")</f>
        <v>0.01148579001619791</v>
      </c>
      <c r="J20" s="14">
        <f>IF('Population 2020'!I20&gt;0,'Population 2020'!I20/'Population 2020'!C20,"  ")</f>
        <v>0.01074952142541599</v>
      </c>
      <c r="K20" s="8">
        <v>2020</v>
      </c>
    </row>
    <row r="21" ht="15" customHeight="1">
      <c r="A21" t="s" s="5">
        <v>48</v>
      </c>
      <c r="B21" t="s" s="5">
        <v>49</v>
      </c>
      <c r="C21" s="14">
        <f>1-D21</f>
        <v>0.92</v>
      </c>
      <c r="D21" s="14">
        <f>ROUND(E21,2)+ROUND(F21,2)</f>
        <v>0.08</v>
      </c>
      <c r="E21" s="14">
        <f>'Population 2020'!E21/'Population 2020'!C21</f>
        <v>0.0440694362336755</v>
      </c>
      <c r="F21" s="14">
        <f>'Population 2020'!H21/'Population 2020'!C21</f>
        <v>0.03815768259257269</v>
      </c>
      <c r="G21" t="s" s="5">
        <f>IF('Population 2020'!F21&gt;0,'Population 2020'!F21/'Population 2020'!C21,"  ")</f>
        <v>131</v>
      </c>
      <c r="H21" t="s" s="5">
        <f>IF('Population 2020'!G21&gt;0,'Population 2020'!G21/'Population 2020'!C21,"  ")</f>
        <v>131</v>
      </c>
      <c r="I21" t="s" s="5">
        <f>IF('Population 2020'!J21&gt;0,'Population 2020'!J21/'Population 2020'!C21,"  ")</f>
        <v>131</v>
      </c>
      <c r="J21" t="s" s="5">
        <f>IF('Population 2020'!I21&gt;0,'Population 2020'!I21/'Population 2020'!C21,"  ")</f>
        <v>131</v>
      </c>
      <c r="K21" s="8">
        <v>2020</v>
      </c>
    </row>
    <row r="22" ht="15" customHeight="1">
      <c r="A22" t="s" s="5">
        <v>50</v>
      </c>
      <c r="B22" t="s" s="5">
        <v>51</v>
      </c>
      <c r="C22" s="14"/>
      <c r="D22" s="14"/>
      <c r="E22" s="14"/>
      <c r="F22" s="14"/>
      <c r="G22" t="s" s="5">
        <f>IF('Population 2020'!F22&gt;0,'Population 2020'!F22/'Population 2020'!C22,"  ")</f>
        <v>131</v>
      </c>
      <c r="H22" t="s" s="5">
        <f>IF('Population 2020'!G22&gt;0,'Population 2020'!G22/'Population 2020'!C22,"  ")</f>
        <v>131</v>
      </c>
      <c r="I22" t="s" s="5">
        <f>IF('Population 2020'!J22&gt;0,'Population 2020'!J22/'Population 2020'!C22,"  ")</f>
        <v>131</v>
      </c>
      <c r="J22" t="s" s="5">
        <f>IF('Population 2020'!I22&gt;0,'Population 2020'!I22/'Population 2020'!C22,"  ")</f>
        <v>131</v>
      </c>
      <c r="K22" s="8">
        <v>2020</v>
      </c>
    </row>
    <row r="23" ht="15" customHeight="1">
      <c r="A23" t="s" s="5">
        <v>52</v>
      </c>
      <c r="B23" t="s" s="5">
        <v>53</v>
      </c>
      <c r="C23" s="14">
        <f>1-D23</f>
        <v>0.97</v>
      </c>
      <c r="D23" s="14">
        <f>ROUND(E23,2)+ROUND(F23,2)</f>
        <v>0.03</v>
      </c>
      <c r="E23" s="14"/>
      <c r="F23" s="14">
        <f>'Population 2020'!H23/'Population 2020'!C23</f>
        <v>0.03460832745236415</v>
      </c>
      <c r="G23" t="s" s="5">
        <f>IF('Population 2020'!F23&gt;0,'Population 2020'!F23/'Population 2020'!C23,"  ")</f>
        <v>131</v>
      </c>
      <c r="H23" t="s" s="5">
        <f>IF('Population 2020'!G23&gt;0,'Population 2020'!G23/'Population 2020'!C23,"  ")</f>
        <v>131</v>
      </c>
      <c r="I23" s="14">
        <f>IF('Population 2020'!J23&gt;0,'Population 2020'!J23/'Population 2020'!C23,"  ")</f>
        <v>0.03460832745236415</v>
      </c>
      <c r="J23" t="s" s="5">
        <f>IF('Population 2020'!I23&gt;0,'Population 2020'!I23/'Population 2020'!C23,"  ")</f>
        <v>131</v>
      </c>
      <c r="K23" s="8">
        <v>2020</v>
      </c>
    </row>
    <row r="24" ht="15" customHeight="1">
      <c r="A24" t="s" s="5">
        <v>54</v>
      </c>
      <c r="B24" t="s" s="5">
        <v>55</v>
      </c>
      <c r="C24" s="14">
        <f>1-D24</f>
        <v>0.74</v>
      </c>
      <c r="D24" s="14">
        <f>ROUND(E24,2)+ROUND(F24,2)</f>
        <v>0.26</v>
      </c>
      <c r="E24" s="14">
        <f>'Population 2020'!E24/'Population 2020'!C24</f>
        <v>0.1168067226890756</v>
      </c>
      <c r="F24" s="14">
        <f>ROUND(J24,2)+ROUND(I24,2)</f>
        <v>0.14</v>
      </c>
      <c r="G24" t="s" s="5">
        <f>IF('Population 2020'!F24&gt;0,'Population 2020'!F24/'Population 2020'!C24,"  ")</f>
        <v>131</v>
      </c>
      <c r="H24" s="14">
        <f>IF('Population 2020'!G24&gt;0,'Population 2020'!G24/'Population 2020'!C24,"  ")</f>
        <v>0.1168067226890756</v>
      </c>
      <c r="I24" s="14">
        <f>IF('Population 2020'!J24&gt;0,'Population 2020'!J24/'Population 2020'!C24,"  ")</f>
        <v>0.07923169267707082</v>
      </c>
      <c r="J24" s="14">
        <f>IF('Population 2020'!I24&gt;0,'Population 2020'!I24/'Population 2020'!C24,"  ")</f>
        <v>0.06398559423769508</v>
      </c>
      <c r="K24" s="8">
        <v>2020</v>
      </c>
    </row>
    <row r="25" ht="15" customHeight="1">
      <c r="A25" t="s" s="5">
        <v>56</v>
      </c>
      <c r="B25" t="s" s="5">
        <v>57</v>
      </c>
      <c r="C25" s="14">
        <f>1-D25</f>
        <v>0.53</v>
      </c>
      <c r="D25" s="14">
        <f>ROUND(E25,2)+ROUND(F25,2)</f>
        <v>0.47</v>
      </c>
      <c r="E25" s="14">
        <f>ROUND(H25,2)+ROUND(G25,2)</f>
        <v>0.28</v>
      </c>
      <c r="F25" s="14">
        <f>ROUND(J25,2)+ROUND(I25,2)</f>
        <v>0.19</v>
      </c>
      <c r="G25" s="14">
        <f>IF('Population 2020'!F25&gt;0,'Population 2020'!F25/'Population 2020'!C25,"  ")</f>
        <v>0.174602510460251</v>
      </c>
      <c r="H25" s="14">
        <f>IF('Population 2020'!G25&gt;0,'Population 2020'!G25/'Population 2020'!C25,"  ")</f>
        <v>0.1122594142259414</v>
      </c>
      <c r="I25" s="14">
        <f>IF('Population 2020'!J25&gt;0,'Population 2020'!J25/'Population 2020'!C25,"  ")</f>
        <v>0.0905020920502092</v>
      </c>
      <c r="J25" s="14">
        <f>IF('Population 2020'!I25&gt;0,'Population 2020'!I25/'Population 2020'!C25,"  ")</f>
        <v>0.1034309623430962</v>
      </c>
      <c r="K25" s="8">
        <v>2020</v>
      </c>
    </row>
    <row r="26" ht="15" customHeight="1">
      <c r="A26" t="s" s="5">
        <v>58</v>
      </c>
      <c r="B26" t="s" s="5">
        <v>59</v>
      </c>
      <c r="C26" s="14"/>
      <c r="D26" s="14"/>
      <c r="E26" s="14"/>
      <c r="F26" s="14"/>
      <c r="G26" t="s" s="5">
        <f>IF('Population 2020'!F26&gt;0,'Population 2020'!F26/'Population 2020'!C26,"  ")</f>
        <v>131</v>
      </c>
      <c r="H26" t="s" s="5">
        <f>IF('Population 2020'!G26&gt;0,'Population 2020'!G26/'Population 2020'!C26,"  ")</f>
        <v>131</v>
      </c>
      <c r="I26" t="s" s="5">
        <f>IF('Population 2020'!J26&gt;0,'Population 2020'!J26/'Population 2020'!C26,"  ")</f>
        <v>131</v>
      </c>
      <c r="J26" t="s" s="5">
        <f>IF('Population 2020'!I26&gt;0,'Population 2020'!I26/'Population 2020'!C26,"  ")</f>
        <v>131</v>
      </c>
      <c r="K26" s="8">
        <v>2020</v>
      </c>
    </row>
    <row r="27" ht="15" customHeight="1">
      <c r="A27" t="s" s="5">
        <v>60</v>
      </c>
      <c r="B27" t="s" s="5">
        <v>61</v>
      </c>
      <c r="C27" s="14">
        <f>1-D27</f>
        <v>0.87</v>
      </c>
      <c r="D27" s="14">
        <f>ROUND(E27,2)+ROUND(F27,2)</f>
        <v>0.13</v>
      </c>
      <c r="E27" s="14">
        <f>ROUND(H27,2)+ROUND(G27,2)</f>
        <v>0.08</v>
      </c>
      <c r="F27" s="14">
        <f>ROUND(J27,2)+ROUND(I27,2)</f>
        <v>0.05</v>
      </c>
      <c r="G27" s="14">
        <f>IF('Population 2020'!F27&gt;0,'Population 2020'!F27/'Population 2020'!C27,"  ")</f>
        <v>0.02324665090622537</v>
      </c>
      <c r="H27" s="14">
        <f>IF('Population 2020'!G27&gt;0,'Population 2020'!G27/'Population 2020'!C27,"  ")</f>
        <v>0.06067769897557131</v>
      </c>
      <c r="I27" s="14">
        <f>IF('Population 2020'!J27&gt;0,'Population 2020'!J27/'Population 2020'!C27,"  ")</f>
        <v>0.03900709219858156</v>
      </c>
      <c r="J27" s="14">
        <f>IF('Population 2020'!I27&gt;0,'Population 2020'!I27/'Population 2020'!C27,"  ")</f>
        <v>0.006698187549251379</v>
      </c>
      <c r="K27" s="8">
        <v>2020</v>
      </c>
    </row>
    <row r="28" ht="15" customHeight="1">
      <c r="A28" t="s" s="5">
        <v>62</v>
      </c>
      <c r="B28" t="s" s="5">
        <v>63</v>
      </c>
      <c r="C28" s="14">
        <f>1-D28</f>
        <v>0.77</v>
      </c>
      <c r="D28" s="14">
        <f>ROUND(E28,2)+ROUND(F28,2)</f>
        <v>0.23</v>
      </c>
      <c r="E28" s="14">
        <f>ROUND(H28,2)+ROUND(G28,2)</f>
        <v>0.13</v>
      </c>
      <c r="F28" s="14">
        <f>ROUND(J28,2)+ROUND(I28,2)</f>
        <v>0.1</v>
      </c>
      <c r="G28" s="14">
        <f>IF('Population 2020'!F28&gt;0,'Population 2020'!F28/'Population 2020'!C28,"  ")</f>
        <v>0.1297566475617777</v>
      </c>
      <c r="H28" s="14">
        <f>IF('Population 2020'!G28&gt;0,'Population 2020'!G28/'Population 2020'!C28,"  ")</f>
        <v>0.003351185442700993</v>
      </c>
      <c r="I28" s="14">
        <f>IF('Population 2020'!J28&gt;0,'Population 2020'!J28/'Population 2020'!C28,"  ")</f>
        <v>0.0001252779604748035</v>
      </c>
      <c r="J28" s="14">
        <f>IF('Population 2020'!I28&gt;0,'Population 2020'!I28/'Population 2020'!C28,"  ")</f>
        <v>0.1013185505339973</v>
      </c>
      <c r="K28" s="8">
        <v>2020</v>
      </c>
    </row>
    <row r="29" ht="15" customHeight="1">
      <c r="A29" t="s" s="5">
        <v>64</v>
      </c>
      <c r="B29" t="s" s="5">
        <v>65</v>
      </c>
      <c r="C29" s="14">
        <f>1-D29</f>
        <v>0.64</v>
      </c>
      <c r="D29" s="14">
        <f>ROUND(E29,2)+ROUND(F29,2)</f>
        <v>0.36</v>
      </c>
      <c r="E29" s="14">
        <f>'Population 2020'!E29/'Population 2020'!C29</f>
        <v>0.2559652928416486</v>
      </c>
      <c r="F29" s="14">
        <f>'Population 2020'!H29/'Population 2020'!C29</f>
        <v>0.1048445408532176</v>
      </c>
      <c r="G29" t="s" s="5">
        <f>IF('Population 2020'!F29&gt;0,'Population 2020'!F29/'Population 2020'!C29,"  ")</f>
        <v>131</v>
      </c>
      <c r="H29" t="s" s="5">
        <f>IF('Population 2020'!G29&gt;0,'Population 2020'!G29/'Population 2020'!C29,"  ")</f>
        <v>131</v>
      </c>
      <c r="I29" t="s" s="5">
        <f>IF('Population 2020'!J29&gt;0,'Population 2020'!J29/'Population 2020'!C29,"  ")</f>
        <v>131</v>
      </c>
      <c r="J29" t="s" s="5">
        <f>IF('Population 2020'!I29&gt;0,'Population 2020'!I29/'Population 2020'!C29,"  ")</f>
        <v>131</v>
      </c>
      <c r="K29" s="8">
        <v>2020</v>
      </c>
    </row>
    <row r="30" ht="15" customHeight="1">
      <c r="A30" t="s" s="5">
        <v>66</v>
      </c>
      <c r="B30" t="s" s="5">
        <v>67</v>
      </c>
      <c r="C30" s="14"/>
      <c r="D30" s="14"/>
      <c r="E30" s="14"/>
      <c r="F30" s="14"/>
      <c r="G30" t="s" s="5">
        <f>IF('Population 2020'!F30&gt;0,'Population 2020'!F30/'Population 2020'!C30,"  ")</f>
        <v>131</v>
      </c>
      <c r="H30" t="s" s="5">
        <f>IF('Population 2020'!G30&gt;0,'Population 2020'!G30/'Population 2020'!C30,"  ")</f>
        <v>131</v>
      </c>
      <c r="I30" t="s" s="5">
        <f>IF('Population 2020'!J30&gt;0,'Population 2020'!J30/'Population 2020'!C30,"  ")</f>
        <v>131</v>
      </c>
      <c r="J30" t="s" s="5">
        <f>IF('Population 2020'!I30&gt;0,'Population 2020'!I30/'Population 2020'!C30,"  ")</f>
        <v>131</v>
      </c>
      <c r="K30" s="8">
        <v>2020</v>
      </c>
    </row>
    <row r="31" ht="15" customHeight="1">
      <c r="A31" t="s" s="5">
        <v>68</v>
      </c>
      <c r="B31" t="s" s="5">
        <v>69</v>
      </c>
      <c r="C31" s="14">
        <f>1-D31</f>
        <v>0.99</v>
      </c>
      <c r="D31" s="14">
        <f>ROUND(E31,2)+ROUND(F31,2)</f>
        <v>0.01</v>
      </c>
      <c r="E31" s="28">
        <f>'Population 2020'!E31/'Population 2020'!C31</f>
        <v>0.00211954217888936</v>
      </c>
      <c r="F31" s="14">
        <f>'Population 2020'!H31/'Population 2020'!C31</f>
        <v>0.01102161933022467</v>
      </c>
      <c r="G31" t="s" s="5">
        <f>IF('Population 2020'!F31&gt;0,'Population 2020'!F31/'Population 2020'!C31,"  ")</f>
        <v>131</v>
      </c>
      <c r="H31" s="28">
        <f>IF('Population 2020'!G31&gt;0,'Population 2020'!G31/'Population 2020'!C31,"  ")</f>
        <v>0.00211954217888936</v>
      </c>
      <c r="I31" s="14">
        <f>IF('Population 2020'!J31&gt;0,'Population 2020'!J31/'Population 2020'!C31,"  ")</f>
        <v>0.01102161933022467</v>
      </c>
      <c r="J31" t="s" s="5">
        <f>IF('Population 2020'!I31&gt;0,'Population 2020'!I31/'Population 2020'!C31,"  ")</f>
        <v>131</v>
      </c>
      <c r="K31" s="8">
        <v>2020</v>
      </c>
    </row>
    <row r="32" ht="15" customHeight="1">
      <c r="A32" t="s" s="5">
        <v>70</v>
      </c>
      <c r="B32" t="s" s="5">
        <v>71</v>
      </c>
      <c r="C32" s="14"/>
      <c r="D32" s="14"/>
      <c r="E32" s="14"/>
      <c r="F32" s="14"/>
      <c r="G32" t="s" s="5">
        <f>IF('Population 2020'!F32&gt;0,'Population 2020'!F32/'Population 2020'!C32,"  ")</f>
        <v>131</v>
      </c>
      <c r="H32" t="s" s="5">
        <f>IF('Population 2020'!G32&gt;0,'Population 2020'!G32/'Population 2020'!C32,"  ")</f>
        <v>131</v>
      </c>
      <c r="I32" t="s" s="5">
        <f>IF('Population 2020'!J32&gt;0,'Population 2020'!J32/'Population 2020'!C32,"  ")</f>
        <v>131</v>
      </c>
      <c r="J32" t="s" s="5">
        <f>IF('Population 2020'!I32&gt;0,'Population 2020'!I32/'Population 2020'!C32,"  ")</f>
        <v>131</v>
      </c>
      <c r="K32" s="8">
        <v>2020</v>
      </c>
    </row>
    <row r="33" ht="15" customHeight="1">
      <c r="A33" t="s" s="5">
        <v>72</v>
      </c>
      <c r="B33" t="s" s="5">
        <v>73</v>
      </c>
      <c r="C33" s="14"/>
      <c r="D33" s="14"/>
      <c r="E33" s="14"/>
      <c r="F33" s="14"/>
      <c r="G33" t="s" s="5">
        <f>IF('Population 2020'!F33&gt;0,'Population 2020'!F33/'Population 2020'!C33,"  ")</f>
        <v>131</v>
      </c>
      <c r="H33" t="s" s="5">
        <f>IF('Population 2020'!G33&gt;0,'Population 2020'!G33/'Population 2020'!C33,"  ")</f>
        <v>131</v>
      </c>
      <c r="I33" t="s" s="5">
        <f>IF('Population 2020'!J33&gt;0,'Population 2020'!J33/'Population 2020'!C33,"  ")</f>
        <v>131</v>
      </c>
      <c r="J33" t="s" s="5">
        <f>IF('Population 2020'!I33&gt;0,'Population 2020'!I33/'Population 2020'!C33,"  ")</f>
        <v>131</v>
      </c>
      <c r="K33" s="8">
        <v>2020</v>
      </c>
    </row>
    <row r="34" ht="15" customHeight="1">
      <c r="A34" t="s" s="5">
        <v>74</v>
      </c>
      <c r="B34" t="s" s="5">
        <v>75</v>
      </c>
      <c r="C34" s="14">
        <f>1-D34</f>
        <v>0.79</v>
      </c>
      <c r="D34" s="14">
        <f>ROUND(E34,2)+ROUND(F34,2)</f>
        <v>0.21</v>
      </c>
      <c r="E34" s="14">
        <f>ROUND(H34,2)+ROUND(G34,2)</f>
        <v>0.14</v>
      </c>
      <c r="F34" s="14">
        <f>ROUND(J34,2)+ROUND(I34,2)</f>
        <v>0.06999999999999999</v>
      </c>
      <c r="G34" s="14">
        <f>IF('Population 2020'!F34&gt;0,'Population 2020'!F34/'Population 2020'!C34,"  ")</f>
        <v>0.0170556552962298</v>
      </c>
      <c r="H34" s="14">
        <f>IF('Population 2020'!G34&gt;0,'Population 2020'!G34/'Population 2020'!C34,"  ")</f>
        <v>0.1215113432348621</v>
      </c>
      <c r="I34" s="14">
        <f>IF('Population 2020'!J34&gt;0,'Population 2020'!J34/'Population 2020'!C34,"  ")</f>
        <v>0.05842990044067244</v>
      </c>
      <c r="J34" s="14">
        <f>IF('Population 2020'!I34&gt;0,'Population 2020'!I34/'Population 2020'!C34,"  ")</f>
        <v>0.007262934551983026</v>
      </c>
      <c r="K34" s="8">
        <v>2020</v>
      </c>
    </row>
    <row r="35" ht="15" customHeight="1">
      <c r="A35" t="s" s="5">
        <v>76</v>
      </c>
      <c r="B35" t="s" s="5">
        <v>77</v>
      </c>
      <c r="C35" s="14">
        <f>1-D35</f>
        <v>0.8100000000000001</v>
      </c>
      <c r="D35" s="14">
        <f>ROUND(E35,2)+ROUND(F35,2)</f>
        <v>0.19</v>
      </c>
      <c r="E35" s="14"/>
      <c r="F35" s="14">
        <f>ROUND(J35,2)+ROUND(I35,2)</f>
        <v>0.19</v>
      </c>
      <c r="G35" t="s" s="5">
        <f>IF('Population 2020'!F35&gt;0,'Population 2020'!F35/'Population 2020'!C35,"  ")</f>
        <v>131</v>
      </c>
      <c r="H35" t="s" s="5">
        <f>IF('Population 2020'!G35&gt;0,'Population 2020'!G35/'Population 2020'!C35,"  ")</f>
        <v>131</v>
      </c>
      <c r="I35" s="14">
        <f>IF('Population 2020'!J35&gt;0,'Population 2020'!J35/'Population 2020'!C35,"  ")</f>
        <v>0.05737363210005211</v>
      </c>
      <c r="J35" s="14">
        <f>IF('Population 2020'!I35&gt;0,'Population 2020'!I35/'Population 2020'!C35,"  ")</f>
        <v>0.1338978634705576</v>
      </c>
      <c r="K35" s="8">
        <v>2020</v>
      </c>
    </row>
    <row r="36" ht="15" customHeight="1">
      <c r="A36" t="s" s="5">
        <v>78</v>
      </c>
      <c r="B36" t="s" s="5">
        <v>79</v>
      </c>
      <c r="C36" s="14"/>
      <c r="D36" s="14"/>
      <c r="E36" s="14"/>
      <c r="F36" s="14"/>
      <c r="G36" t="s" s="5">
        <f>IF('Population 2020'!F36&gt;0,'Population 2020'!F36/'Population 2020'!C36,"  ")</f>
        <v>131</v>
      </c>
      <c r="H36" t="s" s="5">
        <f>IF('Population 2020'!G36&gt;0,'Population 2020'!G36/'Population 2020'!C36,"  ")</f>
        <v>131</v>
      </c>
      <c r="I36" t="s" s="5">
        <f>IF('Population 2020'!J36&gt;0,'Population 2020'!J36/'Population 2020'!C36,"  ")</f>
        <v>131</v>
      </c>
      <c r="J36" t="s" s="5">
        <f>IF('Population 2020'!I36&gt;0,'Population 2020'!I36/'Population 2020'!C36,"  ")</f>
        <v>131</v>
      </c>
      <c r="K36" s="8">
        <v>2020</v>
      </c>
    </row>
    <row r="37" ht="15" customHeight="1">
      <c r="A37" t="s" s="5">
        <v>80</v>
      </c>
      <c r="B37" t="s" s="5">
        <v>81</v>
      </c>
      <c r="C37" s="14">
        <f>1-D37</f>
        <v>0.92</v>
      </c>
      <c r="D37" s="14">
        <f>ROUND(E37,2)+ROUND(F37,2)</f>
        <v>0.08</v>
      </c>
      <c r="E37" s="14">
        <f>ROUND(H37,2)+ROUND(G37,2)</f>
        <v>0.08</v>
      </c>
      <c r="F37" s="28"/>
      <c r="G37" s="14">
        <f>IF('Population 2020'!F37&gt;0,'Population 2020'!F37/'Population 2020'!C37,"  ")</f>
        <v>0.03371928584055153</v>
      </c>
      <c r="H37" s="14">
        <f>IF('Population 2020'!G37&gt;0,'Population 2020'!G37/'Population 2020'!C37,"  ")</f>
        <v>0.05435743326851688</v>
      </c>
      <c r="I37" t="s" s="5">
        <f>IF('Population 2020'!J37&gt;0,'Population 2020'!J37/'Population 2020'!C37,"  ")</f>
        <v>131</v>
      </c>
      <c r="J37" t="s" s="5">
        <f>IF('Population 2020'!I37&gt;0,'Population 2020'!I37/'Population 2020'!C37,"  ")</f>
        <v>131</v>
      </c>
      <c r="K37" s="8">
        <v>2020</v>
      </c>
    </row>
    <row r="38" ht="15" customHeight="1">
      <c r="A38" t="s" s="5">
        <v>82</v>
      </c>
      <c r="B38" t="s" s="5">
        <v>83</v>
      </c>
      <c r="C38" s="14">
        <f>1-D38</f>
        <v>0.9</v>
      </c>
      <c r="D38" s="14">
        <f>ROUND(E38,2)+ROUND(F38,2)</f>
        <v>0.1</v>
      </c>
      <c r="E38" s="14">
        <f>ROUND(H38,2)+ROUND(G38,2)</f>
        <v>0.1</v>
      </c>
      <c r="F38" s="28">
        <f>'Population 2020'!H38/'Population 2020'!C38</f>
        <v>0.002239014833473272</v>
      </c>
      <c r="G38" s="14">
        <f>IF('Population 2020'!F38&gt;0,'Population 2020'!F38/'Population 2020'!C38,"  ")</f>
        <v>0.0538762944304506</v>
      </c>
      <c r="H38" s="14">
        <f>IF('Population 2020'!G38&gt;0,'Population 2020'!G38/'Population 2020'!C38,"  ")</f>
        <v>0.05212706409179961</v>
      </c>
      <c r="I38" s="28">
        <f>IF('Population 2020'!J38&gt;0,'Population 2020'!J38/'Population 2020'!C38,"  ")</f>
        <v>0.001819199552197033</v>
      </c>
      <c r="J38" s="28">
        <f>IF('Population 2020'!I38&gt;0,'Population 2020'!I38/'Population 2020'!C38,"  ")</f>
        <v>0.0004198152812762384</v>
      </c>
      <c r="K38" s="8">
        <v>2020</v>
      </c>
    </row>
    <row r="39" ht="15" customHeight="1">
      <c r="A39" t="s" s="5">
        <v>84</v>
      </c>
      <c r="B39" t="s" s="5">
        <v>85</v>
      </c>
      <c r="C39" s="14">
        <f>1-D39</f>
        <v>0.86</v>
      </c>
      <c r="D39" s="14">
        <f>ROUND(E39,2)+ROUND(F39,2)</f>
        <v>0.14</v>
      </c>
      <c r="E39" s="14"/>
      <c r="F39" s="14">
        <f>ROUND(J39,2)+ROUND(I39,2)</f>
        <v>0.14</v>
      </c>
      <c r="G39" t="s" s="5">
        <f>IF('Population 2020'!F39&gt;0,'Population 2020'!F39/'Population 2020'!C39,"  ")</f>
        <v>131</v>
      </c>
      <c r="H39" t="s" s="5">
        <f>IF('Population 2020'!G39&gt;0,'Population 2020'!G39/'Population 2020'!C39,"  ")</f>
        <v>131</v>
      </c>
      <c r="I39" s="14">
        <f>IF('Population 2020'!J39&gt;0,'Population 2020'!J39/'Population 2020'!C39,"  ")</f>
        <v>0.05427424526733332</v>
      </c>
      <c r="J39" s="14">
        <f>IF('Population 2020'!I39&gt;0,'Population 2020'!I39/'Population 2020'!C39,"  ")</f>
        <v>0.08683879242773331</v>
      </c>
      <c r="K39" s="8">
        <v>2020</v>
      </c>
    </row>
    <row r="40" ht="15" customHeight="1">
      <c r="A40" t="s" s="5">
        <v>86</v>
      </c>
      <c r="B40" t="s" s="5">
        <v>87</v>
      </c>
      <c r="C40" s="14">
        <f>1-D40</f>
        <v>0.74</v>
      </c>
      <c r="D40" s="14">
        <f>ROUND(E40,2)+ROUND(F40,2)</f>
        <v>0.26</v>
      </c>
      <c r="E40" s="14">
        <f>ROUND(H40,2)+ROUND(G40,2)</f>
        <v>0.21</v>
      </c>
      <c r="F40" s="14">
        <f>ROUND(J40,2)+ROUND(I40,2)</f>
        <v>0.05</v>
      </c>
      <c r="G40" s="14">
        <f>IF('Population 2020'!F40&gt;0,'Population 2020'!F40/'Population 2020'!C40,"  ")</f>
        <v>0.1863047501542258</v>
      </c>
      <c r="H40" s="14">
        <f>IF('Population 2020'!G40&gt;0,'Population 2020'!G40/'Population 2020'!C40,"  ")</f>
        <v>0.02405922270203578</v>
      </c>
      <c r="I40" s="14">
        <f>IF('Population 2020'!J40&gt;0,'Population 2020'!J40/'Population 2020'!C40,"  ")</f>
        <v>0.01850709438618137</v>
      </c>
      <c r="J40" s="14">
        <f>IF('Population 2020'!I40&gt;0,'Population 2020'!I40/'Population 2020'!C40,"  ")</f>
        <v>0.02652683528685996</v>
      </c>
      <c r="K40" s="8">
        <v>2020</v>
      </c>
    </row>
    <row r="41" ht="15" customHeight="1">
      <c r="A41" t="s" s="5">
        <v>88</v>
      </c>
      <c r="B41" t="s" s="5">
        <v>89</v>
      </c>
      <c r="C41" s="14">
        <f>1-D41</f>
        <v>0.8400000000000001</v>
      </c>
      <c r="D41" s="14">
        <f>ROUND(E41,2)+ROUND(F41,2)</f>
        <v>0.16</v>
      </c>
      <c r="E41" s="14">
        <f>'Population 2020'!E41/'Population 2020'!C41</f>
        <v>0.08546021480540478</v>
      </c>
      <c r="F41" s="14">
        <f>'Population 2020'!H41/'Population 2020'!C41</f>
        <v>0.06784848134888555</v>
      </c>
      <c r="G41" t="s" s="5">
        <f>IF('Population 2020'!F41&gt;0,'Population 2020'!F41/'Population 2020'!C41,"  ")</f>
        <v>131</v>
      </c>
      <c r="H41" t="s" s="5">
        <f>IF('Population 2020'!G41&gt;0,'Population 2020'!G41/'Population 2020'!C41,"  ")</f>
        <v>131</v>
      </c>
      <c r="I41" t="s" s="5">
        <f>IF('Population 2020'!J41&gt;0,'Population 2020'!J41/'Population 2020'!C41,"  ")</f>
        <v>131</v>
      </c>
      <c r="J41" t="s" s="5">
        <f>IF('Population 2020'!I41&gt;0,'Population 2020'!I41/'Population 2020'!C41,"  ")</f>
        <v>131</v>
      </c>
      <c r="K41" s="8">
        <v>2020</v>
      </c>
    </row>
    <row r="42" ht="15" customHeight="1">
      <c r="A42" t="s" s="5">
        <v>90</v>
      </c>
      <c r="B42" t="s" s="5">
        <v>91</v>
      </c>
      <c r="C42" s="14"/>
      <c r="D42" s="14"/>
      <c r="E42" s="14"/>
      <c r="F42" s="14"/>
      <c r="G42" t="s" s="5">
        <f>IF('Population 2020'!F42&gt;0,'Population 2020'!F42/'Population 2020'!C42,"  ")</f>
        <v>131</v>
      </c>
      <c r="H42" t="s" s="5">
        <f>IF('Population 2020'!G42&gt;0,'Population 2020'!G42/'Population 2020'!C42,"  ")</f>
        <v>131</v>
      </c>
      <c r="I42" t="s" s="5">
        <f>IF('Population 2020'!J42&gt;0,'Population 2020'!J42/'Population 2020'!C42,"  ")</f>
        <v>131</v>
      </c>
      <c r="J42" t="s" s="5">
        <f>IF('Population 2020'!I42&gt;0,'Population 2020'!I42/'Population 2020'!C42,"  ")</f>
        <v>131</v>
      </c>
      <c r="K42" s="8">
        <v>2020</v>
      </c>
    </row>
    <row r="43" ht="15" customHeight="1">
      <c r="A43" t="s" s="5">
        <v>92</v>
      </c>
      <c r="B43" t="s" s="5">
        <v>93</v>
      </c>
      <c r="C43" s="14"/>
      <c r="D43" s="14"/>
      <c r="E43" s="14"/>
      <c r="F43" s="14"/>
      <c r="G43" t="s" s="5">
        <f>IF('Population 2020'!F43&gt;0,'Population 2020'!F43/'Population 2020'!C43,"  ")</f>
        <v>131</v>
      </c>
      <c r="H43" t="s" s="5">
        <f>IF('Population 2020'!G43&gt;0,'Population 2020'!G43/'Population 2020'!C43,"  ")</f>
        <v>131</v>
      </c>
      <c r="I43" t="s" s="5">
        <f>IF('Population 2020'!J43&gt;0,'Population 2020'!J43/'Population 2020'!C43,"  ")</f>
        <v>131</v>
      </c>
      <c r="J43" t="s" s="5">
        <f>IF('Population 2020'!I43&gt;0,'Population 2020'!I43/'Population 2020'!C43,"  ")</f>
        <v>131</v>
      </c>
      <c r="K43" s="8">
        <v>2020</v>
      </c>
    </row>
    <row r="44" ht="15" customHeight="1">
      <c r="A44" t="s" s="5">
        <v>94</v>
      </c>
      <c r="B44" t="s" s="5">
        <v>95</v>
      </c>
      <c r="C44" s="14"/>
      <c r="D44" s="14"/>
      <c r="E44" s="14"/>
      <c r="F44" s="14"/>
      <c r="G44" t="s" s="5">
        <f>IF('Population 2020'!F44&gt;0,'Population 2020'!F44/'Population 2020'!C44,"  ")</f>
        <v>131</v>
      </c>
      <c r="H44" t="s" s="5">
        <f>IF('Population 2020'!G44&gt;0,'Population 2020'!G44/'Population 2020'!C44,"  ")</f>
        <v>131</v>
      </c>
      <c r="I44" t="s" s="5">
        <f>IF('Population 2020'!J44&gt;0,'Population 2020'!J44/'Population 2020'!C44,"  ")</f>
        <v>131</v>
      </c>
      <c r="J44" t="s" s="5">
        <f>IF('Population 2020'!I44&gt;0,'Population 2020'!I44/'Population 2020'!C44,"  ")</f>
        <v>131</v>
      </c>
      <c r="K44" s="8">
        <v>2020</v>
      </c>
    </row>
    <row r="45" ht="15" customHeight="1">
      <c r="A45" t="s" s="5">
        <v>96</v>
      </c>
      <c r="B45" t="s" s="5">
        <v>97</v>
      </c>
      <c r="C45" s="14">
        <f>1-D45</f>
        <v>0.52</v>
      </c>
      <c r="D45" s="14">
        <f>ROUND(E45,2)+ROUND(F45,2)</f>
        <v>0.48</v>
      </c>
      <c r="E45" s="14">
        <f>'Population 2020'!E45/'Population 2020'!C45</f>
        <v>0.2064886180319054</v>
      </c>
      <c r="F45" s="14">
        <f>'Population 2020'!H45/'Population 2020'!C45</f>
        <v>0.2688653880623768</v>
      </c>
      <c r="G45" t="s" s="5">
        <f>IF('Population 2020'!F45&gt;0,'Population 2020'!F45/'Population 2020'!C45,"  ")</f>
        <v>131</v>
      </c>
      <c r="H45" t="s" s="5">
        <f>IF('Population 2020'!G45&gt;0,'Population 2020'!G45/'Population 2020'!C45,"  ")</f>
        <v>131</v>
      </c>
      <c r="I45" t="s" s="5">
        <f>IF('Population 2020'!J45&gt;0,'Population 2020'!J45/'Population 2020'!C45,"  ")</f>
        <v>131</v>
      </c>
      <c r="J45" t="s" s="5">
        <f>IF('Population 2020'!I45&gt;0,'Population 2020'!I45/'Population 2020'!C45,"  ")</f>
        <v>131</v>
      </c>
      <c r="K45" s="8">
        <v>2020</v>
      </c>
    </row>
    <row r="46" ht="15" customHeight="1">
      <c r="A46" t="s" s="5">
        <v>98</v>
      </c>
      <c r="B46" t="s" s="5">
        <v>99</v>
      </c>
      <c r="C46" s="14"/>
      <c r="D46" s="14"/>
      <c r="E46" s="14"/>
      <c r="F46" s="14"/>
      <c r="G46" t="s" s="5">
        <f>IF('Population 2020'!F46&gt;0,'Population 2020'!F46/'Population 2020'!C46,"  ")</f>
        <v>131</v>
      </c>
      <c r="H46" t="s" s="5">
        <f>IF('Population 2020'!G46&gt;0,'Population 2020'!G46/'Population 2020'!C46,"  ")</f>
        <v>131</v>
      </c>
      <c r="I46" t="s" s="5">
        <f>IF('Population 2020'!J46&gt;0,'Population 2020'!J46/'Population 2020'!C46,"  ")</f>
        <v>131</v>
      </c>
      <c r="J46" t="s" s="5">
        <f>IF('Population 2020'!I46&gt;0,'Population 2020'!I46/'Population 2020'!C46,"  ")</f>
        <v>131</v>
      </c>
      <c r="K46" s="8">
        <v>2020</v>
      </c>
    </row>
    <row r="47" ht="15" customHeight="1">
      <c r="A47" t="s" s="5">
        <v>100</v>
      </c>
      <c r="B47" t="s" s="5">
        <v>101</v>
      </c>
      <c r="C47" s="14">
        <f>1-D47</f>
        <v>0.76</v>
      </c>
      <c r="D47" s="14">
        <f>ROUND(E47,2)+ROUND(F47,2)</f>
        <v>0.24</v>
      </c>
      <c r="E47" s="14">
        <f>'Population 2020'!E47/'Population 2020'!C47</f>
        <v>0.08630393996247655</v>
      </c>
      <c r="F47" s="14">
        <f>'Population 2020'!H47/'Population 2020'!C47</f>
        <v>0.1482176360225141</v>
      </c>
      <c r="G47" t="s" s="5">
        <f>IF('Population 2020'!F47&gt;0,'Population 2020'!F47/'Population 2020'!C47,"  ")</f>
        <v>131</v>
      </c>
      <c r="H47" t="s" s="5">
        <f>IF('Population 2020'!G47&gt;0,'Population 2020'!G47/'Population 2020'!C47,"  ")</f>
        <v>131</v>
      </c>
      <c r="I47" t="s" s="5">
        <f>IF('Population 2020'!J47&gt;0,'Population 2020'!J47/'Population 2020'!C47,"  ")</f>
        <v>131</v>
      </c>
      <c r="J47" t="s" s="5">
        <f>IF('Population 2020'!I47&gt;0,'Population 2020'!I47/'Population 2020'!C47,"  ")</f>
        <v>131</v>
      </c>
      <c r="K47" s="8">
        <v>2020</v>
      </c>
    </row>
    <row r="48" ht="15" customHeight="1">
      <c r="A48" t="s" s="5">
        <v>102</v>
      </c>
      <c r="B48" t="s" s="5">
        <v>103</v>
      </c>
      <c r="C48" s="14">
        <f>1-D48</f>
        <v>0.6599999999999999</v>
      </c>
      <c r="D48" s="14">
        <f>ROUND(E48,2)+ROUND(F48,2)</f>
        <v>0.34</v>
      </c>
      <c r="E48" s="14"/>
      <c r="F48" s="14">
        <f>ROUND(J48,2)+ROUND(I48,2)</f>
        <v>0.34</v>
      </c>
      <c r="G48" t="s" s="5">
        <f>IF('Population 2020'!F48&gt;0,'Population 2020'!F48/'Population 2020'!C48,"  ")</f>
        <v>131</v>
      </c>
      <c r="H48" t="s" s="5">
        <f>IF('Population 2020'!G48&gt;0,'Population 2020'!G48/'Population 2020'!C48,"  ")</f>
        <v>131</v>
      </c>
      <c r="I48" s="14">
        <f>IF('Population 2020'!J48&gt;0,'Population 2020'!J48/'Population 2020'!C48,"  ")</f>
        <v>0.1148297749567224</v>
      </c>
      <c r="J48" s="14">
        <f>IF('Population 2020'!I48&gt;0,'Population 2020'!I48/'Population 2020'!C48,"  ")</f>
        <v>0.2345066358915176</v>
      </c>
      <c r="K48" s="8">
        <v>2020</v>
      </c>
    </row>
    <row r="49" ht="15" customHeight="1">
      <c r="A49" t="s" s="5">
        <v>104</v>
      </c>
      <c r="B49" t="s" s="5">
        <v>105</v>
      </c>
      <c r="C49" s="14">
        <f>1-D49</f>
        <v>0.49</v>
      </c>
      <c r="D49" s="14">
        <f>ROUND(E49,2)+ROUND(F49,2)</f>
        <v>0.51</v>
      </c>
      <c r="E49" s="14">
        <f>ROUND(H49,2)+ROUND(G49,2)</f>
        <v>0.19</v>
      </c>
      <c r="F49" s="14">
        <f>ROUND(J49,2)+ROUND(I49,2)</f>
        <v>0.32</v>
      </c>
      <c r="G49" s="14">
        <f>IF('Population 2020'!F49&gt;0,'Population 2020'!F49/'Population 2020'!C49,"  ")</f>
        <v>0.112434252051336</v>
      </c>
      <c r="H49" s="14">
        <f>IF('Population 2020'!G49&gt;0,'Population 2020'!G49/'Population 2020'!C49,"  ")</f>
        <v>0.084325689038502</v>
      </c>
      <c r="I49" s="14">
        <f>IF('Population 2020'!J49&gt;0,'Population 2020'!J49/'Population 2020'!C49,"  ")</f>
        <v>0.1560277719335157</v>
      </c>
      <c r="J49" s="14">
        <f>IF('Population 2020'!I49&gt;0,'Population 2020'!I49/'Population 2020'!C49,"  ")</f>
        <v>0.1585524931622133</v>
      </c>
      <c r="K49" s="8">
        <v>2020</v>
      </c>
    </row>
    <row r="50" ht="15" customHeight="1">
      <c r="A50" t="s" s="5">
        <v>106</v>
      </c>
      <c r="B50" t="s" s="5">
        <v>107</v>
      </c>
      <c r="C50" s="14">
        <f>1-D50</f>
        <v>0.87</v>
      </c>
      <c r="D50" s="14">
        <f>ROUND(E50,2)+ROUND(F50,2)</f>
        <v>0.13</v>
      </c>
      <c r="E50" s="14">
        <f>ROUND(H50,2)+ROUND(G50,2)</f>
        <v>0.13</v>
      </c>
      <c r="F50" s="14"/>
      <c r="G50" s="14">
        <f>IF('Population 2020'!F50&gt;0,'Population 2020'!F50/'Population 2020'!C50,"  ")</f>
        <v>0.009789156626506024</v>
      </c>
      <c r="H50" s="14">
        <f>IF('Population 2020'!G50&gt;0,'Population 2020'!G50/'Population 2020'!C50,"  ")</f>
        <v>0.1204819277108434</v>
      </c>
      <c r="I50" t="s" s="5">
        <f>IF('Population 2020'!J50&gt;0,'Population 2020'!J50/'Population 2020'!C50,"  ")</f>
        <v>131</v>
      </c>
      <c r="J50" t="s" s="5">
        <f>IF('Population 2020'!I50&gt;0,'Population 2020'!I50/'Population 2020'!C50,"  ")</f>
        <v>131</v>
      </c>
      <c r="K50" s="8">
        <v>2020</v>
      </c>
    </row>
    <row r="51" ht="15" customHeight="1">
      <c r="A51" t="s" s="5">
        <v>108</v>
      </c>
      <c r="B51" t="s" s="5">
        <v>109</v>
      </c>
      <c r="C51" s="14">
        <f>1-D51</f>
        <v>0.72</v>
      </c>
      <c r="D51" s="14">
        <f>ROUND(E51,2)+ROUND(F51,2)</f>
        <v>0.28</v>
      </c>
      <c r="E51" s="14">
        <f>ROUND(H51,2)+ROUND(G51,2)</f>
        <v>0.2</v>
      </c>
      <c r="F51" s="14">
        <f>ROUND(J51,2)+ROUND(I51,2)</f>
        <v>0.08</v>
      </c>
      <c r="G51" s="14">
        <f>IF('Population 2020'!F51&gt;0,'Population 2020'!F51/'Population 2020'!C51,"  ")</f>
        <v>0.01015228426395939</v>
      </c>
      <c r="H51" s="14">
        <f>IF('Population 2020'!G51&gt;0,'Population 2020'!G51/'Population 2020'!C51,"  ")</f>
        <v>0.1937394247038917</v>
      </c>
      <c r="I51" s="14">
        <f>IF('Population 2020'!J51&gt;0,'Population 2020'!J51/'Population 2020'!C51,"  ")</f>
        <v>0.05372250423011844</v>
      </c>
      <c r="J51" s="14">
        <f>IF('Population 2020'!I51&gt;0,'Population 2020'!I51/'Population 2020'!C51,"  ")</f>
        <v>0.03045685279187817</v>
      </c>
      <c r="K51" s="8">
        <v>2020</v>
      </c>
    </row>
    <row r="52" ht="15" customHeight="1">
      <c r="A52" s="7"/>
      <c r="B52" s="7"/>
      <c r="C52" s="7"/>
      <c r="D52" s="7"/>
      <c r="E52" s="7"/>
      <c r="F52" s="7"/>
      <c r="G52" s="7"/>
      <c r="H52" s="7"/>
      <c r="I52" s="7"/>
      <c r="J52" s="7"/>
      <c r="K52" s="7"/>
    </row>
    <row r="53" ht="15" customHeight="1">
      <c r="A53" s="7"/>
      <c r="B53" t="s" s="9">
        <v>110</v>
      </c>
      <c r="C53" s="29">
        <f>('Population 2020'!C53-'Population 2020'!D53)/'Population 2020'!C53</f>
        <v>0.8121188815782271</v>
      </c>
      <c r="D53" s="29">
        <f>'Population 2020'!D53/'Population 2020'!C53</f>
        <v>0.1878811184217729</v>
      </c>
      <c r="E53" s="29">
        <f>'Population 2020'!E53/'Population 2020'!C53</f>
        <v>0.08015255684617321</v>
      </c>
      <c r="F53" s="29">
        <f>'Population 2020'!H53/'Population 2020'!C53</f>
        <v>0.1077271931072989</v>
      </c>
      <c r="G53" s="29">
        <f>'Population 2020'!F53/'Population 2020'!C53</f>
        <v>0.05118071444993048</v>
      </c>
      <c r="H53" s="29">
        <f>'Population 2020'!G53/'Population 2020'!C53</f>
        <v>0.02897184239624273</v>
      </c>
      <c r="I53" s="29">
        <f>'Population 2020'!J53/'Population 2020'!C53</f>
        <v>0.02982302967934051</v>
      </c>
      <c r="J53" s="29">
        <f>'Population 2020'!I53/'Population 2020'!C53</f>
        <v>0.07790416342795836</v>
      </c>
      <c r="K53" s="7"/>
    </row>
    <row r="54" ht="15" customHeight="1">
      <c r="A54" s="7"/>
      <c r="B54" s="7"/>
      <c r="C54" s="7"/>
      <c r="D54" s="7"/>
      <c r="E54" s="7"/>
      <c r="F54" s="7"/>
      <c r="G54" s="7"/>
      <c r="H54" s="7"/>
      <c r="I54" s="7"/>
      <c r="J54" s="7"/>
      <c r="K54" s="7"/>
    </row>
    <row r="55" ht="15" customHeight="1">
      <c r="A55" s="7"/>
      <c r="B55" t="s" s="5">
        <v>140</v>
      </c>
      <c r="C55" s="8">
        <f>COUNTIF(C2:C51,"&gt;0")</f>
        <v>34</v>
      </c>
      <c r="D55" s="8">
        <f>COUNTIF(D2:D51,"&gt;0")</f>
        <v>34</v>
      </c>
      <c r="E55" s="8">
        <f>COUNTIF(E2:E51,"&gt;0")</f>
        <v>29</v>
      </c>
      <c r="F55" s="8">
        <f>COUNTIF(F2:F51,"&gt;0")</f>
        <v>31</v>
      </c>
      <c r="G55" s="8">
        <f>COUNTIF(G2:G51,"&gt;0")</f>
        <v>20</v>
      </c>
      <c r="H55" s="8">
        <f>COUNTIF(H2:H51,"&gt;0")</f>
        <v>23</v>
      </c>
      <c r="I55" s="8">
        <f>COUNTIF(I2:I51,"&gt;0")</f>
        <v>25</v>
      </c>
      <c r="J55" s="8">
        <f>COUNTIF(J2:J51,"&gt;0")</f>
        <v>24</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8.83333" defaultRowHeight="15" customHeight="1" outlineLevelRow="0" outlineLevelCol="0"/>
  <cols>
    <col min="1" max="1" width="11.6719" style="94" customWidth="1"/>
    <col min="2" max="2" width="17" style="94" customWidth="1"/>
    <col min="3" max="3" width="8.85156" style="94" customWidth="1"/>
    <col min="4" max="4" width="8.85156" style="94" customWidth="1"/>
    <col min="5" max="5" width="8.85156" style="94" customWidth="1"/>
    <col min="6" max="256" width="8.85156" style="94" customWidth="1"/>
  </cols>
  <sheetData>
    <row r="1" ht="39" customHeight="1">
      <c r="A1" t="s" s="2">
        <v>0</v>
      </c>
      <c r="B1" t="s" s="2">
        <v>1</v>
      </c>
      <c r="C1" t="s" s="2">
        <v>145</v>
      </c>
      <c r="D1" s="7"/>
      <c r="E1" s="7"/>
    </row>
    <row r="2" ht="15" customHeight="1">
      <c r="A2" t="s" s="5">
        <v>10</v>
      </c>
      <c r="B2" t="s" s="5">
        <v>11</v>
      </c>
      <c r="C2" t="s" s="95">
        <v>178</v>
      </c>
      <c r="D2" s="7"/>
      <c r="E2" s="7"/>
    </row>
    <row r="3" ht="15" customHeight="1">
      <c r="A3" t="s" s="5">
        <v>12</v>
      </c>
      <c r="B3" t="s" s="5">
        <v>13</v>
      </c>
      <c r="C3" s="96"/>
      <c r="D3" s="7"/>
      <c r="E3" s="7"/>
    </row>
    <row r="4" ht="15" customHeight="1">
      <c r="A4" t="s" s="5">
        <v>14</v>
      </c>
      <c r="B4" t="s" s="5">
        <v>15</v>
      </c>
      <c r="C4" t="s" s="95">
        <v>179</v>
      </c>
      <c r="D4" s="7"/>
      <c r="E4" s="7"/>
    </row>
    <row r="5" ht="15" customHeight="1">
      <c r="A5" t="s" s="5">
        <v>16</v>
      </c>
      <c r="B5" t="s" s="5">
        <v>17</v>
      </c>
      <c r="C5" s="96"/>
      <c r="D5" s="7"/>
      <c r="E5" s="7"/>
    </row>
    <row r="6" ht="15" customHeight="1">
      <c r="A6" t="s" s="5">
        <v>18</v>
      </c>
      <c r="B6" t="s" s="5">
        <v>19</v>
      </c>
      <c r="C6" t="s" s="95">
        <v>180</v>
      </c>
      <c r="D6" s="7"/>
      <c r="E6" s="7"/>
    </row>
    <row r="7" ht="15" customHeight="1">
      <c r="A7" t="s" s="5">
        <v>20</v>
      </c>
      <c r="B7" t="s" s="5">
        <v>21</v>
      </c>
      <c r="C7" t="s" s="95">
        <v>181</v>
      </c>
      <c r="D7" s="7"/>
      <c r="E7" s="7"/>
    </row>
    <row r="8" ht="15" customHeight="1">
      <c r="A8" t="s" s="5">
        <v>22</v>
      </c>
      <c r="B8" t="s" s="5">
        <v>23</v>
      </c>
      <c r="C8" t="s" s="95">
        <v>182</v>
      </c>
      <c r="D8" s="7"/>
      <c r="E8" s="7"/>
    </row>
    <row r="9" ht="15" customHeight="1">
      <c r="A9" t="s" s="5">
        <v>24</v>
      </c>
      <c r="B9" t="s" s="5">
        <v>25</v>
      </c>
      <c r="C9" t="s" s="95">
        <v>183</v>
      </c>
      <c r="D9" s="7"/>
      <c r="E9" s="7"/>
    </row>
    <row r="10" ht="15" customHeight="1">
      <c r="A10" t="s" s="5">
        <v>26</v>
      </c>
      <c r="B10" t="s" s="5">
        <v>27</v>
      </c>
      <c r="C10" t="s" s="95">
        <v>184</v>
      </c>
      <c r="D10" s="7"/>
      <c r="E10" s="7"/>
    </row>
    <row r="11" ht="15" customHeight="1">
      <c r="A11" t="s" s="5">
        <v>28</v>
      </c>
      <c r="B11" t="s" s="5">
        <v>29</v>
      </c>
      <c r="C11" t="s" s="95">
        <v>185</v>
      </c>
      <c r="D11" s="7"/>
      <c r="E11" s="7"/>
    </row>
    <row r="12" ht="15" customHeight="1">
      <c r="A12" t="s" s="5">
        <v>30</v>
      </c>
      <c r="B12" t="s" s="5">
        <v>31</v>
      </c>
      <c r="C12" t="s" s="95">
        <v>186</v>
      </c>
      <c r="D12" s="7"/>
      <c r="E12" s="7"/>
    </row>
    <row r="13" ht="15" customHeight="1">
      <c r="A13" t="s" s="5">
        <v>32</v>
      </c>
      <c r="B13" t="s" s="5">
        <v>33</v>
      </c>
      <c r="C13" t="s" s="95">
        <v>187</v>
      </c>
      <c r="D13" s="7"/>
      <c r="E13" s="7"/>
    </row>
    <row r="14" ht="15" customHeight="1">
      <c r="A14" t="s" s="5">
        <v>34</v>
      </c>
      <c r="B14" t="s" s="5">
        <v>35</v>
      </c>
      <c r="C14" t="s" s="95">
        <v>188</v>
      </c>
      <c r="D14" s="7"/>
      <c r="E14" s="7"/>
    </row>
    <row r="15" ht="15" customHeight="1">
      <c r="A15" t="s" s="5">
        <v>36</v>
      </c>
      <c r="B15" t="s" s="5">
        <v>37</v>
      </c>
      <c r="C15" t="s" s="95">
        <v>189</v>
      </c>
      <c r="D15" s="7"/>
      <c r="E15" s="7"/>
    </row>
    <row r="16" ht="15" customHeight="1">
      <c r="A16" t="s" s="5">
        <v>38</v>
      </c>
      <c r="B16" t="s" s="5">
        <v>39</v>
      </c>
      <c r="C16" s="96"/>
      <c r="D16" s="7"/>
      <c r="E16" s="7"/>
    </row>
    <row r="17" ht="15" customHeight="1">
      <c r="A17" t="s" s="5">
        <v>40</v>
      </c>
      <c r="B17" t="s" s="5">
        <v>41</v>
      </c>
      <c r="C17" t="s" s="95">
        <v>190</v>
      </c>
      <c r="D17" s="7"/>
      <c r="E17" s="7"/>
    </row>
    <row r="18" ht="15" customHeight="1">
      <c r="A18" t="s" s="5">
        <v>42</v>
      </c>
      <c r="B18" t="s" s="5">
        <v>43</v>
      </c>
      <c r="C18" t="s" s="95">
        <v>191</v>
      </c>
      <c r="D18" s="7"/>
      <c r="E18" s="7"/>
    </row>
    <row r="19" ht="15" customHeight="1">
      <c r="A19" t="s" s="5">
        <v>44</v>
      </c>
      <c r="B19" t="s" s="5">
        <v>45</v>
      </c>
      <c r="C19" t="s" s="95">
        <v>192</v>
      </c>
      <c r="D19" s="7"/>
      <c r="E19" s="7"/>
    </row>
    <row r="20" ht="15" customHeight="1">
      <c r="A20" t="s" s="5">
        <v>46</v>
      </c>
      <c r="B20" t="s" s="5">
        <v>47</v>
      </c>
      <c r="C20" t="s" s="95">
        <v>193</v>
      </c>
      <c r="D20" s="7"/>
      <c r="E20" s="7"/>
    </row>
    <row r="21" ht="15" customHeight="1">
      <c r="A21" t="s" s="5">
        <v>48</v>
      </c>
      <c r="B21" t="s" s="5">
        <v>49</v>
      </c>
      <c r="C21" t="s" s="95">
        <v>194</v>
      </c>
      <c r="D21" s="7"/>
      <c r="E21" s="7"/>
    </row>
    <row r="22" ht="15" customHeight="1">
      <c r="A22" t="s" s="5">
        <v>50</v>
      </c>
      <c r="B22" t="s" s="5">
        <v>51</v>
      </c>
      <c r="C22" t="s" s="95">
        <v>195</v>
      </c>
      <c r="D22" s="7"/>
      <c r="E22" s="7"/>
    </row>
    <row r="23" ht="15" customHeight="1">
      <c r="A23" t="s" s="5">
        <v>52</v>
      </c>
      <c r="B23" t="s" s="5">
        <v>53</v>
      </c>
      <c r="C23" t="s" s="95">
        <v>196</v>
      </c>
      <c r="D23" s="7"/>
      <c r="E23" s="7"/>
    </row>
    <row r="24" ht="15" customHeight="1">
      <c r="A24" t="s" s="5">
        <v>54</v>
      </c>
      <c r="B24" t="s" s="5">
        <v>55</v>
      </c>
      <c r="C24" t="s" s="95">
        <v>196</v>
      </c>
      <c r="D24" s="7"/>
      <c r="E24" s="7"/>
    </row>
    <row r="25" ht="15" customHeight="1">
      <c r="A25" t="s" s="5">
        <v>56</v>
      </c>
      <c r="B25" t="s" s="5">
        <v>57</v>
      </c>
      <c r="C25" t="s" s="95">
        <v>197</v>
      </c>
      <c r="D25" s="7"/>
      <c r="E25" s="7"/>
    </row>
    <row r="26" ht="15" customHeight="1">
      <c r="A26" t="s" s="5">
        <v>58</v>
      </c>
      <c r="B26" t="s" s="5">
        <v>59</v>
      </c>
      <c r="C26" t="s" s="95">
        <v>198</v>
      </c>
      <c r="D26" s="7"/>
      <c r="E26" s="7"/>
    </row>
    <row r="27" ht="15" customHeight="1">
      <c r="A27" t="s" s="5">
        <v>60</v>
      </c>
      <c r="B27" t="s" s="5">
        <v>61</v>
      </c>
      <c r="C27" t="s" s="95">
        <v>199</v>
      </c>
      <c r="D27" s="7"/>
      <c r="E27" s="7"/>
    </row>
    <row r="28" ht="15" customHeight="1">
      <c r="A28" t="s" s="5">
        <v>62</v>
      </c>
      <c r="B28" t="s" s="5">
        <v>63</v>
      </c>
      <c r="C28" t="s" s="95">
        <v>200</v>
      </c>
      <c r="D28" s="7"/>
      <c r="E28" s="7"/>
    </row>
    <row r="29" ht="15" customHeight="1">
      <c r="A29" t="s" s="5">
        <v>64</v>
      </c>
      <c r="B29" t="s" s="5">
        <v>65</v>
      </c>
      <c r="C29" t="s" s="95">
        <v>201</v>
      </c>
      <c r="D29" s="7"/>
      <c r="E29" s="7"/>
    </row>
    <row r="30" ht="15" customHeight="1">
      <c r="A30" t="s" s="5">
        <v>66</v>
      </c>
      <c r="B30" t="s" s="5">
        <v>67</v>
      </c>
      <c r="C30" t="s" s="95">
        <v>202</v>
      </c>
      <c r="D30" s="7"/>
      <c r="E30" s="7"/>
    </row>
    <row r="31" ht="15" customHeight="1">
      <c r="A31" t="s" s="5">
        <v>68</v>
      </c>
      <c r="B31" t="s" s="5">
        <v>69</v>
      </c>
      <c r="C31" t="s" s="5">
        <v>203</v>
      </c>
      <c r="D31" s="7"/>
      <c r="E31" s="7"/>
    </row>
    <row r="32" ht="15" customHeight="1">
      <c r="A32" t="s" s="5">
        <v>70</v>
      </c>
      <c r="B32" t="s" s="5">
        <v>71</v>
      </c>
      <c r="C32" t="s" s="95">
        <v>204</v>
      </c>
      <c r="D32" s="7"/>
      <c r="E32" s="7"/>
    </row>
    <row r="33" ht="15" customHeight="1">
      <c r="A33" t="s" s="5">
        <v>72</v>
      </c>
      <c r="B33" t="s" s="5">
        <v>73</v>
      </c>
      <c r="C33" s="96"/>
      <c r="D33" s="7"/>
      <c r="E33" s="7"/>
    </row>
    <row r="34" ht="15" customHeight="1">
      <c r="A34" t="s" s="5">
        <v>74</v>
      </c>
      <c r="B34" t="s" s="5">
        <v>75</v>
      </c>
      <c r="C34" t="s" s="97">
        <v>205</v>
      </c>
      <c r="D34" s="7"/>
      <c r="E34" s="7"/>
    </row>
    <row r="35" ht="15" customHeight="1">
      <c r="A35" t="s" s="5">
        <v>76</v>
      </c>
      <c r="B35" t="s" s="5">
        <v>77</v>
      </c>
      <c r="C35" t="s" s="95">
        <v>206</v>
      </c>
      <c r="D35" s="7"/>
      <c r="E35" s="7"/>
    </row>
    <row r="36" ht="15" customHeight="1">
      <c r="A36" t="s" s="5">
        <v>78</v>
      </c>
      <c r="B36" t="s" s="5">
        <v>79</v>
      </c>
      <c r="C36" s="96"/>
      <c r="D36" s="7"/>
      <c r="E36" s="7"/>
    </row>
    <row r="37" ht="15" customHeight="1">
      <c r="A37" t="s" s="5">
        <v>80</v>
      </c>
      <c r="B37" t="s" s="5">
        <v>81</v>
      </c>
      <c r="C37" t="s" s="95">
        <v>207</v>
      </c>
      <c r="D37" s="7"/>
      <c r="E37" s="7"/>
    </row>
    <row r="38" ht="15" customHeight="1">
      <c r="A38" t="s" s="5">
        <v>82</v>
      </c>
      <c r="B38" t="s" s="5">
        <v>83</v>
      </c>
      <c r="C38" t="s" s="95">
        <v>208</v>
      </c>
      <c r="D38" s="7"/>
      <c r="E38" s="7"/>
    </row>
    <row r="39" ht="15" customHeight="1">
      <c r="A39" t="s" s="5">
        <v>84</v>
      </c>
      <c r="B39" t="s" s="5">
        <v>85</v>
      </c>
      <c r="C39" t="s" s="95">
        <v>209</v>
      </c>
      <c r="D39" s="7"/>
      <c r="E39" s="7"/>
    </row>
    <row r="40" ht="15" customHeight="1">
      <c r="A40" t="s" s="5">
        <v>86</v>
      </c>
      <c r="B40" t="s" s="5">
        <v>87</v>
      </c>
      <c r="C40" t="s" s="95">
        <v>210</v>
      </c>
      <c r="D40" s="7"/>
      <c r="E40" s="7"/>
    </row>
    <row r="41" ht="15" customHeight="1">
      <c r="A41" t="s" s="5">
        <v>88</v>
      </c>
      <c r="B41" t="s" s="5">
        <v>89</v>
      </c>
      <c r="C41" t="s" s="95">
        <v>211</v>
      </c>
      <c r="D41" s="7"/>
      <c r="E41" s="7"/>
    </row>
    <row r="42" ht="15" customHeight="1">
      <c r="A42" t="s" s="5">
        <v>90</v>
      </c>
      <c r="B42" t="s" s="5">
        <v>91</v>
      </c>
      <c r="C42" t="s" s="95">
        <v>212</v>
      </c>
      <c r="D42" s="7"/>
      <c r="E42" s="7"/>
    </row>
    <row r="43" ht="15" customHeight="1">
      <c r="A43" t="s" s="5">
        <v>92</v>
      </c>
      <c r="B43" t="s" s="5">
        <v>93</v>
      </c>
      <c r="C43" s="96"/>
      <c r="D43" s="7"/>
      <c r="E43" s="7"/>
    </row>
    <row r="44" ht="15" customHeight="1">
      <c r="A44" t="s" s="5">
        <v>94</v>
      </c>
      <c r="B44" t="s" s="5">
        <v>95</v>
      </c>
      <c r="C44" t="s" s="95">
        <v>213</v>
      </c>
      <c r="D44" s="7"/>
      <c r="E44" s="7"/>
    </row>
    <row r="45" ht="15" customHeight="1">
      <c r="A45" t="s" s="5">
        <v>96</v>
      </c>
      <c r="B45" t="s" s="5">
        <v>97</v>
      </c>
      <c r="C45" t="s" s="95">
        <v>214</v>
      </c>
      <c r="D45" s="7"/>
      <c r="E45" s="7"/>
    </row>
    <row r="46" ht="15" customHeight="1">
      <c r="A46" t="s" s="5">
        <v>98</v>
      </c>
      <c r="B46" t="s" s="5">
        <v>99</v>
      </c>
      <c r="C46" s="96"/>
      <c r="D46" s="7"/>
      <c r="E46" s="7"/>
    </row>
    <row r="47" ht="15" customHeight="1">
      <c r="A47" t="s" s="5">
        <v>100</v>
      </c>
      <c r="B47" t="s" s="5">
        <v>101</v>
      </c>
      <c r="C47" t="s" s="95">
        <v>215</v>
      </c>
      <c r="D47" s="7"/>
      <c r="E47" s="7"/>
    </row>
    <row r="48" ht="15" customHeight="1">
      <c r="A48" t="s" s="5">
        <v>102</v>
      </c>
      <c r="B48" t="s" s="5">
        <v>103</v>
      </c>
      <c r="C48" t="s" s="95">
        <v>216</v>
      </c>
      <c r="D48" s="7"/>
      <c r="E48" s="7"/>
    </row>
    <row r="49" ht="15" customHeight="1">
      <c r="A49" t="s" s="5">
        <v>104</v>
      </c>
      <c r="B49" t="s" s="5">
        <v>105</v>
      </c>
      <c r="C49" t="s" s="2">
        <v>217</v>
      </c>
      <c r="D49" s="7"/>
      <c r="E49" s="7"/>
    </row>
    <row r="50" ht="15" customHeight="1">
      <c r="A50" t="s" s="5">
        <v>106</v>
      </c>
      <c r="B50" t="s" s="5">
        <v>107</v>
      </c>
      <c r="C50" t="s" s="95">
        <v>218</v>
      </c>
      <c r="D50" s="7"/>
      <c r="E50" s="7"/>
    </row>
    <row r="51" ht="15" customHeight="1">
      <c r="A51" t="s" s="5">
        <v>108</v>
      </c>
      <c r="B51" t="s" s="5">
        <v>109</v>
      </c>
      <c r="C51" t="s" s="95">
        <v>219</v>
      </c>
      <c r="D51" s="7"/>
      <c r="E51"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M51"/>
  <sheetViews>
    <sheetView workbookViewId="0" showGridLines="0" defaultGridColor="1"/>
  </sheetViews>
  <sheetFormatPr defaultColWidth="16.3333" defaultRowHeight="12.75" customHeight="1" outlineLevelRow="0" outlineLevelCol="0"/>
  <cols>
    <col min="1" max="1" width="16.3516" style="98" customWidth="1"/>
    <col min="2" max="2" width="16.3516" style="98" customWidth="1"/>
    <col min="3" max="3" width="16.3516" style="98" customWidth="1"/>
    <col min="4" max="4" width="16.3516" style="98" customWidth="1"/>
    <col min="5" max="5" width="16.3516" style="98" customWidth="1"/>
    <col min="6" max="6" width="16.3516" style="98" customWidth="1"/>
    <col min="7" max="7" width="16.3516" style="98" customWidth="1"/>
    <col min="8" max="8" width="16.3516" style="98" customWidth="1"/>
    <col min="9" max="9" width="16.3516" style="98" customWidth="1"/>
    <col min="10" max="10" width="16.3516" style="98" customWidth="1"/>
    <col min="11" max="11" width="16.3516" style="98" customWidth="1"/>
    <col min="12" max="12" width="16.3516" style="98" customWidth="1"/>
    <col min="13" max="13" width="16.3516" style="98" customWidth="1"/>
    <col min="14" max="256" width="16.3516" style="98" customWidth="1"/>
  </cols>
  <sheetData>
    <row r="1" ht="12" customHeight="1">
      <c r="A1" t="s" s="99">
        <v>1</v>
      </c>
      <c r="B1" t="s" s="99">
        <v>220</v>
      </c>
      <c r="C1" t="s" s="99">
        <v>221</v>
      </c>
      <c r="D1" t="s" s="99">
        <v>222</v>
      </c>
      <c r="E1" t="s" s="99">
        <v>223</v>
      </c>
      <c r="F1" t="s" s="99">
        <v>224</v>
      </c>
      <c r="G1" t="s" s="99">
        <v>225</v>
      </c>
      <c r="H1" t="s" s="99">
        <v>226</v>
      </c>
      <c r="I1" t="s" s="99">
        <v>227</v>
      </c>
      <c r="J1" t="s" s="99">
        <v>228</v>
      </c>
      <c r="K1" t="s" s="99">
        <v>229</v>
      </c>
      <c r="L1" t="s" s="99">
        <v>145</v>
      </c>
      <c r="M1" s="99"/>
    </row>
    <row r="2" ht="12" customHeight="1">
      <c r="A2" t="s" s="100">
        <v>11</v>
      </c>
      <c r="B2" s="101"/>
      <c r="C2" s="101"/>
      <c r="D2" s="101"/>
      <c r="E2" s="101"/>
      <c r="F2" s="101"/>
      <c r="G2" s="102">
        <v>175.84</v>
      </c>
      <c r="H2" s="102">
        <v>175.84</v>
      </c>
      <c r="I2" s="102"/>
      <c r="J2" s="101"/>
      <c r="K2" s="101"/>
      <c r="L2" s="101"/>
      <c r="M2" s="101"/>
    </row>
    <row r="3" ht="13.15" customHeight="1">
      <c r="A3" t="s" s="99">
        <v>13</v>
      </c>
      <c r="B3" s="103"/>
      <c r="C3" s="104">
        <v>45</v>
      </c>
      <c r="D3" s="104">
        <v>45</v>
      </c>
      <c r="E3" t="s" s="99">
        <v>230</v>
      </c>
      <c r="F3" s="99"/>
      <c r="G3" s="105">
        <v>72.28</v>
      </c>
      <c r="H3" s="105">
        <v>72.28</v>
      </c>
      <c r="I3" s="105"/>
      <c r="J3" s="103"/>
      <c r="K3" s="103"/>
      <c r="L3" s="103"/>
      <c r="M3" s="103"/>
    </row>
    <row r="4" ht="11.8" customHeight="1">
      <c r="A4" t="s" s="100">
        <v>15</v>
      </c>
      <c r="B4" s="106">
        <f>(365*2)+(3*30.436875)+6</f>
        <v>827.310625</v>
      </c>
      <c r="C4" s="106">
        <f>(10*30.436875)+24</f>
        <v>328.36875</v>
      </c>
      <c r="D4" s="106">
        <f>(1*365)+24</f>
        <v>389</v>
      </c>
      <c r="E4" t="s" s="100">
        <v>230</v>
      </c>
      <c r="F4" s="101"/>
      <c r="G4" s="102">
        <v>64.18000000000001</v>
      </c>
      <c r="H4" s="101"/>
      <c r="I4" s="102"/>
      <c r="J4" s="101"/>
      <c r="K4" t="s" s="100">
        <v>231</v>
      </c>
      <c r="L4" t="s" s="100">
        <v>232</v>
      </c>
      <c r="M4" s="101"/>
    </row>
    <row r="5" ht="21.7" customHeight="1">
      <c r="A5" t="s" s="99">
        <v>17</v>
      </c>
      <c r="B5" s="107">
        <v>1061.7</v>
      </c>
      <c r="C5" s="104">
        <v>686.6</v>
      </c>
      <c r="D5" s="104">
        <v>238.5</v>
      </c>
      <c r="E5" t="s" s="99">
        <v>230</v>
      </c>
      <c r="F5" s="99"/>
      <c r="G5" s="105">
        <v>71.48999999999999</v>
      </c>
      <c r="H5" s="105">
        <v>71.48999999999999</v>
      </c>
      <c r="I5" s="105">
        <v>4.91</v>
      </c>
      <c r="J5" s="105">
        <v>4.91</v>
      </c>
      <c r="K5" t="s" s="99">
        <v>233</v>
      </c>
      <c r="L5" s="103"/>
      <c r="M5" s="103"/>
    </row>
    <row r="6" ht="11.8" customHeight="1">
      <c r="A6" t="s" s="100">
        <v>19</v>
      </c>
      <c r="B6" s="106">
        <v>323</v>
      </c>
      <c r="C6" s="106">
        <v>265</v>
      </c>
      <c r="D6" s="106">
        <v>381</v>
      </c>
      <c r="E6" t="s" s="100">
        <v>230</v>
      </c>
      <c r="F6" s="101"/>
      <c r="G6" s="102">
        <f>83827/365</f>
        <v>229.6630136986301</v>
      </c>
      <c r="H6" t="s" s="100">
        <v>234</v>
      </c>
      <c r="I6" s="102"/>
      <c r="J6" s="101"/>
      <c r="K6" t="s" s="100">
        <v>235</v>
      </c>
      <c r="L6" t="s" s="100">
        <v>236</v>
      </c>
      <c r="M6" s="101"/>
    </row>
    <row r="7" ht="11.8" customHeight="1">
      <c r="A7" t="s" s="99">
        <v>21</v>
      </c>
      <c r="B7" s="104">
        <v>953</v>
      </c>
      <c r="C7" s="104">
        <v>1170</v>
      </c>
      <c r="D7" s="104">
        <v>511</v>
      </c>
      <c r="E7" t="s" s="99">
        <v>230</v>
      </c>
      <c r="F7" s="99"/>
      <c r="G7" s="105">
        <v>75.69</v>
      </c>
      <c r="H7" s="103"/>
      <c r="I7" s="105"/>
      <c r="J7" s="103"/>
      <c r="K7" s="103"/>
      <c r="L7" s="103"/>
      <c r="M7" s="103"/>
    </row>
    <row r="8" ht="11.8" customHeight="1">
      <c r="A8" t="s" s="100">
        <v>23</v>
      </c>
      <c r="B8" s="101"/>
      <c r="C8" s="101"/>
      <c r="D8" s="101"/>
      <c r="E8" s="101"/>
      <c r="F8" s="101"/>
      <c r="G8" s="102">
        <v>131.15</v>
      </c>
      <c r="H8" s="102">
        <v>131.15</v>
      </c>
      <c r="I8" s="102"/>
      <c r="J8" s="101"/>
      <c r="K8" s="101"/>
      <c r="L8" s="101"/>
      <c r="M8" s="101"/>
    </row>
    <row r="9" ht="11.8" customHeight="1">
      <c r="A9" t="s" s="99">
        <v>25</v>
      </c>
      <c r="B9" s="103"/>
      <c r="C9" s="103"/>
      <c r="D9" s="103"/>
      <c r="E9" s="103"/>
      <c r="F9" s="103"/>
      <c r="G9" s="105">
        <v>154.4</v>
      </c>
      <c r="H9" t="s" s="99">
        <v>237</v>
      </c>
      <c r="I9" s="105">
        <v>176.39</v>
      </c>
      <c r="J9" s="103"/>
      <c r="K9" s="103"/>
      <c r="L9" s="103"/>
      <c r="M9" s="103"/>
    </row>
    <row r="10" ht="11.8" customHeight="1">
      <c r="A10" t="s" s="100">
        <v>27</v>
      </c>
      <c r="B10" s="106">
        <v>17614.36</v>
      </c>
      <c r="C10" s="106">
        <v>16074.41</v>
      </c>
      <c r="D10" s="106">
        <v>22080.22</v>
      </c>
      <c r="E10" t="s" s="100">
        <v>230</v>
      </c>
      <c r="F10" s="101"/>
      <c r="G10" s="102">
        <v>66.48</v>
      </c>
      <c r="H10" s="101"/>
      <c r="I10" s="102"/>
      <c r="J10" s="101"/>
      <c r="K10" s="101"/>
      <c r="L10" t="s" s="100">
        <v>238</v>
      </c>
      <c r="M10" s="101"/>
    </row>
    <row r="11" ht="11.8" customHeight="1">
      <c r="A11" t="s" s="99">
        <v>29</v>
      </c>
      <c r="B11" s="103"/>
      <c r="C11" s="103"/>
      <c r="D11" s="103"/>
      <c r="E11" s="103"/>
      <c r="F11" s="103"/>
      <c r="G11" s="105"/>
      <c r="H11" s="103"/>
      <c r="I11" s="105"/>
      <c r="J11" s="103"/>
      <c r="K11" s="103"/>
      <c r="L11" s="103"/>
      <c r="M11" s="103"/>
    </row>
    <row r="12" ht="11.8" customHeight="1">
      <c r="A12" t="s" s="100">
        <v>31</v>
      </c>
      <c r="B12" s="101"/>
      <c r="C12" s="101"/>
      <c r="D12" s="101"/>
      <c r="E12" s="101"/>
      <c r="F12" s="101"/>
      <c r="G12" s="102"/>
      <c r="H12" s="101"/>
      <c r="I12" s="102"/>
      <c r="J12" s="101"/>
      <c r="K12" s="101"/>
      <c r="L12" s="101"/>
      <c r="M12" s="101"/>
    </row>
    <row r="13" ht="11.8" customHeight="1">
      <c r="A13" t="s" s="99">
        <v>33</v>
      </c>
      <c r="B13" s="103"/>
      <c r="C13" s="103"/>
      <c r="D13" s="103"/>
      <c r="E13" s="103"/>
      <c r="F13" s="103"/>
      <c r="G13" s="105"/>
      <c r="H13" s="103"/>
      <c r="I13" s="105"/>
      <c r="J13" s="103"/>
      <c r="K13" s="103"/>
      <c r="L13" s="103"/>
      <c r="M13" s="103"/>
    </row>
    <row r="14" ht="13.15" customHeight="1">
      <c r="A14" t="s" s="100">
        <v>35</v>
      </c>
      <c r="B14" s="106">
        <v>61</v>
      </c>
      <c r="C14" s="106">
        <v>24</v>
      </c>
      <c r="D14" s="106">
        <v>25</v>
      </c>
      <c r="E14" t="s" s="100">
        <v>239</v>
      </c>
      <c r="F14" s="100"/>
      <c r="G14" s="102">
        <v>76.31999999999999</v>
      </c>
      <c r="H14" s="102">
        <v>76.31999999999999</v>
      </c>
      <c r="I14" s="102">
        <v>32.14</v>
      </c>
      <c r="J14" s="102">
        <v>32.14</v>
      </c>
      <c r="K14" s="101"/>
      <c r="L14" s="101"/>
      <c r="M14" s="101"/>
    </row>
    <row r="15" ht="11.8" customHeight="1">
      <c r="A15" t="s" s="99">
        <v>37</v>
      </c>
      <c r="B15" s="104">
        <v>26.7</v>
      </c>
      <c r="C15" s="103"/>
      <c r="D15" s="104">
        <v>7.4</v>
      </c>
      <c r="E15" t="s" s="99">
        <v>239</v>
      </c>
      <c r="F15" s="99"/>
      <c r="G15" s="105">
        <v>94.14</v>
      </c>
      <c r="H15" s="105">
        <v>94.14</v>
      </c>
      <c r="I15" s="105">
        <v>24.71</v>
      </c>
      <c r="J15" s="105">
        <v>24.71</v>
      </c>
      <c r="K15" s="99"/>
      <c r="L15" t="s" s="99">
        <v>240</v>
      </c>
      <c r="M15" s="99"/>
    </row>
    <row r="16" ht="11.8" customHeight="1">
      <c r="A16" t="s" s="100">
        <v>39</v>
      </c>
      <c r="B16" s="101"/>
      <c r="C16" s="101"/>
      <c r="D16" s="101"/>
      <c r="E16" s="101"/>
      <c r="F16" s="101"/>
      <c r="G16" s="102"/>
      <c r="H16" s="101"/>
      <c r="I16" s="102"/>
      <c r="J16" s="101"/>
      <c r="K16" s="101"/>
      <c r="L16" s="101"/>
      <c r="M16" s="101"/>
    </row>
    <row r="17" ht="13.15" customHeight="1">
      <c r="A17" t="s" s="99">
        <v>41</v>
      </c>
      <c r="B17" s="104">
        <v>37.86</v>
      </c>
      <c r="C17" s="104">
        <v>12.43</v>
      </c>
      <c r="D17" s="104">
        <v>16.74</v>
      </c>
      <c r="E17" t="s" s="99">
        <v>239</v>
      </c>
      <c r="F17" s="99"/>
      <c r="G17" s="105">
        <v>10.18</v>
      </c>
      <c r="H17" t="s" s="99">
        <v>241</v>
      </c>
      <c r="I17" s="105"/>
      <c r="J17" s="103"/>
      <c r="K17" s="99"/>
      <c r="L17" t="s" s="99">
        <v>242</v>
      </c>
      <c r="M17" s="99"/>
    </row>
    <row r="18" ht="11.8" customHeight="1">
      <c r="A18" t="s" s="100">
        <v>43</v>
      </c>
      <c r="B18" s="101"/>
      <c r="C18" s="101"/>
      <c r="D18" s="101"/>
      <c r="E18" s="101"/>
      <c r="F18" s="101"/>
      <c r="G18" s="102"/>
      <c r="H18" s="101"/>
      <c r="I18" s="102"/>
      <c r="J18" s="101"/>
      <c r="K18" s="101"/>
      <c r="L18" s="101"/>
      <c r="M18" s="101"/>
    </row>
    <row r="19" ht="13.15" customHeight="1">
      <c r="A19" t="s" s="99">
        <v>45</v>
      </c>
      <c r="B19" s="104">
        <v>6.2</v>
      </c>
      <c r="C19" s="104">
        <v>4.9</v>
      </c>
      <c r="D19" s="104">
        <v>4.89</v>
      </c>
      <c r="E19" t="s" s="99">
        <v>243</v>
      </c>
      <c r="F19" s="99"/>
      <c r="G19" s="105">
        <v>62.49</v>
      </c>
      <c r="H19" t="s" s="99">
        <v>244</v>
      </c>
      <c r="I19" s="105"/>
      <c r="J19" t="s" s="99">
        <v>245</v>
      </c>
      <c r="K19" t="s" s="99">
        <v>246</v>
      </c>
      <c r="L19" s="103"/>
      <c r="M19" s="103"/>
    </row>
    <row r="20" ht="11.8" customHeight="1">
      <c r="A20" t="s" s="100">
        <v>47</v>
      </c>
      <c r="B20" s="101"/>
      <c r="C20" s="101"/>
      <c r="D20" s="101"/>
      <c r="E20" s="101"/>
      <c r="F20" s="101"/>
      <c r="G20" s="102"/>
      <c r="H20" s="101"/>
      <c r="I20" s="102"/>
      <c r="J20" s="101"/>
      <c r="K20" s="101"/>
      <c r="L20" s="101"/>
      <c r="M20" s="101"/>
    </row>
    <row r="21" ht="21.7" customHeight="1">
      <c r="A21" t="s" s="99">
        <v>49</v>
      </c>
      <c r="B21" s="103"/>
      <c r="C21" s="103"/>
      <c r="D21" s="103"/>
      <c r="E21" s="103"/>
      <c r="F21" s="103"/>
      <c r="G21" s="105">
        <v>123.33</v>
      </c>
      <c r="H21" t="s" s="99">
        <v>247</v>
      </c>
      <c r="I21" s="105">
        <v>6.36</v>
      </c>
      <c r="J21" s="105">
        <v>6.36</v>
      </c>
      <c r="K21" t="s" s="99">
        <v>248</v>
      </c>
      <c r="L21" s="103"/>
      <c r="M21" s="103"/>
    </row>
    <row r="22" ht="11.8" customHeight="1">
      <c r="A22" t="s" s="100">
        <v>51</v>
      </c>
      <c r="B22" s="101"/>
      <c r="C22" s="101"/>
      <c r="D22" s="101"/>
      <c r="E22" s="101"/>
      <c r="F22" t="s" s="100">
        <v>249</v>
      </c>
      <c r="G22" s="102">
        <v>151</v>
      </c>
      <c r="H22" s="102">
        <v>151</v>
      </c>
      <c r="I22" s="102"/>
      <c r="J22" s="101"/>
      <c r="K22" t="s" s="100">
        <v>250</v>
      </c>
      <c r="L22" t="s" s="100">
        <v>251</v>
      </c>
      <c r="M22" s="101"/>
    </row>
    <row r="23" ht="11.8" customHeight="1">
      <c r="A23" t="s" s="99">
        <v>53</v>
      </c>
      <c r="B23" s="103"/>
      <c r="C23" s="103"/>
      <c r="D23" s="103"/>
      <c r="E23" s="103"/>
      <c r="F23" s="103"/>
      <c r="G23" s="105"/>
      <c r="H23" s="103"/>
      <c r="I23" s="105"/>
      <c r="J23" s="103"/>
      <c r="K23" s="103"/>
      <c r="L23" s="103"/>
      <c r="M23" s="103"/>
    </row>
    <row r="24" ht="11.8" customHeight="1">
      <c r="A24" t="s" s="100">
        <v>55</v>
      </c>
      <c r="B24" s="101"/>
      <c r="C24" s="101"/>
      <c r="D24" s="101"/>
      <c r="E24" s="101"/>
      <c r="F24" s="101"/>
      <c r="G24" s="102"/>
      <c r="H24" s="101"/>
      <c r="I24" s="102"/>
      <c r="J24" s="101"/>
      <c r="K24" s="101"/>
      <c r="L24" s="101"/>
      <c r="M24" s="101"/>
    </row>
    <row r="25" ht="13.15" customHeight="1">
      <c r="A25" t="s" s="99">
        <v>57</v>
      </c>
      <c r="B25" s="104">
        <v>4.9</v>
      </c>
      <c r="C25" s="104">
        <v>2.1</v>
      </c>
      <c r="D25" s="104">
        <v>1.4</v>
      </c>
      <c r="E25" t="s" s="99">
        <v>243</v>
      </c>
      <c r="F25" s="99"/>
      <c r="G25" s="105">
        <v>83.15000000000001</v>
      </c>
      <c r="H25" t="s" s="99">
        <v>252</v>
      </c>
      <c r="I25" s="105">
        <v>21.37</v>
      </c>
      <c r="J25" t="s" s="99">
        <v>253</v>
      </c>
      <c r="K25" s="103"/>
      <c r="L25" s="103"/>
      <c r="M25" s="103"/>
    </row>
    <row r="26" ht="11.8" customHeight="1">
      <c r="A26" t="s" s="100">
        <v>59</v>
      </c>
      <c r="B26" s="106">
        <v>39</v>
      </c>
      <c r="C26" s="106">
        <v>26.1</v>
      </c>
      <c r="D26" s="106">
        <v>9.800000000000001</v>
      </c>
      <c r="E26" t="s" s="100">
        <v>239</v>
      </c>
      <c r="F26" s="101"/>
      <c r="G26" s="102">
        <v>39.91</v>
      </c>
      <c r="H26" s="102">
        <v>39.91</v>
      </c>
      <c r="I26" s="102"/>
      <c r="J26" s="101"/>
      <c r="K26" t="s" s="100">
        <v>254</v>
      </c>
      <c r="L26" s="101"/>
      <c r="M26" s="101"/>
    </row>
    <row r="27" ht="11.8" customHeight="1">
      <c r="A27" t="s" s="99">
        <v>61</v>
      </c>
      <c r="B27" s="104">
        <v>361</v>
      </c>
      <c r="C27" s="104">
        <v>341</v>
      </c>
      <c r="D27" s="104">
        <v>276</v>
      </c>
      <c r="E27" t="s" s="99">
        <v>230</v>
      </c>
      <c r="F27" s="103"/>
      <c r="G27" s="105">
        <v>104.66</v>
      </c>
      <c r="H27" t="s" s="99">
        <v>255</v>
      </c>
      <c r="I27" s="105">
        <v>0.24</v>
      </c>
      <c r="J27" t="s" s="99">
        <v>256</v>
      </c>
      <c r="K27" s="103"/>
      <c r="L27" s="103"/>
      <c r="M27" s="103"/>
    </row>
    <row r="28" ht="11.8" customHeight="1">
      <c r="A28" t="s" s="100">
        <v>63</v>
      </c>
      <c r="B28" s="106">
        <v>2</v>
      </c>
      <c r="C28" s="101"/>
      <c r="D28" s="101"/>
      <c r="E28" t="s" s="100">
        <v>243</v>
      </c>
      <c r="F28" s="100"/>
      <c r="G28" s="102">
        <v>103.32</v>
      </c>
      <c r="H28" s="101"/>
      <c r="I28" s="102">
        <v>127.63</v>
      </c>
      <c r="J28" s="106">
        <v>127.63</v>
      </c>
      <c r="K28" s="101"/>
      <c r="L28" s="101"/>
      <c r="M28" s="101"/>
    </row>
    <row r="29" ht="11.8" customHeight="1">
      <c r="A29" t="s" s="99">
        <v>65</v>
      </c>
      <c r="B29" s="104">
        <v>1.4</v>
      </c>
      <c r="C29" s="104">
        <v>1.02</v>
      </c>
      <c r="D29" s="104">
        <v>0.67</v>
      </c>
      <c r="E29" t="s" s="99">
        <v>243</v>
      </c>
      <c r="F29" s="99"/>
      <c r="G29" s="105">
        <v>132.61</v>
      </c>
      <c r="H29" t="s" s="99">
        <v>257</v>
      </c>
      <c r="I29" s="105"/>
      <c r="J29" s="103"/>
      <c r="K29" s="103"/>
      <c r="L29" s="103"/>
      <c r="M29" s="103"/>
    </row>
    <row r="30" ht="11.8" customHeight="1">
      <c r="A30" t="s" s="100">
        <v>67</v>
      </c>
      <c r="B30" s="101"/>
      <c r="C30" s="101"/>
      <c r="D30" s="101"/>
      <c r="E30" s="101"/>
      <c r="F30" s="101"/>
      <c r="G30" s="102"/>
      <c r="H30" s="101"/>
      <c r="I30" s="102"/>
      <c r="J30" s="101"/>
      <c r="K30" s="101"/>
      <c r="L30" s="101"/>
      <c r="M30" s="101"/>
    </row>
    <row r="31" ht="11.8" customHeight="1">
      <c r="A31" t="s" s="99">
        <v>69</v>
      </c>
      <c r="B31" s="103"/>
      <c r="C31" s="103"/>
      <c r="D31" s="103"/>
      <c r="E31" s="103"/>
      <c r="F31" t="s" s="99">
        <v>258</v>
      </c>
      <c r="G31" s="105"/>
      <c r="H31" s="103"/>
      <c r="I31" s="105">
        <v>131</v>
      </c>
      <c r="J31" s="104">
        <v>131</v>
      </c>
      <c r="K31" s="103"/>
      <c r="L31" s="103"/>
      <c r="M31" s="103"/>
    </row>
    <row r="32" ht="11.8" customHeight="1">
      <c r="A32" t="s" s="100">
        <v>71</v>
      </c>
      <c r="B32" s="101"/>
      <c r="C32" s="101"/>
      <c r="D32" s="101"/>
      <c r="E32" s="101"/>
      <c r="F32" s="101"/>
      <c r="G32" s="102">
        <v>136.86</v>
      </c>
      <c r="H32" t="s" s="100">
        <v>259</v>
      </c>
      <c r="I32" s="102"/>
      <c r="J32" s="101"/>
      <c r="K32" s="101"/>
      <c r="L32" s="101"/>
      <c r="M32" s="101"/>
    </row>
    <row r="33" ht="11.8" customHeight="1">
      <c r="A33" t="s" s="99">
        <v>73</v>
      </c>
      <c r="B33" s="103"/>
      <c r="C33" s="103"/>
      <c r="D33" s="103"/>
      <c r="E33" s="103"/>
      <c r="F33" s="103"/>
      <c r="G33" s="105"/>
      <c r="H33" s="103"/>
      <c r="I33" s="105"/>
      <c r="J33" s="103"/>
      <c r="K33" s="103"/>
      <c r="L33" s="103"/>
      <c r="M33" s="103"/>
    </row>
    <row r="34" ht="11.8" customHeight="1">
      <c r="A34" t="s" s="100">
        <v>75</v>
      </c>
      <c r="B34" s="106">
        <v>33.06</v>
      </c>
      <c r="C34" s="106">
        <v>15.19</v>
      </c>
      <c r="D34" s="106">
        <v>57.77</v>
      </c>
      <c r="E34" t="s" s="100">
        <v>239</v>
      </c>
      <c r="F34" t="s" s="100">
        <v>260</v>
      </c>
      <c r="G34" s="102">
        <v>66.77</v>
      </c>
      <c r="H34" t="s" s="100">
        <v>261</v>
      </c>
      <c r="I34" s="102">
        <v>3.17</v>
      </c>
      <c r="J34" s="106">
        <v>3.17</v>
      </c>
      <c r="K34" t="s" s="100">
        <v>262</v>
      </c>
      <c r="L34" s="101"/>
      <c r="M34" s="101"/>
    </row>
    <row r="35" ht="11.8" customHeight="1">
      <c r="A35" t="s" s="99">
        <v>77</v>
      </c>
      <c r="B35" s="103"/>
      <c r="C35" s="103"/>
      <c r="D35" s="103"/>
      <c r="E35" s="103"/>
      <c r="F35" s="103"/>
      <c r="G35" s="105"/>
      <c r="H35" s="103"/>
      <c r="I35" s="105"/>
      <c r="J35" s="103"/>
      <c r="K35" s="103"/>
      <c r="L35" s="103"/>
      <c r="M35" s="103"/>
    </row>
    <row r="36" ht="11.8" customHeight="1">
      <c r="A36" t="s" s="100">
        <v>79</v>
      </c>
      <c r="B36" s="101"/>
      <c r="C36" s="101"/>
      <c r="D36" s="101"/>
      <c r="E36" s="101"/>
      <c r="F36" s="101"/>
      <c r="G36" s="102"/>
      <c r="H36" s="101"/>
      <c r="I36" s="102"/>
      <c r="J36" s="101"/>
      <c r="K36" s="101"/>
      <c r="L36" s="101"/>
      <c r="M36" s="101"/>
    </row>
    <row r="37" ht="11.8" customHeight="1">
      <c r="A37" t="s" s="99">
        <v>81</v>
      </c>
      <c r="B37" s="104">
        <v>1095</v>
      </c>
      <c r="C37" s="104">
        <v>895</v>
      </c>
      <c r="D37" s="104">
        <v>3047</v>
      </c>
      <c r="E37" t="s" s="99">
        <v>230</v>
      </c>
      <c r="F37" s="103"/>
      <c r="G37" s="105">
        <v>50.41</v>
      </c>
      <c r="H37" s="103"/>
      <c r="I37" s="105">
        <v>15.74</v>
      </c>
      <c r="J37" s="104">
        <v>15.74</v>
      </c>
      <c r="K37" t="s" s="99">
        <v>263</v>
      </c>
      <c r="L37" t="s" s="99">
        <v>264</v>
      </c>
      <c r="M37" s="103"/>
    </row>
    <row r="38" ht="11.8" customHeight="1">
      <c r="A38" t="s" s="100">
        <v>83</v>
      </c>
      <c r="B38" s="106">
        <v>1217</v>
      </c>
      <c r="C38" s="106">
        <v>367</v>
      </c>
      <c r="D38" s="106">
        <v>544</v>
      </c>
      <c r="E38" t="s" s="100">
        <v>230</v>
      </c>
      <c r="F38" s="101"/>
      <c r="G38" s="102">
        <v>116.89</v>
      </c>
      <c r="H38" s="101"/>
      <c r="I38" s="102">
        <v>116.89</v>
      </c>
      <c r="J38" t="s" s="100">
        <v>265</v>
      </c>
      <c r="K38" s="101"/>
      <c r="L38" t="s" s="100">
        <v>266</v>
      </c>
      <c r="M38" s="101"/>
    </row>
    <row r="39" ht="11.8" customHeight="1">
      <c r="A39" t="s" s="99">
        <v>85</v>
      </c>
      <c r="B39" s="103"/>
      <c r="C39" s="103"/>
      <c r="D39" s="103"/>
      <c r="E39" s="103"/>
      <c r="F39" s="103"/>
      <c r="G39" s="105"/>
      <c r="H39" s="103"/>
      <c r="I39" s="105"/>
      <c r="J39" s="103"/>
      <c r="K39" s="103"/>
      <c r="L39" s="103"/>
      <c r="M39" s="103"/>
    </row>
    <row r="40" ht="13.15" customHeight="1">
      <c r="A40" t="s" s="100">
        <v>87</v>
      </c>
      <c r="B40" s="106">
        <v>352</v>
      </c>
      <c r="C40" s="106">
        <v>381</v>
      </c>
      <c r="D40" s="106">
        <v>334</v>
      </c>
      <c r="E40" t="s" s="100">
        <v>230</v>
      </c>
      <c r="F40" s="100"/>
      <c r="G40" s="102">
        <v>226.13</v>
      </c>
      <c r="H40" t="s" s="100">
        <v>267</v>
      </c>
      <c r="I40" s="102"/>
      <c r="J40" s="101"/>
      <c r="K40" t="s" s="100">
        <v>268</v>
      </c>
      <c r="L40" s="101"/>
      <c r="M40" s="101"/>
    </row>
    <row r="41" ht="11.8" customHeight="1">
      <c r="A41" t="s" s="99">
        <v>89</v>
      </c>
      <c r="B41" s="103"/>
      <c r="C41" s="103"/>
      <c r="D41" s="103"/>
      <c r="E41" s="103"/>
      <c r="F41" s="103"/>
      <c r="G41" s="105">
        <v>72.75</v>
      </c>
      <c r="H41" s="103"/>
      <c r="I41" s="105"/>
      <c r="J41" s="103"/>
      <c r="K41" s="103"/>
      <c r="L41" s="103"/>
      <c r="M41" s="103"/>
    </row>
    <row r="42" ht="11.8" customHeight="1">
      <c r="A42" t="s" s="100">
        <v>91</v>
      </c>
      <c r="B42" s="101"/>
      <c r="C42" s="101"/>
      <c r="D42" s="101"/>
      <c r="E42" s="101"/>
      <c r="F42" s="101"/>
      <c r="G42" s="102">
        <v>62.78</v>
      </c>
      <c r="H42" s="101"/>
      <c r="I42" s="102">
        <v>67.64</v>
      </c>
      <c r="J42" t="s" s="100">
        <v>269</v>
      </c>
      <c r="K42" s="101"/>
      <c r="L42" s="101"/>
      <c r="M42" s="101"/>
    </row>
    <row r="43" ht="11.8" customHeight="1">
      <c r="A43" t="s" s="99">
        <v>93</v>
      </c>
      <c r="B43" s="103"/>
      <c r="C43" s="103"/>
      <c r="D43" s="103"/>
      <c r="E43" s="103"/>
      <c r="F43" s="103"/>
      <c r="G43" s="105"/>
      <c r="H43" s="103"/>
      <c r="I43" s="105"/>
      <c r="J43" s="103"/>
      <c r="K43" s="103"/>
      <c r="L43" s="103"/>
      <c r="M43" s="103"/>
    </row>
    <row r="44" ht="11.8" customHeight="1">
      <c r="A44" t="s" s="100">
        <v>95</v>
      </c>
      <c r="B44" s="106">
        <v>34.1</v>
      </c>
      <c r="C44" s="101"/>
      <c r="D44" s="106">
        <v>25.1</v>
      </c>
      <c r="E44" t="s" s="100">
        <v>239</v>
      </c>
      <c r="F44" s="100"/>
      <c r="G44" s="102">
        <v>64.34</v>
      </c>
      <c r="H44" s="102">
        <v>64.34</v>
      </c>
      <c r="I44" s="102">
        <v>69.27</v>
      </c>
      <c r="J44" s="102">
        <v>69.27</v>
      </c>
      <c r="K44" s="101"/>
      <c r="L44" s="101"/>
      <c r="M44" s="101"/>
    </row>
    <row r="45" ht="11.8" customHeight="1">
      <c r="A45" t="s" s="99">
        <v>97</v>
      </c>
      <c r="B45" s="103"/>
      <c r="C45" s="103"/>
      <c r="D45" s="103"/>
      <c r="E45" s="103"/>
      <c r="F45" s="103"/>
      <c r="G45" s="105"/>
      <c r="H45" s="103"/>
      <c r="I45" s="105"/>
      <c r="J45" s="103"/>
      <c r="K45" s="103"/>
      <c r="L45" s="103"/>
      <c r="M45" s="103"/>
    </row>
    <row r="46" ht="11.8" customHeight="1">
      <c r="A46" t="s" s="100">
        <v>99</v>
      </c>
      <c r="B46" s="101"/>
      <c r="C46" s="101"/>
      <c r="D46" s="101"/>
      <c r="E46" s="101"/>
      <c r="F46" s="101"/>
      <c r="G46" s="102"/>
      <c r="H46" s="101"/>
      <c r="I46" s="102"/>
      <c r="J46" s="101"/>
      <c r="K46" s="101"/>
      <c r="L46" s="101"/>
      <c r="M46" s="101"/>
    </row>
    <row r="47" ht="11.8" customHeight="1">
      <c r="A47" t="s" s="99">
        <v>101</v>
      </c>
      <c r="B47" s="103"/>
      <c r="C47" s="103"/>
      <c r="D47" s="103"/>
      <c r="E47" s="103"/>
      <c r="F47" s="103"/>
      <c r="G47" s="105"/>
      <c r="H47" s="103"/>
      <c r="I47" s="105"/>
      <c r="J47" s="103"/>
      <c r="K47" s="103"/>
      <c r="L47" s="103"/>
      <c r="M47" s="103"/>
    </row>
    <row r="48" ht="11.8" customHeight="1">
      <c r="A48" t="s" s="100">
        <v>103</v>
      </c>
      <c r="B48" s="106">
        <v>806.8</v>
      </c>
      <c r="C48" s="106">
        <v>16.6</v>
      </c>
      <c r="D48" s="101"/>
      <c r="E48" t="s" s="100">
        <v>230</v>
      </c>
      <c r="F48" s="101"/>
      <c r="G48" s="102">
        <v>130.7</v>
      </c>
      <c r="H48" t="s" s="100">
        <v>270</v>
      </c>
      <c r="I48" s="102"/>
      <c r="J48" s="101"/>
      <c r="K48" s="101"/>
      <c r="L48" s="101"/>
      <c r="M48" s="101"/>
    </row>
    <row r="49" ht="11.8" customHeight="1">
      <c r="A49" t="s" s="99">
        <v>105</v>
      </c>
      <c r="B49" s="104">
        <v>4.49</v>
      </c>
      <c r="C49" s="104">
        <v>2.16</v>
      </c>
      <c r="D49" s="104">
        <v>2.01</v>
      </c>
      <c r="E49" t="s" s="99">
        <v>243</v>
      </c>
      <c r="F49" s="103"/>
      <c r="G49" s="105">
        <v>98.93000000000001</v>
      </c>
      <c r="H49" s="104">
        <v>98.93000000000001</v>
      </c>
      <c r="I49" s="105">
        <v>20.29</v>
      </c>
      <c r="J49" s="103"/>
      <c r="K49" t="s" s="99">
        <v>271</v>
      </c>
      <c r="L49" s="103"/>
      <c r="M49" s="103"/>
    </row>
    <row r="50" ht="11.8" customHeight="1">
      <c r="A50" t="s" s="100">
        <v>107</v>
      </c>
      <c r="B50" s="106">
        <v>4</v>
      </c>
      <c r="C50" s="106">
        <v>3</v>
      </c>
      <c r="D50" s="101"/>
      <c r="E50" t="s" s="100">
        <v>243</v>
      </c>
      <c r="F50" s="101"/>
      <c r="G50" s="102">
        <v>84</v>
      </c>
      <c r="H50" s="101"/>
      <c r="I50" s="102"/>
      <c r="J50" s="101"/>
      <c r="K50" t="s" s="100">
        <v>272</v>
      </c>
      <c r="L50" s="101"/>
      <c r="M50" s="101"/>
    </row>
    <row r="51" ht="11.8" customHeight="1">
      <c r="A51" t="s" s="99">
        <v>109</v>
      </c>
      <c r="B51" s="104">
        <v>26</v>
      </c>
      <c r="C51" s="104">
        <v>22</v>
      </c>
      <c r="D51" s="104">
        <v>12</v>
      </c>
      <c r="E51" t="s" s="99">
        <v>239</v>
      </c>
      <c r="F51" s="99"/>
      <c r="G51" s="105">
        <v>128.41</v>
      </c>
      <c r="H51" s="104">
        <v>128.41</v>
      </c>
      <c r="I51" s="105">
        <v>128.41</v>
      </c>
      <c r="J51" t="s" s="99">
        <v>273</v>
      </c>
      <c r="K51" s="99"/>
      <c r="L51" s="99"/>
      <c r="M51" t="s" s="99">
        <v>274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O54"/>
  <sheetViews>
    <sheetView workbookViewId="0" showGridLines="0" defaultGridColor="1"/>
  </sheetViews>
  <sheetFormatPr defaultColWidth="8.83333" defaultRowHeight="15" customHeight="1" outlineLevelRow="0" outlineLevelCol="0"/>
  <cols>
    <col min="1" max="1" width="11.1719" style="13" customWidth="1"/>
    <col min="2" max="2" width="15.3516" style="13" customWidth="1"/>
    <col min="3" max="3" width="10.6719" style="13" customWidth="1"/>
    <col min="4" max="4" width="10.6719" style="13" customWidth="1"/>
    <col min="5" max="5" width="10.6719" style="13" customWidth="1"/>
    <col min="6" max="6" width="10.6719" style="13" customWidth="1"/>
    <col min="7" max="7" width="10.6719" style="13" customWidth="1"/>
    <col min="8" max="8" width="10.6719" style="13" customWidth="1"/>
    <col min="9" max="9" width="10.6719" style="13" customWidth="1"/>
    <col min="10" max="10" width="10.6719" style="13" customWidth="1"/>
    <col min="11" max="11" width="10.6719" style="13" customWidth="1"/>
    <col min="12" max="12" width="11.3516" style="13" customWidth="1"/>
    <col min="13" max="13" width="10.1719" style="13" customWidth="1"/>
    <col min="14" max="14" width="8.85156" style="13" customWidth="1"/>
    <col min="15" max="15" width="8.85156" style="13" customWidth="1"/>
    <col min="16" max="256" width="8.85156" style="1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12"/>
    </row>
    <row r="2" ht="15" customHeight="1">
      <c r="A2" t="s" s="5">
        <v>10</v>
      </c>
      <c r="B2" t="s" s="5">
        <v>11</v>
      </c>
      <c r="C2" s="14">
        <f>1-D2</f>
        <v>0.83</v>
      </c>
      <c r="D2" s="15">
        <f>ROUND(H2,2)+ROUND(G2,2)</f>
        <v>0.17</v>
      </c>
      <c r="E2" s="14">
        <f>SUM(ROUND(L2,2),ROUND(I2,2))</f>
        <v>0.06999999999999999</v>
      </c>
      <c r="F2" s="15">
        <f>ROUND(K2,2)+ROUND(J2,2)</f>
        <v>0.09999999999999999</v>
      </c>
      <c r="G2" s="14">
        <f>ROUND(J2,2)+ROUND(I2,2)</f>
        <v>0.13</v>
      </c>
      <c r="H2" s="14">
        <f>ROUND(K2,2)+ROUND(L2,2)</f>
        <v>0.04</v>
      </c>
      <c r="I2" s="14">
        <f>IF('Admissions 2017'!F2&gt;0,'Admissions 2017'!F2/'Admissions 2017'!C2,"  ")</f>
        <v>0.05935228452751817</v>
      </c>
      <c r="J2" s="14">
        <f>IF('Admissions 2017'!G2&gt;0,'Admissions 2017'!G2/'Admissions 2017'!C2,"  ")</f>
        <v>0.06720534787123572</v>
      </c>
      <c r="K2" s="14">
        <f>IF('Admissions 2017'!J2&gt;0,'Admissions 2017'!J2/'Admissions 2017'!C2,"  ")</f>
        <v>0.02518172377985462</v>
      </c>
      <c r="L2" s="14">
        <f>IF('Admissions 2017'!I2&gt;0,'Admissions 2017'!I2/'Admissions 2017'!C2,"  ")</f>
        <v>0.007106697819314642</v>
      </c>
      <c r="M2" s="8">
        <v>2017</v>
      </c>
      <c r="N2" s="7"/>
      <c r="O2" s="7"/>
    </row>
    <row r="3" ht="15" customHeight="1">
      <c r="A3" t="s" s="5">
        <v>12</v>
      </c>
      <c r="B3" t="s" s="5">
        <v>13</v>
      </c>
      <c r="C3" s="14">
        <f>1-D3</f>
        <v>0.7</v>
      </c>
      <c r="D3" s="15">
        <f>ROUND(H3,2)+ROUND(G3,2)</f>
        <v>0.3</v>
      </c>
      <c r="E3" s="15">
        <f>SUM(ROUND(L3,2),ROUND(I3,2))</f>
        <v>0.09999999999999999</v>
      </c>
      <c r="F3" s="14">
        <f>ROUND(K3,2)+ROUND(J3,2)</f>
        <v>0.2</v>
      </c>
      <c r="G3" s="14">
        <f>ROUND(J3,2)+ROUND(I3,2)</f>
        <v>0.2</v>
      </c>
      <c r="H3" s="14">
        <f>ROUND(K3,2)+ROUND(L3,2)</f>
        <v>0.09999999999999999</v>
      </c>
      <c r="I3" s="14">
        <f>IF('Admissions 2017'!F3&gt;0,'Admissions 2017'!F3/'Admissions 2017'!C3,"  ")</f>
        <v>0.06527994738140261</v>
      </c>
      <c r="J3" s="14">
        <f>IF('Admissions 2017'!G3&gt;0,'Admissions 2017'!G3/'Admissions 2017'!C3,"  ")</f>
        <v>0.1322864424895174</v>
      </c>
      <c r="K3" s="14">
        <f>IF('Admissions 2017'!J3&gt;0,'Admissions 2017'!J3/'Admissions 2017'!C3,"  ")</f>
        <v>0.0674175779001891</v>
      </c>
      <c r="L3" s="14">
        <f>IF('Admissions 2017'!I3&gt;0,'Admissions 2017'!I3/'Admissions 2017'!C3,"  ")</f>
        <v>0.02861136232837293</v>
      </c>
      <c r="M3" s="8">
        <v>2017</v>
      </c>
      <c r="N3" s="7"/>
      <c r="O3" s="7"/>
    </row>
    <row r="4" ht="15" customHeight="1">
      <c r="A4" t="s" s="5">
        <v>14</v>
      </c>
      <c r="B4" t="s" s="5">
        <v>15</v>
      </c>
      <c r="C4" s="14">
        <f>1-D4</f>
        <v>0.4299999999999999</v>
      </c>
      <c r="D4" s="15">
        <f>ROUND(H4,2)+ROUND(G4,2)</f>
        <v>0.5700000000000001</v>
      </c>
      <c r="E4" s="15">
        <f>SUM(ROUND(L4,2),ROUND(I4,2))</f>
        <v>0.33</v>
      </c>
      <c r="F4" s="14">
        <f>ROUND(K4,2)+ROUND(J4,2)</f>
        <v>0.24</v>
      </c>
      <c r="G4" s="14">
        <f>ROUND(J4,2)+ROUND(I4,2)</f>
        <v>0.06</v>
      </c>
      <c r="H4" s="14">
        <f>ROUND(K4,2)+ROUND(L4,2)</f>
        <v>0.51</v>
      </c>
      <c r="I4" s="14">
        <f>IF('Admissions 2017'!F4&gt;0,'Admissions 2017'!F4/'Admissions 2017'!C4,"  ")</f>
        <v>0.06475842468534308</v>
      </c>
      <c r="J4" s="16">
        <f>IF('Admissions 2017'!G4&gt;0,'Admissions 2017'!G4/'Admissions 2017'!C4,"  ")</f>
        <v>0.0002030044660982542</v>
      </c>
      <c r="K4" s="14">
        <f>IF('Admissions 2017'!J4&gt;0,'Admissions 2017'!J4/'Admissions 2017'!C4,"  ")</f>
        <v>0.2414738124238733</v>
      </c>
      <c r="L4" s="14">
        <f>IF('Admissions 2017'!I4&gt;0,'Admissions 2017'!I4/'Admissions 2017'!C4,"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2017'!F5&gt;0,'Admissions 2017'!F5/'Admissions 2017'!C5,"  ")</f>
        <v>0.08985872303143139</v>
      </c>
      <c r="J5" s="14">
        <f>IF('Admissions 2017'!G5&gt;0,'Admissions 2017'!G5/'Admissions 2017'!C5,"  ")</f>
        <v>0.1603876902858394</v>
      </c>
      <c r="K5" s="14">
        <f>IF('Admissions 2017'!J5&gt;0,'Admissions 2017'!J5/'Admissions 2017'!C5,"  ")</f>
        <v>0.179169860913372</v>
      </c>
      <c r="L5" s="14">
        <f>IF('Admissions 2017'!I5&gt;0,'Admissions 2017'!I5/'Admissions 2017'!C5,"  ")</f>
        <v>0.008159018727412112</v>
      </c>
      <c r="M5" s="8">
        <v>2017</v>
      </c>
      <c r="N5" s="7"/>
      <c r="O5" s="7"/>
    </row>
    <row r="6" ht="15" customHeight="1">
      <c r="A6" t="s" s="5">
        <v>18</v>
      </c>
      <c r="B6" t="s" s="5">
        <v>19</v>
      </c>
      <c r="C6" s="14">
        <f>1-D6</f>
        <v>0.6699999999999999</v>
      </c>
      <c r="D6" s="15">
        <f>ROUND(H6,2)+ROUND(G6,2)</f>
        <v>0.33</v>
      </c>
      <c r="E6" s="15">
        <f>SUM(ROUND(L6,2),ROUND(I6,2))</f>
        <v>0.22</v>
      </c>
      <c r="F6" s="14">
        <f>ROUND(K6,2)+ROUND(J6,2)</f>
        <v>0.11</v>
      </c>
      <c r="G6" s="14">
        <f>ROUND(J6,2)+ROUND(I6,2)</f>
        <v>0.2</v>
      </c>
      <c r="H6" s="14">
        <f>ROUND(K6,2)+ROUND(L6,2)</f>
        <v>0.13</v>
      </c>
      <c r="I6" s="14">
        <f>IF('Admissions 2017'!F6&gt;0,'Admissions 2017'!F6/'Admissions 2017'!C6,"  ")</f>
        <v>0.08939630567074155</v>
      </c>
      <c r="J6" s="14">
        <f>IF('Admissions 2017'!G6&gt;0,'Admissions 2017'!G6/'Admissions 2017'!C6,"  ")</f>
        <v>0.1137648769454467</v>
      </c>
      <c r="K6" s="17">
        <f>IF('Admissions 2017'!J6&gt;0,'Admissions 2017'!J6/'Admissions 2017'!C6,"  ")</f>
        <v>0.0008077979428079056</v>
      </c>
      <c r="L6" s="14">
        <f>IF('Admissions 2017'!I6&gt;0,'Admissions 2017'!I6/'Admissions 2017'!C6,"  ")</f>
        <v>0.1252894609295062</v>
      </c>
      <c r="M6" s="8">
        <v>2017</v>
      </c>
      <c r="N6" s="7"/>
      <c r="O6" s="7"/>
    </row>
    <row r="7" ht="15" customHeight="1">
      <c r="A7" t="s" s="5">
        <v>20</v>
      </c>
      <c r="B7" t="s" s="5">
        <v>21</v>
      </c>
      <c r="C7" s="14">
        <f>1-D7</f>
        <v>0.48</v>
      </c>
      <c r="D7" s="15">
        <f>ROUND(H7,2)+ROUND(G7,2)</f>
        <v>0.52</v>
      </c>
      <c r="E7" s="18">
        <f>SUM(ROUND(L7,2),ROUND(I7,2))</f>
        <v>0.16</v>
      </c>
      <c r="F7" s="15">
        <f>ROUND(K7,2)+ROUND(J7,2)</f>
        <v>0.36</v>
      </c>
      <c r="G7" s="14">
        <f>ROUND(J7,2)+ROUND(I7,2)</f>
        <v>0.15</v>
      </c>
      <c r="H7" s="14">
        <f>ROUND(K7,2)+ROUND(L7,2)</f>
        <v>0.37</v>
      </c>
      <c r="I7" s="14">
        <f>IF('Admissions 2017'!F7&gt;0,'Admissions 2017'!F7/'Admissions 2017'!C7,"  ")</f>
        <v>0.05386035400152026</v>
      </c>
      <c r="J7" s="14">
        <f>IF('Admissions 2017'!G7&gt;0,'Admissions 2017'!G7/'Admissions 2017'!C7,"  ")</f>
        <v>0.1017482897165816</v>
      </c>
      <c r="K7" s="14">
        <f>IF('Admissions 2017'!J7&gt;0,'Admissions 2017'!J7/'Admissions 2017'!C7,"  ")</f>
        <v>0.2639808882614833</v>
      </c>
      <c r="L7" s="14">
        <f>IF('Admissions 2017'!I7&gt;0,'Admissions 2017'!I7/'Admissions 2017'!C7,"  ")</f>
        <v>0.1052231512650668</v>
      </c>
      <c r="M7" s="8">
        <v>2017</v>
      </c>
      <c r="N7" s="7"/>
      <c r="O7" s="7"/>
    </row>
    <row r="8" ht="15" customHeight="1">
      <c r="A8" t="s" s="5">
        <v>22</v>
      </c>
      <c r="B8" t="s" s="5">
        <v>23</v>
      </c>
      <c r="C8" s="14">
        <f>1-D8</f>
        <v>0.88</v>
      </c>
      <c r="D8" s="19">
        <f>ROUND(H8,2)+ROUND(G8,2)</f>
        <v>0.12</v>
      </c>
      <c r="E8" s="20">
        <v>0.12</v>
      </c>
      <c r="F8" s="21"/>
      <c r="G8" s="14">
        <f>'Admissions 2017'!E8/'Admissions 2017'!C8</f>
        <v>0.03785664578983994</v>
      </c>
      <c r="H8" s="14">
        <f>ROUND(K8,2)+ROUND(L8,2)</f>
        <v>0.08</v>
      </c>
      <c r="I8" t="s" s="5">
        <f>IF('Admissions 2017'!F8&gt;0,'Admissions 2017'!F8/'Admissions 2017'!C8,"  ")</f>
        <v>131</v>
      </c>
      <c r="J8" t="s" s="5">
        <f>IF('Admissions 2017'!G8&gt;0,'Admissions 2017'!G8/'Admissions 2017'!C8,"  ")</f>
        <v>131</v>
      </c>
      <c r="K8" s="14">
        <v>0.03</v>
      </c>
      <c r="L8" s="14">
        <f>IF('Admissions 2017'!I8&gt;0,'Admissions 2017'!I8/'Admissions 2017'!C8,"  ")</f>
        <v>0.04810948735792159</v>
      </c>
      <c r="M8" s="8">
        <v>2017</v>
      </c>
      <c r="N8" s="7"/>
      <c r="O8" s="7"/>
    </row>
    <row r="9" ht="15" customHeight="1">
      <c r="A9" t="s" s="5">
        <v>24</v>
      </c>
      <c r="B9" t="s" s="5">
        <v>25</v>
      </c>
      <c r="C9" s="14"/>
      <c r="D9" s="14"/>
      <c r="E9" s="22"/>
      <c r="F9" s="14"/>
      <c r="G9" s="14"/>
      <c r="H9" s="14"/>
      <c r="I9" t="s" s="5">
        <f>IF('Admissions 2017'!F9&gt;0,'Admissions 2017'!F9/'Admissions 2017'!C9,"  ")</f>
        <v>131</v>
      </c>
      <c r="J9" t="s" s="5">
        <f>IF('Admissions 2017'!G9&gt;0,'Admissions 2017'!G9/'Admissions 2017'!C9,"  ")</f>
        <v>131</v>
      </c>
      <c r="K9" t="s" s="5">
        <f>IF('Admissions 2017'!J9&gt;0,'Admissions 2017'!J9/'Admissions 2017'!C9,"  ")</f>
        <v>131</v>
      </c>
      <c r="L9" t="s" s="5">
        <f>IF('Admissions 2017'!I9&gt;0,'Admissions 2017'!I9/'Admissions 2017'!C9,"  ")</f>
        <v>131</v>
      </c>
      <c r="M9" s="7"/>
      <c r="N9" s="7"/>
      <c r="O9" s="7"/>
    </row>
    <row r="10" ht="15" customHeight="1">
      <c r="A10" t="s" s="5">
        <v>26</v>
      </c>
      <c r="B10" t="s" s="5">
        <v>27</v>
      </c>
      <c r="C10" s="14">
        <f>1-D10</f>
        <v>0.67</v>
      </c>
      <c r="D10" s="14">
        <f>ROUND(H10,2)+ROUND(G10,2)</f>
        <v>0.33</v>
      </c>
      <c r="E10" s="18">
        <f>SUM(ROUND(L10,2),ROUND(I10,2))</f>
        <v>0.16</v>
      </c>
      <c r="F10" s="14">
        <f>ROUND(K10,2)+ROUND(J10,2)</f>
        <v>0.17</v>
      </c>
      <c r="G10" s="14">
        <f>ROUND(J10,2)+ROUND(I10,2)</f>
        <v>0.29</v>
      </c>
      <c r="H10" s="14">
        <f>ROUND(K10,2)+ROUND(L10,2)</f>
        <v>0.04</v>
      </c>
      <c r="I10" s="14">
        <f>IF('Admissions 2017'!F10&gt;0,'Admissions 2017'!F10/'Admissions 2017'!C10,"  ")</f>
        <v>0.1520535158680772</v>
      </c>
      <c r="J10" s="14">
        <f>IF('Admissions 2017'!G10&gt;0,'Admissions 2017'!G10/'Admissions 2017'!C10,"  ")</f>
        <v>0.1416925948973242</v>
      </c>
      <c r="K10" s="14">
        <f>IF('Admissions 2017'!J10&gt;0,'Admissions 2017'!J10/'Admissions 2017'!C10,"  ")</f>
        <v>0.02514001244555071</v>
      </c>
      <c r="L10" s="14">
        <f>IF('Admissions 2017'!I10&gt;0,'Admissions 2017'!I10/'Admissions 2017'!C10,"  ")</f>
        <v>0.0104542626011201</v>
      </c>
      <c r="M10" s="8">
        <v>2017</v>
      </c>
      <c r="N10" s="7"/>
      <c r="O10" s="7"/>
    </row>
    <row r="11" ht="15" customHeight="1">
      <c r="A11" t="s" s="5">
        <v>28</v>
      </c>
      <c r="B11" t="s" s="5">
        <v>29</v>
      </c>
      <c r="C11" s="14">
        <f>1-D11</f>
        <v>0.6499999999999999</v>
      </c>
      <c r="D11" s="23">
        <f>ROUND(H11,2)+ROUND(G11,2)</f>
        <v>0.35</v>
      </c>
      <c r="E11" s="20">
        <f>L11</f>
        <v>0.09085107617334803</v>
      </c>
      <c r="F11" s="21">
        <f>K11</f>
        <v>0.04687590648024598</v>
      </c>
      <c r="G11" s="14">
        <f>'Admissions 2017'!E11/'Admissions 2017'!C11</f>
        <v>0.2141904043627081</v>
      </c>
      <c r="H11" s="14">
        <f>ROUND(K11,2)+ROUND(L11,2)</f>
        <v>0.14</v>
      </c>
      <c r="I11" t="s" s="5">
        <f>IF('Admissions 2017'!F11&gt;0,'Admissions 2017'!F11/'Admissions 2017'!C11,"  ")</f>
        <v>131</v>
      </c>
      <c r="J11" t="s" s="5">
        <f>IF('Admissions 2017'!G11&gt;0,'Admissions 2017'!G11/'Admissions 2017'!C11,"  ")</f>
        <v>131</v>
      </c>
      <c r="K11" s="14">
        <f>IF('Admissions 2017'!J11&gt;0,'Admissions 2017'!J11/'Admissions 2017'!C11,"  ")</f>
        <v>0.04687590648024598</v>
      </c>
      <c r="L11" s="14">
        <f>IF('Admissions 2017'!I11&gt;0,'Admissions 2017'!I11/'Admissions 2017'!C11,"  ")</f>
        <v>0.09085107617334803</v>
      </c>
      <c r="M11" s="8">
        <v>2017</v>
      </c>
      <c r="N11" s="7"/>
      <c r="O11" s="7"/>
    </row>
    <row r="12" ht="15" customHeight="1">
      <c r="A12" t="s" s="5">
        <v>30</v>
      </c>
      <c r="B12" t="s" s="5">
        <v>31</v>
      </c>
      <c r="C12" s="14">
        <f>1-D12</f>
        <v>0.47</v>
      </c>
      <c r="D12" s="15">
        <f>ROUND(H12,2)+ROUND(G12,2)</f>
        <v>0.53</v>
      </c>
      <c r="E12" s="24">
        <f>SUM(ROUND(L12,2),ROUND(I12,2))</f>
        <v>0.3099999999999999</v>
      </c>
      <c r="F12" s="15">
        <f>ROUND(K12,2)+ROUND(J12,2)</f>
        <v>0.22</v>
      </c>
      <c r="G12" s="14">
        <f>ROUND(J12,2)+ROUND(I12,2)</f>
        <v>0.47</v>
      </c>
      <c r="H12" s="14">
        <f>ROUND(K12,2)+ROUND(L12,2)</f>
        <v>0.06</v>
      </c>
      <c r="I12" s="14">
        <f>IF('Admissions 2017'!F12&gt;0,'Admissions 2017'!F12/'Admissions 2017'!C12,"  ")</f>
        <v>0.2789860290940516</v>
      </c>
      <c r="J12" s="14">
        <f>IF('Admissions 2017'!G12&gt;0,'Admissions 2017'!G12/'Admissions 2017'!C12,"  ")</f>
        <v>0.1872389457007057</v>
      </c>
      <c r="K12" s="14">
        <f>IF('Admissions 2017'!J12&gt;0,'Admissions 2017'!J12/'Admissions 2017'!C12,"  ")</f>
        <v>0.02664554227279274</v>
      </c>
      <c r="L12" s="14">
        <f>IF('Admissions 2017'!I12&gt;0,'Admissions 2017'!I12/'Admissions 2017'!C12,"  ")</f>
        <v>0.02506121273224831</v>
      </c>
      <c r="M12" s="8">
        <v>2017</v>
      </c>
      <c r="N12" s="7"/>
      <c r="O12" s="7"/>
    </row>
    <row r="13" ht="15" customHeight="1">
      <c r="A13" t="s" s="5">
        <v>32</v>
      </c>
      <c r="B13" t="s" s="5">
        <v>33</v>
      </c>
      <c r="C13" s="14">
        <f>1-D13</f>
        <v>0.4399999999999999</v>
      </c>
      <c r="D13" s="14">
        <f>ROUND(H13,2)+ROUND(G13,2)</f>
        <v>0.5600000000000001</v>
      </c>
      <c r="E13" s="14">
        <f>SUM(ROUND(L13,2),ROUND(I13,2))</f>
        <v>0.34</v>
      </c>
      <c r="F13" s="14">
        <f>ROUND(K13,2)+ROUND(J13,2)</f>
        <v>0.22</v>
      </c>
      <c r="G13" s="14">
        <f>ROUND(J13,2)+ROUND(I13,2)</f>
        <v>0.28</v>
      </c>
      <c r="H13" s="14">
        <f>ROUND(K13,2)+ROUND(L13,2)</f>
        <v>0.28</v>
      </c>
      <c r="I13" s="14">
        <f>IF('Admissions 2017'!F13&gt;0,'Admissions 2017'!F13/'Admissions 2017'!C13,"  ")</f>
        <v>0.2424143556280587</v>
      </c>
      <c r="J13" s="14">
        <f>IF('Admissions 2017'!G13&gt;0,'Admissions 2017'!G13/'Admissions 2017'!C13,"  ")</f>
        <v>0.03882544861337683</v>
      </c>
      <c r="K13" s="14">
        <f>IF('Admissions 2017'!J13&gt;0,'Admissions 2017'!J13/'Admissions 2017'!C13,"  ")</f>
        <v>0.1768352365415987</v>
      </c>
      <c r="L13" s="14">
        <f>IF('Admissions 2017'!I13&gt;0,'Admissions 2017'!I13/'Admissions 2017'!C13,"  ")</f>
        <v>0.101305057096248</v>
      </c>
      <c r="M13" s="8">
        <v>2017</v>
      </c>
      <c r="N13" s="7"/>
      <c r="O13" s="7"/>
    </row>
    <row r="14" ht="15" customHeight="1">
      <c r="A14" t="s" s="5">
        <v>34</v>
      </c>
      <c r="B14" t="s" s="5">
        <v>35</v>
      </c>
      <c r="C14" s="14">
        <f>1-D14</f>
        <v>0.3100000000000001</v>
      </c>
      <c r="D14" s="15">
        <f>ROUND(H14,2)+ROUND(G14,2)</f>
        <v>0.6899999999999999</v>
      </c>
      <c r="E14" s="18">
        <f>SUM(ROUND(L14,2),ROUND(I14,2))</f>
        <v>0.41</v>
      </c>
      <c r="F14" s="15">
        <f>ROUND(K14,2)+ROUND(J14,2)</f>
        <v>0.28</v>
      </c>
      <c r="G14" s="14">
        <f>ROUND(J14,2)+ROUND(I14,2)</f>
        <v>0.33</v>
      </c>
      <c r="H14" s="14">
        <f>ROUND(K14,2)+ROUND(L14,2)</f>
        <v>0.36</v>
      </c>
      <c r="I14" s="14">
        <f>IF('Admissions 2017'!F14&gt;0,'Admissions 2017'!F14/'Admissions 2017'!C14,"  ")</f>
        <v>0.2049386863766168</v>
      </c>
      <c r="J14" s="14">
        <f>IF('Admissions 2017'!G14&gt;0,'Admissions 2017'!G14/'Admissions 2017'!C14,"  ")</f>
        <v>0.1296825130186461</v>
      </c>
      <c r="K14" s="14">
        <f>IF('Admissions 2017'!J14&gt;0,'Admissions 2017'!J14/'Admissions 2017'!C14,"  ")</f>
        <v>0.1451369057618008</v>
      </c>
      <c r="L14" s="14">
        <f>IF('Admissions 2017'!I14&gt;0,'Admissions 2017'!I14/'Admissions 2017'!C14,"  ")</f>
        <v>0.2057785990257013</v>
      </c>
      <c r="M14" s="8">
        <v>2017</v>
      </c>
      <c r="N14" s="7"/>
      <c r="O14" s="7"/>
    </row>
    <row r="15" ht="15" customHeight="1">
      <c r="A15" t="s" s="5">
        <v>36</v>
      </c>
      <c r="B15" t="s" s="5">
        <v>37</v>
      </c>
      <c r="C15" s="14">
        <f>1-D15</f>
        <v>0.6599999999999999</v>
      </c>
      <c r="D15" s="23">
        <f>ROUND(H15,2)+ROUND(G15,2)</f>
        <v>0.34</v>
      </c>
      <c r="E15" s="20">
        <f>L15</f>
        <v>0.07009991706488686</v>
      </c>
      <c r="F15" s="21">
        <f>K15</f>
        <v>0.2726985506101655</v>
      </c>
      <c r="G15" s="14"/>
      <c r="H15" s="14">
        <f>ROUND(K15,2)+ROUND(L15,2)</f>
        <v>0.34</v>
      </c>
      <c r="I15" t="s" s="5">
        <f>IF('Admissions 2017'!F15&gt;0,'Admissions 2017'!F15/'Admissions 2017'!C15,"  ")</f>
        <v>131</v>
      </c>
      <c r="J15" t="s" s="5">
        <f>IF('Admissions 2017'!G15&gt;0,'Admissions 2017'!G15/'Admissions 2017'!C15,"  ")</f>
        <v>131</v>
      </c>
      <c r="K15" s="14">
        <f>IF('Admissions 2017'!J15&gt;0,'Admissions 2017'!J15/'Admissions 2017'!C15,"  ")</f>
        <v>0.2726985506101655</v>
      </c>
      <c r="L15" s="14">
        <f>IF('Admissions 2017'!I15&gt;0,'Admissions 2017'!I15/'Admissions 2017'!C15,"  ")</f>
        <v>0.07009991706488686</v>
      </c>
      <c r="M15" s="8">
        <v>2017</v>
      </c>
      <c r="N15" s="7"/>
      <c r="O15" s="7"/>
    </row>
    <row r="16" ht="15" customHeight="1">
      <c r="A16" t="s" s="5">
        <v>38</v>
      </c>
      <c r="B16" t="s" s="5">
        <v>39</v>
      </c>
      <c r="C16" s="14">
        <f>1-D16</f>
        <v>0.47</v>
      </c>
      <c r="D16" s="15">
        <f>ROUND(H16,2)+ROUND(G16,2)</f>
        <v>0.53</v>
      </c>
      <c r="E16" s="22">
        <f>SUM(ROUND(L16,2),ROUND(I16,2))</f>
        <v>0.17</v>
      </c>
      <c r="F16" s="15">
        <f>ROUND(K16,2)+ROUND(J16,2)</f>
        <v>0.36</v>
      </c>
      <c r="G16" s="14">
        <f>ROUND(J16,2)+ROUND(I16,2)</f>
        <v>0.32</v>
      </c>
      <c r="H16" s="14">
        <f>ROUND(K16,2)+ROUND(L16,2)</f>
        <v>0.21</v>
      </c>
      <c r="I16" s="14">
        <f>IF('Admissions 2017'!F16&gt;0,'Admissions 2017'!F16/'Admissions 2017'!C16,"  ")</f>
        <v>0.1279324894514768</v>
      </c>
      <c r="J16" s="14">
        <f>IF('Admissions 2017'!G16&gt;0,'Admissions 2017'!G16/'Admissions 2017'!C16,"  ")</f>
        <v>0.1937552742616034</v>
      </c>
      <c r="K16" s="14">
        <f>IF('Admissions 2017'!J16&gt;0,'Admissions 2017'!J16/'Admissions 2017'!C16,"  ")</f>
        <v>0.1744303797468355</v>
      </c>
      <c r="L16" s="14">
        <f>IF('Admissions 2017'!I16&gt;0,'Admissions 2017'!I16/'Admissions 2017'!C16,"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2017'!F17&gt;0,'Admissions 2017'!F17/'Admissions 2017'!C17,"  ")</f>
        <v>0.08195949128591616</v>
      </c>
      <c r="J17" s="14">
        <f>IF('Admissions 2017'!G17&gt;0,'Admissions 2017'!G17/'Admissions 2017'!C17,"  ")</f>
        <v>0.3794944261265505</v>
      </c>
      <c r="K17" s="14">
        <f>IF('Admissions 2017'!J17&gt;0,'Admissions 2017'!J17/'Admissions 2017'!C17,"  ")</f>
        <v>0.1885696341654891</v>
      </c>
      <c r="L17" s="14">
        <f>IF('Admissions 2017'!I17&gt;0,'Admissions 2017'!I17/'Admissions 2017'!C17,"  ")</f>
        <v>0.03077406186214476</v>
      </c>
      <c r="M17" s="8">
        <v>2017</v>
      </c>
      <c r="N17" s="7"/>
      <c r="O17" s="7"/>
    </row>
    <row r="18" ht="15" customHeight="1">
      <c r="A18" t="s" s="5">
        <v>42</v>
      </c>
      <c r="B18" t="s" s="5">
        <v>43</v>
      </c>
      <c r="C18" s="14">
        <f>1-D18</f>
        <v>0.36</v>
      </c>
      <c r="D18" s="15">
        <f>ROUND(H18,2)+ROUND(G18,2)</f>
        <v>0.64</v>
      </c>
      <c r="E18" s="14">
        <f>SUM(ROUND(L18,2),ROUND(I18,2))</f>
        <v>0.01</v>
      </c>
      <c r="F18" s="15">
        <f>ROUND(K18,2)+ROUND(J18,2)</f>
        <v>0.63</v>
      </c>
      <c r="G18" s="14">
        <f>ROUND(J18,2)+ROUND(I18,2)</f>
        <v>0.22</v>
      </c>
      <c r="H18" s="14">
        <f>ROUND(K18,2)+ROUND(L18,2)</f>
        <v>0.42</v>
      </c>
      <c r="I18" s="17">
        <f>IF('Admissions 2017'!F18&gt;0,'Admissions 2017'!F18/'Admissions 2017'!C18,"  ")</f>
        <v>0.0008393956351426973</v>
      </c>
      <c r="J18" s="14">
        <f>IF('Admissions 2017'!G18&gt;0,'Admissions 2017'!G18/'Admissions 2017'!C18,"  ")</f>
        <v>0.2190356276814027</v>
      </c>
      <c r="K18" s="14">
        <f>IF('Admissions 2017'!J18&gt;0,'Admissions 2017'!J18/'Admissions 2017'!C18,"  ")</f>
        <v>0.4056146241372878</v>
      </c>
      <c r="L18" s="14">
        <f>IF('Admissions 2017'!I18&gt;0,'Admissions 2017'!I18/'Admissions 2017'!C18,"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0.26</v>
      </c>
      <c r="H19" s="14">
        <f>ROUND(K19,2)+ROUND(L19,2)</f>
        <v>0.25</v>
      </c>
      <c r="I19" s="14">
        <f>IF('Admissions 2017'!F19&gt;0,'Admissions 2017'!F19/'Admissions 2017'!C19,"  ")</f>
        <v>0.2217652835747606</v>
      </c>
      <c r="J19" s="14">
        <f>IF('Admissions 2017'!G19&gt;0,'Admissions 2017'!G19/'Admissions 2017'!C19,"  ")</f>
        <v>0.03971274245028235</v>
      </c>
      <c r="K19" s="14">
        <f>IF('Admissions 2017'!J19&gt;0,'Admissions 2017'!J19/'Admissions 2017'!C19,"  ")</f>
        <v>0.1802111465750061</v>
      </c>
      <c r="L19" s="14">
        <f>IF('Admissions 2017'!I19&gt;0,'Admissions 2017'!I19/'Admissions 2017'!C19,"  ")</f>
        <v>0.07205990670267616</v>
      </c>
      <c r="M19" s="8">
        <v>2017</v>
      </c>
      <c r="N19" s="7"/>
      <c r="O19" s="7"/>
    </row>
    <row r="20" ht="15" customHeight="1">
      <c r="A20" t="s" s="5">
        <v>46</v>
      </c>
      <c r="B20" t="s" s="5">
        <v>47</v>
      </c>
      <c r="C20" s="14">
        <f>1-D20</f>
        <v>0.9</v>
      </c>
      <c r="D20" s="15">
        <f>ROUND(H20,2)+ROUND(G20,2)</f>
        <v>0.09999999999999999</v>
      </c>
      <c r="E20" s="14">
        <f>L20</f>
        <v>0.0180577849117175</v>
      </c>
      <c r="F20" s="14">
        <f>K20</f>
        <v>0.0738362760834671</v>
      </c>
      <c r="G20" s="14">
        <f>'Admissions 2017'!E20/'Admissions 2017'!C20</f>
        <v>0.0108346709470305</v>
      </c>
      <c r="H20" s="14">
        <f>ROUND(K20,2)+ROUND(L20,2)</f>
        <v>0.09</v>
      </c>
      <c r="I20" t="s" s="5">
        <f>IF('Admissions 2017'!F20&gt;0,'Admissions 2017'!F20/'Admissions 2017'!C20,"  ")</f>
        <v>131</v>
      </c>
      <c r="J20" t="s" s="5">
        <f>IF('Admissions 2017'!G20&gt;0,'Admissions 2017'!G20/'Admissions 2017'!C20,"  ")</f>
        <v>131</v>
      </c>
      <c r="K20" s="14">
        <f>IF('Admissions 2017'!J20&gt;0,'Admissions 2017'!J20/'Admissions 2017'!C20,"  ")</f>
        <v>0.0738362760834671</v>
      </c>
      <c r="L20" s="14">
        <f>IF('Admissions 2017'!I20&gt;0,'Admissions 2017'!I20/'Admissions 2017'!C20,"  ")</f>
        <v>0.0180577849117175</v>
      </c>
      <c r="M20" s="8">
        <v>2017</v>
      </c>
      <c r="N20" s="7"/>
      <c r="O20" s="7"/>
    </row>
    <row r="21" ht="15" customHeight="1">
      <c r="A21" t="s" s="5">
        <v>48</v>
      </c>
      <c r="B21" t="s" s="5">
        <v>49</v>
      </c>
      <c r="C21" s="14">
        <f>1-D21</f>
        <v>0.76</v>
      </c>
      <c r="D21" s="14">
        <f>ROUND(H21,2)+ROUND(G21,2)</f>
        <v>0.24</v>
      </c>
      <c r="E21" s="14"/>
      <c r="F21" s="14"/>
      <c r="G21" s="14"/>
      <c r="H21" s="14">
        <f>'Admissions 2017'!H21/'Admissions 2017'!C21</f>
        <v>0.237301497916432</v>
      </c>
      <c r="I21" t="s" s="5">
        <f>IF('Admissions 2017'!F21&gt;0,'Admissions 2017'!F21/'Admissions 2017'!C21,"  ")</f>
        <v>131</v>
      </c>
      <c r="J21" t="s" s="5">
        <f>IF('Admissions 2017'!G21&gt;0,'Admissions 2017'!G21/'Admissions 2017'!C21,"  ")</f>
        <v>131</v>
      </c>
      <c r="K21" t="s" s="5">
        <f>IF('Admissions 2017'!J21&gt;0,'Admissions 2017'!J21/'Admissions 2017'!C21,"  ")</f>
        <v>131</v>
      </c>
      <c r="L21" t="s" s="5">
        <f>IF('Admissions 2017'!I21&gt;0,'Admissions 2017'!I21/'Admissions 2017'!C21,"  ")</f>
        <v>131</v>
      </c>
      <c r="M21" s="8">
        <v>2017</v>
      </c>
      <c r="N21" s="7"/>
      <c r="O21" s="14"/>
    </row>
    <row r="22" ht="15" customHeight="1">
      <c r="A22" t="s" s="5">
        <v>50</v>
      </c>
      <c r="B22" t="s" s="5">
        <v>51</v>
      </c>
      <c r="C22" s="14">
        <f>1-D22</f>
        <v>0.5600000000000001</v>
      </c>
      <c r="D22" s="14">
        <f>ROUND(H22,2)+ROUND(G22,2)</f>
        <v>0.44</v>
      </c>
      <c r="E22" s="14">
        <f>I22</f>
        <v>0.2609665427509293</v>
      </c>
      <c r="F22" s="14">
        <f>J22</f>
        <v>0.1762081784386617</v>
      </c>
      <c r="G22" s="14">
        <f>ROUND(J22,2)+ROUND(I22,2)</f>
        <v>0.44</v>
      </c>
      <c r="H22" s="14"/>
      <c r="I22" s="14">
        <f>IF('Admissions 2017'!F22&gt;0,'Admissions 2017'!F22/'Admissions 2017'!C22,"  ")</f>
        <v>0.2609665427509293</v>
      </c>
      <c r="J22" s="14">
        <f>IF('Admissions 2017'!G22&gt;0,'Admissions 2017'!G22/'Admissions 2017'!C22,"  ")</f>
        <v>0.1762081784386617</v>
      </c>
      <c r="K22" t="s" s="5">
        <f>IF('Admissions 2017'!J22&gt;0,'Admissions 2017'!J22/'Admissions 2017'!C22,"  ")</f>
        <v>131</v>
      </c>
      <c r="L22" t="s" s="5">
        <f>IF('Admissions 2017'!I22&gt;0,'Admissions 2017'!I22/'Admissions 2017'!C22,"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2017'!E23/'Admissions 2017'!C23</f>
        <v>0.2310888557425954</v>
      </c>
      <c r="H23" s="14">
        <f>ROUND(K23,2)+ROUND(L23,2)</f>
        <v>0.29</v>
      </c>
      <c r="I23" t="s" s="5">
        <f>IF('Admissions 2017'!F23&gt;0,'Admissions 2017'!F23/'Admissions 2017'!C23,"  ")</f>
        <v>131</v>
      </c>
      <c r="J23" t="s" s="5">
        <f>IF('Admissions 2017'!G23&gt;0,'Admissions 2017'!G23/'Admissions 2017'!C23,"  ")</f>
        <v>131</v>
      </c>
      <c r="K23" s="14">
        <f>IF('Admissions 2017'!J23&gt;0,'Admissions 2017'!J23/'Admissions 2017'!C23,"  ")</f>
        <v>0.1801619433198381</v>
      </c>
      <c r="L23" s="14">
        <f>IF('Admissions 2017'!I23&gt;0,'Admissions 2017'!I23/'Admissions 2017'!C23,"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2017'!E24/'Admissions 2017'!C24</f>
        <v>0.2413414634146341</v>
      </c>
      <c r="H24" s="14">
        <f>ROUND(K24,2)+ROUND(L24,2)</f>
        <v>0.41</v>
      </c>
      <c r="I24" t="s" s="5">
        <f>IF('Admissions 2017'!F24&gt;0,'Admissions 2017'!F24/'Admissions 2017'!C24,"  ")</f>
        <v>131</v>
      </c>
      <c r="J24" t="s" s="5">
        <f>IF('Admissions 2017'!G24&gt;0,'Admissions 2017'!G24/'Admissions 2017'!C24,"  ")</f>
        <v>131</v>
      </c>
      <c r="K24" s="14">
        <f>IF('Admissions 2017'!J24&gt;0,'Admissions 2017'!J24/'Admissions 2017'!C24,"  ")</f>
        <v>0.3641463414634146</v>
      </c>
      <c r="L24" s="14">
        <f>IF('Admissions 2017'!I24&gt;0,'Admissions 2017'!I24/'Admissions 2017'!C24,"  ")</f>
        <v>0.04939024390243903</v>
      </c>
      <c r="M24" s="8">
        <v>2017</v>
      </c>
      <c r="N24" s="7"/>
      <c r="O24" s="7"/>
    </row>
    <row r="25" ht="15" customHeight="1">
      <c r="A25" t="s" s="5">
        <v>56</v>
      </c>
      <c r="B25" t="s" s="5">
        <v>57</v>
      </c>
      <c r="C25" s="14">
        <f>1-D25</f>
        <v>0.23</v>
      </c>
      <c r="D25" s="14">
        <f>ROUND(H25,2)+ROUND(G25,2)</f>
        <v>0.77</v>
      </c>
      <c r="E25" s="14">
        <f>SUM(ROUND(L25,2),ROUND(I25,2))</f>
        <v>0.21</v>
      </c>
      <c r="F25" s="14">
        <f>ROUND(K25,2)+ROUND(J25,2)</f>
        <v>0.5599999999999999</v>
      </c>
      <c r="G25" s="14">
        <f>ROUND(J25,2)+ROUND(I25,2)</f>
        <v>0.4199999999999999</v>
      </c>
      <c r="H25" s="14">
        <f>ROUND(K25,2)+ROUND(L25,2)</f>
        <v>0.35</v>
      </c>
      <c r="I25" s="14">
        <f>IF('Admissions 2017'!F25&gt;0,'Admissions 2017'!F25/'Admissions 2017'!C25,"  ")</f>
        <v>0.1436829496927403</v>
      </c>
      <c r="J25" s="14">
        <f>IF('Admissions 2017'!G25&gt;0,'Admissions 2017'!G25/'Admissions 2017'!C25,"  ")</f>
        <v>0.2827309655244246</v>
      </c>
      <c r="K25" s="14">
        <f>IF('Admissions 2017'!J25&gt;0,'Admissions 2017'!J25/'Admissions 2017'!C25,"  ")</f>
        <v>0.2815331736277471</v>
      </c>
      <c r="L25" s="14">
        <f>IF('Admissions 2017'!I25&gt;0,'Admissions 2017'!I25/'Admissions 2017'!C25,"  ")</f>
        <v>0.06754504739089678</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2017'!F26&gt;0,'Admissions 2017'!F26/'Admissions 2017'!C26,"  ")</f>
        <v>0.06670567583382095</v>
      </c>
      <c r="J26" s="14">
        <f>IF('Admissions 2017'!G26&gt;0,'Admissions 2017'!G26/'Admissions 2017'!C26,"  ")</f>
        <v>0.1698069046225863</v>
      </c>
      <c r="K26" s="14">
        <f>IF('Admissions 2017'!J26&gt;0,'Admissions 2017'!J26/'Admissions 2017'!C26,"  ")</f>
        <v>0.1825629022820363</v>
      </c>
      <c r="L26" s="14">
        <f>IF('Admissions 2017'!I26&gt;0,'Admissions 2017'!I26/'Admissions 2017'!C26,"  ")</f>
        <v>0.03054417788180222</v>
      </c>
      <c r="M26" s="8">
        <v>2017</v>
      </c>
      <c r="N26" s="7"/>
      <c r="O26" s="7"/>
    </row>
    <row r="27" ht="15" customHeight="1">
      <c r="A27" t="s" s="5">
        <v>60</v>
      </c>
      <c r="B27" t="s" s="5">
        <v>61</v>
      </c>
      <c r="C27" s="14">
        <f>1-D27</f>
        <v>0.59</v>
      </c>
      <c r="D27" s="14">
        <f>ROUND(H27,2)+ROUND(G27,2)</f>
        <v>0.41</v>
      </c>
      <c r="E27" s="18">
        <f>SUM(ROUND(L27,2),ROUND(I27,2))</f>
        <v>0.11</v>
      </c>
      <c r="F27" s="14">
        <f>ROUND(K27,2)+ROUND(J27,2)</f>
        <v>0.3</v>
      </c>
      <c r="G27" s="14">
        <f>ROUND(J27,2)+ROUND(I27,2)</f>
        <v>0.25</v>
      </c>
      <c r="H27" s="14">
        <f>ROUND(K27,2)+ROUND(L27,2)</f>
        <v>0.16</v>
      </c>
      <c r="I27" s="14">
        <f>IF('Admissions 2017'!F27&gt;0,'Admissions 2017'!F27/'Admissions 2017'!C27,"  ")</f>
        <v>0.08918705603788477</v>
      </c>
      <c r="J27" s="14">
        <f>IF('Admissions 2017'!G27&gt;0,'Admissions 2017'!G27/'Admissions 2017'!C27,"  ")</f>
        <v>0.1641673243883189</v>
      </c>
      <c r="K27" s="14">
        <f>IF('Admissions 2017'!J27&gt;0,'Admissions 2017'!J27/'Admissions 2017'!C27,"  ")</f>
        <v>0.1404893449092344</v>
      </c>
      <c r="L27" s="14">
        <f>IF('Admissions 2017'!I27&gt;0,'Admissions 2017'!I27/'Admissions 2017'!C27,"  ")</f>
        <v>0.01657458563535912</v>
      </c>
      <c r="M27" s="8">
        <v>2017</v>
      </c>
      <c r="N27" s="7"/>
      <c r="O27" s="7"/>
    </row>
    <row r="28" ht="15" customHeight="1">
      <c r="A28" t="s" s="5">
        <v>62</v>
      </c>
      <c r="B28" t="s" s="5">
        <v>63</v>
      </c>
      <c r="C28" s="14">
        <f>1-D28</f>
        <v>0.38</v>
      </c>
      <c r="D28" s="23">
        <f>ROUND(H28,2)+ROUND(G28,2)</f>
        <v>0.62</v>
      </c>
      <c r="E28" s="20">
        <f>I28</f>
        <v>0.3937810408119197</v>
      </c>
      <c r="F28" s="21">
        <f>J28</f>
        <v>0.1072770459943857</v>
      </c>
      <c r="G28" s="14">
        <f>ROUND(J28,2)+ROUND(I28,2)</f>
        <v>0.5</v>
      </c>
      <c r="H28" s="14">
        <f>'Admissions 2017'!H28/'Admissions 2017'!C28</f>
        <v>0.1179011012740229</v>
      </c>
      <c r="I28" s="14">
        <f>IF('Admissions 2017'!F28&gt;0,'Admissions 2017'!F28/'Admissions 2017'!C28,"  ")</f>
        <v>0.3937810408119197</v>
      </c>
      <c r="J28" s="14">
        <f>IF('Admissions 2017'!G28&gt;0,'Admissions 2017'!G28/'Admissions 2017'!C28,"  ")</f>
        <v>0.1072770459943857</v>
      </c>
      <c r="K28" t="s" s="5">
        <f>IF('Admissions 2017'!J28&gt;0,'Admissions 2017'!J28/'Admissions 2017'!C28,"  ")</f>
        <v>131</v>
      </c>
      <c r="L28" t="s" s="5">
        <f>IF('Admissions 2017'!I28&gt;0,'Admissions 2017'!I28/'Admissions 2017'!C28,"  ")</f>
        <v>131</v>
      </c>
      <c r="M28" s="8">
        <v>2017</v>
      </c>
      <c r="N28" s="7"/>
      <c r="O28" s="7"/>
    </row>
    <row r="29" ht="15" customHeight="1">
      <c r="A29" t="s" s="5">
        <v>64</v>
      </c>
      <c r="B29" t="s" s="5">
        <v>65</v>
      </c>
      <c r="C29" s="14">
        <f>1-D29</f>
        <v>0.51</v>
      </c>
      <c r="D29" s="14">
        <f>ROUND(H29,2)+ROUND(G29,2)</f>
        <v>0.49</v>
      </c>
      <c r="E29" s="22">
        <f>SUM(ROUND(L29,2),ROUND(I29,2))</f>
        <v>0.07999999999999999</v>
      </c>
      <c r="F29" s="14">
        <f>ROUND(K29,2)+ROUND(J29,2)</f>
        <v>0.41</v>
      </c>
      <c r="G29" s="14">
        <f>ROUND(J29,2)+ROUND(I29,2)</f>
        <v>0.31</v>
      </c>
      <c r="H29" s="14">
        <f>ROUND(K29,2)+ROUND(L29,2)</f>
        <v>0.18</v>
      </c>
      <c r="I29" s="14">
        <f>IF('Admissions 2017'!F29&gt;0,'Admissions 2017'!F29/'Admissions 2017'!C29,"  ")</f>
        <v>0.07356608478802992</v>
      </c>
      <c r="J29" s="14">
        <f>IF('Admissions 2017'!G29&gt;0,'Admissions 2017'!G29/'Admissions 2017'!C29,"  ")</f>
        <v>0.2400249376558604</v>
      </c>
      <c r="K29" s="14">
        <f>IF('Admissions 2017'!J29&gt;0,'Admissions 2017'!J29/'Admissions 2017'!C29,"  ")</f>
        <v>0.1695760598503741</v>
      </c>
      <c r="L29" s="14">
        <f>IF('Admissions 2017'!I29&gt;0,'Admissions 2017'!I29/'Admissions 2017'!C29,"  ")</f>
        <v>0.01122194513715711</v>
      </c>
      <c r="M29" s="8">
        <v>2017</v>
      </c>
      <c r="N29" s="7"/>
      <c r="O29" s="7"/>
    </row>
    <row r="30" ht="15" customHeight="1">
      <c r="A30" t="s" s="5">
        <v>66</v>
      </c>
      <c r="B30" t="s" s="5">
        <v>67</v>
      </c>
      <c r="C30" s="14">
        <f>1-D30</f>
        <v>0.6699999999999999</v>
      </c>
      <c r="D30" s="15">
        <f>ROUND(H30,2)+ROUND(G30,2)</f>
        <v>0.33</v>
      </c>
      <c r="E30" s="15">
        <f>SUM(ROUND(L30,2),ROUND(I30,2))</f>
        <v>0.21</v>
      </c>
      <c r="F30" s="14">
        <f>ROUND(K30,2)+ROUND(J30,2)</f>
        <v>0.12</v>
      </c>
      <c r="G30" s="14">
        <f>ROUND(J30,2)+ROUND(I30,2)</f>
        <v>0.14</v>
      </c>
      <c r="H30" s="14">
        <f>ROUND(K30,2)+ROUND(L30,2)</f>
        <v>0.19</v>
      </c>
      <c r="I30" s="14">
        <f>IF('Admissions 2017'!F30&gt;0,'Admissions 2017'!F30/'Admissions 2017'!C30,"  ")</f>
        <v>0.09961848240779991</v>
      </c>
      <c r="J30" s="14">
        <f>IF('Admissions 2017'!G30&gt;0,'Admissions 2017'!G30/'Admissions 2017'!C30,"  ")</f>
        <v>0.04027130139889784</v>
      </c>
      <c r="K30" s="14">
        <f>IF('Admissions 2017'!J30&gt;0,'Admissions 2017'!J30/'Admissions 2017'!C30,"  ")</f>
        <v>0.07884696905468419</v>
      </c>
      <c r="L30" s="14">
        <f>IF('Admissions 2017'!I30&gt;0,'Admissions 2017'!I30/'Admissions 2017'!C30,"  ")</f>
        <v>0.1051292920729122</v>
      </c>
      <c r="M30" s="8">
        <v>2017</v>
      </c>
      <c r="N30" s="7"/>
      <c r="O30" s="7"/>
    </row>
    <row r="31" ht="15" customHeight="1">
      <c r="A31" t="s" s="5">
        <v>68</v>
      </c>
      <c r="B31" t="s" s="5">
        <v>69</v>
      </c>
      <c r="C31" s="14">
        <f>1-D31</f>
        <v>0.3999999999999999</v>
      </c>
      <c r="D31" s="14">
        <f>ROUND(H31,2)+ROUND(G31,2)</f>
        <v>0.6000000000000001</v>
      </c>
      <c r="E31" s="18"/>
      <c r="F31" s="14"/>
      <c r="G31" s="14">
        <f>'Admissions 2017'!E31/'Admissions 2017'!C31</f>
        <v>0.1077380952380952</v>
      </c>
      <c r="H31" s="14">
        <f>'Admissions 2017'!H31/'Admissions 2017'!C31</f>
        <v>0.4892857142857143</v>
      </c>
      <c r="I31" t="s" s="5">
        <f>IF('Admissions 2017'!F31&gt;0,'Admissions 2017'!F31/'Admissions 2017'!C31,"  ")</f>
        <v>131</v>
      </c>
      <c r="J31" t="s" s="5">
        <f>IF('Admissions 2017'!G31&gt;0,'Admissions 2017'!G31/'Admissions 2017'!C31,"  ")</f>
        <v>131</v>
      </c>
      <c r="K31" t="s" s="5">
        <f>IF('Admissions 2017'!J31&gt;0,'Admissions 2017'!J31/'Admissions 2017'!C31,"  ")</f>
        <v>131</v>
      </c>
      <c r="L31" t="s" s="5">
        <f>IF('Admissions 2017'!I31&gt;0,'Admissions 2017'!I31/'Admissions 2017'!C31,"  ")</f>
        <v>131</v>
      </c>
      <c r="M31" s="8">
        <v>2017</v>
      </c>
      <c r="N31" s="7"/>
      <c r="O31" s="7"/>
    </row>
    <row r="32" ht="15" customHeight="1">
      <c r="A32" t="s" s="5">
        <v>70</v>
      </c>
      <c r="B32" t="s" s="5">
        <v>71</v>
      </c>
      <c r="C32" s="14">
        <f>1-D32</f>
        <v>0.73</v>
      </c>
      <c r="D32" s="23">
        <f>ROUND(H32,2)+ROUND(G32,2)</f>
        <v>0.27</v>
      </c>
      <c r="E32" s="20">
        <f>L32</f>
        <v>0.06345120859444942</v>
      </c>
      <c r="F32" s="21">
        <f>K32</f>
        <v>0.2075872873769024</v>
      </c>
      <c r="G32" s="14"/>
      <c r="H32" s="14">
        <f>ROUND(K32,2)+ROUND(L32,2)</f>
        <v>0.27</v>
      </c>
      <c r="I32" t="s" s="5">
        <f>IF('Admissions 2017'!F32&gt;0,'Admissions 2017'!F32/'Admissions 2017'!C32,"  ")</f>
        <v>131</v>
      </c>
      <c r="J32" t="s" s="5">
        <f>IF('Admissions 2017'!G32&gt;0,'Admissions 2017'!G32/'Admissions 2017'!C32,"  ")</f>
        <v>131</v>
      </c>
      <c r="K32" s="14">
        <f>IF('Admissions 2017'!J32&gt;0,'Admissions 2017'!J32/'Admissions 2017'!C32,"  ")</f>
        <v>0.2075872873769024</v>
      </c>
      <c r="L32" s="14">
        <f>IF('Admissions 2017'!I32&gt;0,'Admissions 2017'!I32/'Admissions 2017'!C32,"  ")</f>
        <v>0.06345120859444942</v>
      </c>
      <c r="M32" s="8">
        <v>2017</v>
      </c>
      <c r="N32" s="7"/>
      <c r="O32" s="7"/>
    </row>
    <row r="33" ht="15" customHeight="1">
      <c r="A33" t="s" s="5">
        <v>72</v>
      </c>
      <c r="B33" t="s" s="5">
        <v>73</v>
      </c>
      <c r="C33" s="14">
        <f>1-D33</f>
        <v>0.6899999999999999</v>
      </c>
      <c r="D33" s="14">
        <f>ROUND(H33,2)+ROUND(G33,2)</f>
        <v>0.31</v>
      </c>
      <c r="E33" s="22"/>
      <c r="F33" s="14"/>
      <c r="G33" s="14"/>
      <c r="H33" s="14">
        <f>'Admissions 2017'!H33/'Admissions 2017'!C33</f>
        <v>0.3093837893121963</v>
      </c>
      <c r="I33" t="s" s="5">
        <f>IF('Admissions 2017'!F33&gt;0,'Admissions 2017'!F33/'Admissions 2017'!C33,"  ")</f>
        <v>131</v>
      </c>
      <c r="J33" t="s" s="5">
        <f>IF('Admissions 2017'!G33&gt;0,'Admissions 2017'!G33/'Admissions 2017'!C33,"  ")</f>
        <v>131</v>
      </c>
      <c r="K33" t="s" s="5">
        <f>IF('Admissions 2017'!J33&gt;0,'Admissions 2017'!J33/'Admissions 2017'!C33,"  ")</f>
        <v>131</v>
      </c>
      <c r="L33" t="s" s="5">
        <f>IF('Admissions 2017'!I33&gt;0,'Admissions 2017'!I33/'Admissions 2017'!C33,"  ")</f>
        <v>131</v>
      </c>
      <c r="M33" s="8">
        <v>2017</v>
      </c>
      <c r="N33" s="7"/>
      <c r="O33" s="7"/>
    </row>
    <row r="34" ht="15" customHeight="1">
      <c r="A34" t="s" s="5">
        <v>74</v>
      </c>
      <c r="B34" t="s" s="5">
        <v>75</v>
      </c>
      <c r="C34" s="14">
        <f>1-D34</f>
        <v>0.61</v>
      </c>
      <c r="D34" s="15">
        <f>ROUND(H34,2)+ROUND(G34,2)</f>
        <v>0.39</v>
      </c>
      <c r="E34" s="25">
        <f>SUM(ROUND(L34,2),ROUND(I34,2))</f>
        <v>0.01</v>
      </c>
      <c r="F34" s="14">
        <f>ROUND(K34,2)+ROUND(J34,2)</f>
        <v>0.38</v>
      </c>
      <c r="G34" s="14">
        <f>ROUND(J34,2)+ROUND(I34,2)</f>
        <v>0.26</v>
      </c>
      <c r="H34" s="14">
        <f>ROUND(K34,2)+ROUND(L34,2)</f>
        <v>0.13</v>
      </c>
      <c r="I34" s="14">
        <f>IF('Admissions 2017'!F34&gt;0,'Admissions 2017'!F34/'Admissions 2017'!C34,"  ")</f>
        <v>0.0114789552487107</v>
      </c>
      <c r="J34" s="14">
        <f>IF('Admissions 2017'!G34&gt;0,'Admissions 2017'!G34/'Admissions 2017'!C34,"  ")</f>
        <v>0.2490434203959408</v>
      </c>
      <c r="K34" s="14">
        <f>IF('Admissions 2017'!J34&gt;0,'Admissions 2017'!J34/'Admissions 2017'!C34,"  ")</f>
        <v>0.1282648477790717</v>
      </c>
      <c r="L34" s="17">
        <f>IF('Admissions 2017'!I34&gt;0,'Admissions 2017'!I34/'Admissions 2017'!C34,"  ")</f>
        <v>0.003826318416236899</v>
      </c>
      <c r="M34" s="8">
        <v>2017</v>
      </c>
      <c r="N34" s="7"/>
      <c r="O34" s="7"/>
    </row>
    <row r="35" ht="15" customHeight="1">
      <c r="A35" t="s" s="5">
        <v>76</v>
      </c>
      <c r="B35" t="s" s="5">
        <v>77</v>
      </c>
      <c r="C35" s="14">
        <f>1-D35</f>
        <v>0.5900000000000001</v>
      </c>
      <c r="D35" s="23">
        <f>ROUND(H35,2)+ROUND(G35,2)</f>
        <v>0.41</v>
      </c>
      <c r="E35" s="20">
        <f>L35</f>
        <v>0.05472115965371452</v>
      </c>
      <c r="F35" s="21">
        <f>K35</f>
        <v>0.3557076706261325</v>
      </c>
      <c r="G35" s="14"/>
      <c r="H35" s="14">
        <f>ROUND(K35,2)+ROUND(L35,2)</f>
        <v>0.41</v>
      </c>
      <c r="I35" t="s" s="5">
        <f>IF('Admissions 2017'!F35&gt;0,'Admissions 2017'!F35/'Admissions 2017'!C35,"  ")</f>
        <v>131</v>
      </c>
      <c r="J35" t="s" s="5">
        <f>IF('Admissions 2017'!G35&gt;0,'Admissions 2017'!G35/'Admissions 2017'!C35,"  ")</f>
        <v>131</v>
      </c>
      <c r="K35" s="14">
        <f>IF('Admissions 2017'!J35&gt;0,'Admissions 2017'!J35/'Admissions 2017'!C35,"  ")</f>
        <v>0.3557076706261325</v>
      </c>
      <c r="L35" s="14">
        <f>IF('Admissions 2017'!I35&gt;0,'Admissions 2017'!I35/'Admissions 2017'!C35,"  ")</f>
        <v>0.05472115965371452</v>
      </c>
      <c r="M35" s="8">
        <v>2017</v>
      </c>
      <c r="N35" s="7"/>
      <c r="O35" s="7"/>
    </row>
    <row r="36" ht="15" customHeight="1">
      <c r="A36" t="s" s="5">
        <v>78</v>
      </c>
      <c r="B36" t="s" s="5">
        <v>79</v>
      </c>
      <c r="C36" s="14">
        <f>1-D36</f>
        <v>0.53</v>
      </c>
      <c r="D36" s="19">
        <f>ROUND(H36,2)+ROUND(G36,2)</f>
        <v>0.47</v>
      </c>
      <c r="E36" s="20">
        <f>L36</f>
        <v>0.1112423494040588</v>
      </c>
      <c r="F36" s="26">
        <f>ROUND(K36,2)+ROUND(J36,2)</f>
        <v>0.36</v>
      </c>
      <c r="G36" s="14">
        <f>'Admissions 2017'!E36/'Admissions 2017'!C36</f>
        <v>0.2140019327821325</v>
      </c>
      <c r="H36" s="14">
        <f>ROUND(K36,2)+ROUND(L36,2)</f>
        <v>0.26</v>
      </c>
      <c r="I36" t="s" s="5">
        <f>IF('Admissions 2017'!F36&gt;0,'Admissions 2017'!F36/'Admissions 2017'!C36,"  ")</f>
        <v>131</v>
      </c>
      <c r="J36" s="14">
        <f>IF('Admissions 2017'!G36&gt;0,'Admissions 2017'!G36/'Admissions 2017'!C36,"  ")</f>
        <v>0.2140019327821325</v>
      </c>
      <c r="K36" s="14">
        <f>IF('Admissions 2017'!J36&gt;0,'Admissions 2017'!J36/'Admissions 2017'!C36,"  ")</f>
        <v>0.1530119188231504</v>
      </c>
      <c r="L36" s="14">
        <f>IF('Admissions 2017'!I36&gt;0,'Admissions 2017'!I36/'Admissions 2017'!C36,"  ")</f>
        <v>0.1112423494040588</v>
      </c>
      <c r="M36" s="8">
        <v>2017</v>
      </c>
      <c r="N36" s="7"/>
      <c r="O36" s="7"/>
    </row>
    <row r="37" ht="15" customHeight="1">
      <c r="A37" t="s" s="5">
        <v>80</v>
      </c>
      <c r="B37" t="s" s="5">
        <v>81</v>
      </c>
      <c r="C37" s="14">
        <f>1-D37</f>
        <v>0.76</v>
      </c>
      <c r="D37" s="23">
        <f>ROUND(H37,2)+ROUND(G37,2)</f>
        <v>0.24</v>
      </c>
      <c r="E37" s="27">
        <f>J37</f>
        <v>0.1069916348239182</v>
      </c>
      <c r="F37" s="21">
        <f>J37</f>
        <v>0.1069916348239182</v>
      </c>
      <c r="G37" s="14">
        <f>ROUND(J37,2)+ROUND(I37,2)</f>
        <v>0.23</v>
      </c>
      <c r="H37" s="14">
        <f>'Admissions 2017'!H37/'Admissions 2017'!C37</f>
        <v>0.005989879169678819</v>
      </c>
      <c r="I37" s="14">
        <f>IF('Admissions 2017'!F37&gt;0,'Admissions 2017'!F37/'Admissions 2017'!C37,"  ")</f>
        <v>0.122276154084478</v>
      </c>
      <c r="J37" s="14">
        <f>IF('Admissions 2017'!G37&gt;0,'Admissions 2017'!G37/'Admissions 2017'!C37,"  ")</f>
        <v>0.1069916348239182</v>
      </c>
      <c r="K37" t="s" s="5">
        <f>IF('Admissions 2017'!J37&gt;0,'Admissions 2017'!J37/'Admissions 2017'!C37,"  ")</f>
        <v>131</v>
      </c>
      <c r="L37" t="s" s="5">
        <f>IF('Admissions 2017'!I37&gt;0,'Admissions 2017'!I37/'Admissions 2017'!C37,"  ")</f>
        <v>131</v>
      </c>
      <c r="M37" s="8">
        <v>2017</v>
      </c>
      <c r="N37" s="7"/>
      <c r="O37" s="7"/>
    </row>
    <row r="38" ht="15" customHeight="1">
      <c r="A38" t="s" s="5">
        <v>82</v>
      </c>
      <c r="B38" t="s" s="5">
        <v>83</v>
      </c>
      <c r="C38" s="14">
        <f>1-D38</f>
        <v>0.55</v>
      </c>
      <c r="D38" s="14">
        <f>ROUND(H38,2)+ROUND(G38,2)</f>
        <v>0.45</v>
      </c>
      <c r="E38" s="22">
        <f>SUM(ROUND(L38,2),ROUND(I38,2))</f>
        <v>0.28</v>
      </c>
      <c r="F38" s="14">
        <f>ROUND(K38,2)+ROUND(J38,2)</f>
        <v>0.17</v>
      </c>
      <c r="G38" s="14">
        <f>ROUND(J38,2)+ROUND(I38,2)</f>
        <v>0.22</v>
      </c>
      <c r="H38" s="14">
        <f>ROUND(K38,2)+ROUND(L38,2)</f>
        <v>0.23</v>
      </c>
      <c r="I38" s="14">
        <f>IF('Admissions 2017'!F38&gt;0,'Admissions 2017'!F38/'Admissions 2017'!C38,"  ")</f>
        <v>0.108294930875576</v>
      </c>
      <c r="J38" s="14">
        <f>IF('Admissions 2017'!G38&gt;0,'Admissions 2017'!G38/'Admissions 2017'!C38,"  ")</f>
        <v>0.1081029185867896</v>
      </c>
      <c r="K38" s="14">
        <f>IF('Admissions 2017'!J38&gt;0,'Admissions 2017'!J38/'Admissions 2017'!C38,"  ")</f>
        <v>0.06029185867895545</v>
      </c>
      <c r="L38" s="14">
        <f>IF('Admissions 2017'!I38&gt;0,'Admissions 2017'!I38/'Admissions 2017'!C38,"  ")</f>
        <v>0.1737711213517665</v>
      </c>
      <c r="M38" s="8">
        <v>2017</v>
      </c>
      <c r="N38" s="7"/>
      <c r="O38" s="7"/>
    </row>
    <row r="39" ht="15" customHeight="1">
      <c r="A39" t="s" s="5">
        <v>84</v>
      </c>
      <c r="B39" t="s" s="5">
        <v>85</v>
      </c>
      <c r="C39" s="14">
        <f>1-D39</f>
        <v>0.46</v>
      </c>
      <c r="D39" s="14">
        <f>ROUND(H39,2)+ROUND(G39,2)</f>
        <v>0.54</v>
      </c>
      <c r="E39" s="14">
        <f>L39</f>
        <v>0.1907624773356236</v>
      </c>
      <c r="F39" s="14">
        <f>K39</f>
        <v>0.246015841206222</v>
      </c>
      <c r="G39" s="14">
        <f>'Admissions 2017'!E39/'Admissions 2017'!C39</f>
        <v>0.1009638324267583</v>
      </c>
      <c r="H39" s="14">
        <f>ROUND(K39,2)+ROUND(L39,2)</f>
        <v>0.44</v>
      </c>
      <c r="I39" t="s" s="5">
        <f>IF('Admissions 2017'!F39&gt;0,'Admissions 2017'!F39/'Admissions 2017'!C39,"  ")</f>
        <v>131</v>
      </c>
      <c r="J39" t="s" s="5">
        <f>IF('Admissions 2017'!G39&gt;0,'Admissions 2017'!G39/'Admissions 2017'!C39,"  ")</f>
        <v>131</v>
      </c>
      <c r="K39" s="14">
        <f>IF('Admissions 2017'!J39&gt;0,'Admissions 2017'!J39/'Admissions 2017'!C39,"  ")</f>
        <v>0.246015841206222</v>
      </c>
      <c r="L39" s="14">
        <f>IF('Admissions 2017'!I39&gt;0,'Admissions 2017'!I39/'Admissions 2017'!C39,"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2017'!F40&gt;0,'Admissions 2017'!F40/'Admissions 2017'!C40,"  ")</f>
        <v>0.2930186823992134</v>
      </c>
      <c r="J40" s="14">
        <f>IF('Admissions 2017'!G40&gt;0,'Admissions 2017'!G40/'Admissions 2017'!C40,"  ")</f>
        <v>0.0599803343166175</v>
      </c>
      <c r="K40" s="14">
        <f>IF('Admissions 2017'!J40&gt;0,'Admissions 2017'!J40/'Admissions 2017'!C40,"  ")</f>
        <v>0.02490986561783022</v>
      </c>
      <c r="L40" s="14">
        <f>IF('Admissions 2017'!I40&gt;0,'Admissions 2017'!I40/'Admissions 2017'!C40,"  ")</f>
        <v>0.01081612586037365</v>
      </c>
      <c r="M40" s="8">
        <v>2017</v>
      </c>
      <c r="N40" s="7"/>
      <c r="O40" s="7"/>
    </row>
    <row r="41" ht="15" customHeight="1">
      <c r="A41" t="s" s="5">
        <v>88</v>
      </c>
      <c r="B41" t="s" s="5">
        <v>89</v>
      </c>
      <c r="C41" s="14">
        <f>1-D41</f>
        <v>0.61</v>
      </c>
      <c r="D41" s="15">
        <f>ROUND(H41,2)+ROUND(G41,2)</f>
        <v>0.39</v>
      </c>
      <c r="E41" s="14">
        <f>SUM(ROUND(L41,2),ROUND(I41,2))</f>
        <v>0.11</v>
      </c>
      <c r="F41" s="15">
        <f>ROUND(K41,2)+ROUND(J41,2)</f>
        <v>0.28</v>
      </c>
      <c r="G41" s="14">
        <f>ROUND(J41,2)+ROUND(I41,2)</f>
        <v>0.32</v>
      </c>
      <c r="H41" s="14">
        <f>ROUND(K41,2)+ROUND(L41,2)</f>
        <v>0.07000000000000001</v>
      </c>
      <c r="I41" s="14">
        <f>IF('Admissions 2017'!F41&gt;0,'Admissions 2017'!F41/'Admissions 2017'!C41,"  ")</f>
        <v>0.05719755893263133</v>
      </c>
      <c r="J41" s="14">
        <f>IF('Admissions 2017'!G41&gt;0,'Admissions 2017'!G41/'Admissions 2017'!C41,"  ")</f>
        <v>0.2640899844441785</v>
      </c>
      <c r="K41" s="14">
        <f>IF('Admissions 2017'!J41&gt;0,'Admissions 2017'!J41/'Admissions 2017'!C41,"  ")</f>
        <v>0.02153882972358502</v>
      </c>
      <c r="L41" s="14">
        <f>IF('Admissions 2017'!I41&gt;0,'Admissions 2017'!I41/'Admissions 2017'!C41,"  ")</f>
        <v>0.0519325116668661</v>
      </c>
      <c r="M41" s="8">
        <v>2017</v>
      </c>
      <c r="N41" s="7"/>
      <c r="O41" s="7"/>
    </row>
    <row r="42" ht="15" customHeight="1">
      <c r="A42" t="s" s="5">
        <v>90</v>
      </c>
      <c r="B42" t="s" s="5">
        <v>91</v>
      </c>
      <c r="C42" s="14">
        <f>1-D42</f>
        <v>0.3200000000000001</v>
      </c>
      <c r="D42" s="15">
        <f>ROUND(H42,2)+ROUND(G42,2)</f>
        <v>0.6799999999999999</v>
      </c>
      <c r="E42" s="14">
        <f>SUM(ROUND(L42,2),ROUND(I42,2))</f>
        <v>0.07000000000000001</v>
      </c>
      <c r="F42" s="15">
        <f>ROUND(K42,2)+ROUND(J42,2)</f>
        <v>0.61</v>
      </c>
      <c r="G42" s="14">
        <f>ROUND(J42,2)+ROUND(I42,2)</f>
        <v>0.18</v>
      </c>
      <c r="H42" s="14">
        <f>ROUND(K42,2)+ROUND(L42,2)</f>
        <v>0.5</v>
      </c>
      <c r="I42" s="14">
        <f>IF('Admissions 2017'!F42&gt;0,'Admissions 2017'!F42/'Admissions 2017'!C42,"  ")</f>
        <v>0.04524103831891223</v>
      </c>
      <c r="J42" s="14">
        <f>IF('Admissions 2017'!G42&gt;0,'Admissions 2017'!G42/'Admissions 2017'!C42,"  ")</f>
        <v>0.134734239802225</v>
      </c>
      <c r="K42" s="14">
        <f>IF('Admissions 2017'!J42&gt;0,'Admissions 2017'!J42/'Admissions 2017'!C42,"  ")</f>
        <v>0.4823238566131026</v>
      </c>
      <c r="L42" s="14">
        <f>IF('Admissions 2017'!I42&gt;0,'Admissions 2017'!I42/'Admissions 2017'!C42,"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2017'!E43/'Admissions 2017'!C43</f>
        <v>0.2662652486706287</v>
      </c>
      <c r="H43" s="14">
        <f>'Admissions 2017'!H43/'Admissions 2017'!C43</f>
        <v>0.1230059430716297</v>
      </c>
      <c r="I43" t="s" s="5">
        <f>IF('Admissions 2017'!F43&gt;0,'Admissions 2017'!F43/'Admissions 2017'!C43,"  ")</f>
        <v>131</v>
      </c>
      <c r="J43" s="14">
        <f>IF('Admissions 2017'!G43&gt;0,'Admissions 2017'!G43/'Admissions 2017'!C43,"  ")</f>
        <v>0.2662652486706287</v>
      </c>
      <c r="K43" s="14">
        <f>IF('Admissions 2017'!J43&gt;0,'Admissions 2017'!J43/'Admissions 2017'!C43,"  ")</f>
        <v>0.1230059430716297</v>
      </c>
      <c r="L43" t="s" s="5">
        <f>IF('Admissions 2017'!I43&gt;0,'Admissions 2017'!I43/'Admissions 2017'!C43,"  ")</f>
        <v>131</v>
      </c>
      <c r="M43" s="8">
        <v>2017</v>
      </c>
      <c r="N43" s="7"/>
      <c r="O43" s="7"/>
    </row>
    <row r="44" ht="15" customHeight="1">
      <c r="A44" t="s" s="5">
        <v>94</v>
      </c>
      <c r="B44" t="s" s="5">
        <v>95</v>
      </c>
      <c r="C44" s="14">
        <f>1-D44</f>
        <v>0.53</v>
      </c>
      <c r="D44" s="14">
        <f>ROUND(H44,2)+ROUND(G44,2)</f>
        <v>0.47</v>
      </c>
      <c r="E44" s="14">
        <f>SUM(ROUND(L44,2),ROUND(I44,2))</f>
        <v>0.26</v>
      </c>
      <c r="F44" s="14">
        <f>ROUND(K44,2)+ROUND(J44,2)</f>
        <v>0.21</v>
      </c>
      <c r="G44" s="14">
        <f>ROUND(J44,2)+ROUND(I44,2)</f>
        <v>0.36</v>
      </c>
      <c r="H44" s="14">
        <f>ROUND(K44,2)+ROUND(L44,2)</f>
        <v>0.11</v>
      </c>
      <c r="I44" s="14">
        <f>IF('Admissions 2017'!F44&gt;0,'Admissions 2017'!F44/'Admissions 2017'!C44,"  ")</f>
        <v>0.1773798216857134</v>
      </c>
      <c r="J44" s="14">
        <f>IF('Admissions 2017'!G44&gt;0,'Admissions 2017'!G44/'Admissions 2017'!C44,"  ")</f>
        <v>0.1765066331689084</v>
      </c>
      <c r="K44" s="14">
        <f>IF('Admissions 2017'!J44&gt;0,'Admissions 2017'!J44/'Admissions 2017'!C44,"  ")</f>
        <v>0.02852415821563161</v>
      </c>
      <c r="L44" s="14">
        <f>IF('Admissions 2017'!I44&gt;0,'Admissions 2017'!I44/'Admissions 2017'!C44,"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2017'!F45&gt;0,'Admissions 2017'!F45/'Admissions 2017'!C45,"  ")</f>
        <v>0.1370821456335838</v>
      </c>
      <c r="J45" s="14">
        <f>IF('Admissions 2017'!G45&gt;0,'Admissions 2017'!G45/'Admissions 2017'!C45,"  ")</f>
        <v>0.1192018657683338</v>
      </c>
      <c r="K45" s="14">
        <f>IF('Admissions 2017'!J45&gt;0,'Admissions 2017'!J45/'Admissions 2017'!C45,"  ")</f>
        <v>0.4016584607411247</v>
      </c>
      <c r="L45" s="14">
        <f>IF('Admissions 2017'!I45&gt;0,'Admissions 2017'!I45/'Admissions 2017'!C45,"  ")</f>
        <v>0.1285307074371599</v>
      </c>
      <c r="M45" s="8">
        <v>2017</v>
      </c>
      <c r="N45" s="7"/>
      <c r="O45" s="7"/>
    </row>
    <row r="46" ht="15" customHeight="1">
      <c r="A46" t="s" s="5">
        <v>98</v>
      </c>
      <c r="B46" t="s" s="5">
        <v>99</v>
      </c>
      <c r="C46" s="14">
        <f>1-D46</f>
        <v>0.49</v>
      </c>
      <c r="D46" s="15">
        <f>ROUND(H46,2)+ROUND(G46,2)</f>
        <v>0.51</v>
      </c>
      <c r="E46" s="15">
        <f>SUM(ROUND(L46,2),ROUND(I46,2))</f>
        <v>0.42</v>
      </c>
      <c r="F46" s="14">
        <f>ROUND(K46,2)+ROUND(J46,2)</f>
        <v>0.09</v>
      </c>
      <c r="G46" s="14">
        <f>ROUND(J46,2)+ROUND(I46,2)</f>
        <v>0.5</v>
      </c>
      <c r="H46" s="14">
        <f>ROUND(K46,2)+ROUND(L46,2)</f>
        <v>0.01</v>
      </c>
      <c r="I46" s="14">
        <f>IF('Admissions 2017'!F46&gt;0,'Admissions 2017'!F46/'Admissions 2017'!C46,"  ")</f>
        <v>0.4055243849805784</v>
      </c>
      <c r="J46" s="14">
        <f>IF('Admissions 2017'!G46&gt;0,'Admissions 2017'!G46/'Admissions 2017'!C46,"  ")</f>
        <v>0.09192921881743633</v>
      </c>
      <c r="K46" s="17">
        <f>IF('Admissions 2017'!J46&gt;0,'Admissions 2017'!J46/'Admissions 2017'!C46,"  ")</f>
        <v>0.002157962883038412</v>
      </c>
      <c r="L46" s="14">
        <f>IF('Admissions 2017'!I46&gt;0,'Admissions 2017'!I46/'Admissions 2017'!C46,"  ")</f>
        <v>0.006214933103150626</v>
      </c>
      <c r="M46" s="8">
        <v>2016</v>
      </c>
      <c r="N46" s="7"/>
      <c r="O46" s="7"/>
    </row>
    <row r="47" ht="15" customHeight="1">
      <c r="A47" t="s" s="5">
        <v>100</v>
      </c>
      <c r="B47" t="s" s="5">
        <v>101</v>
      </c>
      <c r="C47" s="14"/>
      <c r="D47" s="14"/>
      <c r="E47" s="14"/>
      <c r="F47" s="14"/>
      <c r="G47" s="14"/>
      <c r="H47" s="14"/>
      <c r="I47" t="s" s="5">
        <f>IF('Admissions 2017'!F47&gt;0,'Admissions 2017'!F47/'Admissions 2017'!C47,"  ")</f>
        <v>131</v>
      </c>
      <c r="J47" t="s" s="5">
        <f>IF('Admissions 2017'!G47&gt;0,'Admissions 2017'!G47/'Admissions 2017'!C47,"  ")</f>
        <v>131</v>
      </c>
      <c r="K47" t="s" s="5">
        <f>IF('Admissions 2017'!J47&gt;0,'Admissions 2017'!J47/'Admissions 2017'!C47,"  ")</f>
        <v>131</v>
      </c>
      <c r="L47" t="s" s="5">
        <f>IF('Admissions 2017'!I47&gt;0,'Admissions 2017'!I47/'Admissions 2017'!C47,"  ")</f>
        <v>131</v>
      </c>
      <c r="M47" s="7"/>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2017'!F48&gt;0,'Admissions 2017'!F48/'Admissions 2017'!C48,"  ")</f>
        <v>131</v>
      </c>
      <c r="J48" t="s" s="5">
        <f>IF('Admissions 2017'!G48&gt;0,'Admissions 2017'!G48/'Admissions 2017'!C48,"  ")</f>
        <v>131</v>
      </c>
      <c r="K48" s="14">
        <f>IF('Admissions 2017'!J48&gt;0,'Admissions 2017'!J48/'Admissions 2017'!C48,"  ")</f>
        <v>0.1610568222946073</v>
      </c>
      <c r="L48" s="14">
        <f>IF('Admissions 2017'!I48&gt;0,'Admissions 2017'!I48/'Admissions 2017'!C48,"  ")</f>
        <v>0.2310290746772831</v>
      </c>
      <c r="M48" s="8">
        <v>2017</v>
      </c>
      <c r="N48" s="7"/>
      <c r="O48" s="7"/>
    </row>
    <row r="49" ht="15" customHeight="1">
      <c r="A49" t="s" s="5">
        <v>104</v>
      </c>
      <c r="B49" t="s" s="5">
        <v>105</v>
      </c>
      <c r="C49" s="14">
        <f>1-D49</f>
        <v>0.3</v>
      </c>
      <c r="D49" s="15">
        <f>ROUND(H49,2)+ROUND(G49,2)</f>
        <v>0.7</v>
      </c>
      <c r="E49" s="15">
        <f>SUM(ROUND(L49,2),ROUND(I49,2))</f>
        <v>0.25</v>
      </c>
      <c r="F49" s="14">
        <f>ROUND(K49,2)+ROUND(J49,2)</f>
        <v>0.45</v>
      </c>
      <c r="G49" s="14">
        <f>ROUND(J49,2)+ROUND(I49,2)</f>
        <v>0.29</v>
      </c>
      <c r="H49" s="14">
        <f>ROUND(K49,2)+ROUND(L49,2)</f>
        <v>0.41</v>
      </c>
      <c r="I49" s="14">
        <f>IF('Admissions 2017'!F49&gt;0,'Admissions 2017'!F49/'Admissions 2017'!C49,"  ")</f>
        <v>0.1091582848067761</v>
      </c>
      <c r="J49" s="14">
        <f>IF('Admissions 2017'!G49&gt;0,'Admissions 2017'!G49/'Admissions 2017'!C49,"  ")</f>
        <v>0.1848597141344627</v>
      </c>
      <c r="K49" s="14">
        <f>IF('Admissions 2017'!J49&gt;0,'Admissions 2017'!J49/'Admissions 2017'!C49,"  ")</f>
        <v>0.2696664902064584</v>
      </c>
      <c r="L49" s="14">
        <f>IF('Admissions 2017'!I49&gt;0,'Admissions 2017'!I49/'Admissions 2017'!C49,"  ")</f>
        <v>0.1357331921651667</v>
      </c>
      <c r="M49" s="8">
        <v>2017</v>
      </c>
      <c r="N49" s="7"/>
      <c r="O49" s="7"/>
    </row>
    <row r="50" ht="15" customHeight="1">
      <c r="A50" t="s" s="5">
        <v>106</v>
      </c>
      <c r="B50" t="s" s="5">
        <v>107</v>
      </c>
      <c r="C50" s="14">
        <f>1-D50</f>
        <v>0.6899999999999999</v>
      </c>
      <c r="D50" s="14">
        <f>ROUND(H50,2)+ROUND(G50,2)</f>
        <v>0.3100000000000001</v>
      </c>
      <c r="E50" s="14">
        <f>SUM(ROUND(L50,2),ROUND(I50,2))</f>
        <v>0.03</v>
      </c>
      <c r="F50" s="14">
        <f>ROUND(K50,2)+ROUND(J50,2)</f>
        <v>0.28</v>
      </c>
      <c r="G50" s="14">
        <f>ROUND(J50,2)+ROUND(I50,2)</f>
        <v>0.14</v>
      </c>
      <c r="H50" s="14">
        <f>ROUND(K50,2)+ROUND(L50,2)</f>
        <v>0.17</v>
      </c>
      <c r="I50" s="17">
        <f>IF('Admissions 2017'!F50&gt;0,'Admissions 2017'!F50/'Admissions 2017'!C50,"  ")</f>
        <v>0.004603303547251557</v>
      </c>
      <c r="J50" s="14">
        <f>IF('Admissions 2017'!G50&gt;0,'Admissions 2017'!G50/'Admissions 2017'!C50,"  ")</f>
        <v>0.140536149471974</v>
      </c>
      <c r="K50" s="14">
        <f>IF('Admissions 2017'!J50&gt;0,'Admissions 2017'!J50/'Admissions 2017'!C50,"  ")</f>
        <v>0.1440563227728134</v>
      </c>
      <c r="L50" s="14">
        <f>IF('Admissions 2017'!I50&gt;0,'Admissions 2017'!I50/'Admissions 2017'!C50,"  ")</f>
        <v>0.02572434335228811</v>
      </c>
      <c r="M50" s="8">
        <v>2017</v>
      </c>
      <c r="N50" s="7"/>
      <c r="O50" s="7"/>
    </row>
    <row r="51" ht="15" customHeight="1">
      <c r="A51" t="s" s="5">
        <v>108</v>
      </c>
      <c r="B51" t="s" s="5">
        <v>109</v>
      </c>
      <c r="C51" s="14">
        <f>1-D51</f>
        <v>0.4399999999999999</v>
      </c>
      <c r="D51" s="15">
        <f>ROUND(H51,2)+ROUND(G51,2)</f>
        <v>0.5600000000000001</v>
      </c>
      <c r="E51" s="15">
        <f>SUM(ROUND(L51,2),ROUND(I51,2))</f>
        <v>0.09</v>
      </c>
      <c r="F51" s="14">
        <f>ROUND(K51,2)+ROUND(J51,2)</f>
        <v>0.47</v>
      </c>
      <c r="G51" s="14">
        <f>ROUND(J51,2)+ROUND(I51,2)</f>
        <v>0.32</v>
      </c>
      <c r="H51" s="14">
        <f>ROUND(K51,2)+ROUND(L51,2)</f>
        <v>0.24</v>
      </c>
      <c r="I51" s="14">
        <f>IF('Admissions 2017'!F51&gt;0,'Admissions 2017'!F51/'Admissions 2017'!C51,"  ")</f>
        <v>0.05671077504725898</v>
      </c>
      <c r="J51" s="14">
        <f>IF('Admissions 2017'!G51&gt;0,'Admissions 2017'!G51/'Admissions 2017'!C51,"  ")</f>
        <v>0.2599243856332703</v>
      </c>
      <c r="K51" s="14">
        <f>IF('Admissions 2017'!J51&gt;0,'Admissions 2017'!J51/'Admissions 2017'!C51,"  ")</f>
        <v>0.2051039697542533</v>
      </c>
      <c r="L51" s="14">
        <f>IF('Admissions 2017'!I51&gt;0,'Admissions 2017'!I51/'Admissions 2017'!C51,"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2017'!C53-'Admissions 2017'!E53-'Admissions 2017'!H53)/'Admissions 2017'!C53</f>
        <v>0.5637842098666895</v>
      </c>
      <c r="D53" s="29">
        <f>('Admissions 2017'!E53+'Admissions 2017'!H53)/'Admissions 2017'!C53</f>
        <v>0.4362157901333105</v>
      </c>
      <c r="E53" s="29">
        <f>('Admissions 2017'!F53+'Admissions 2017'!I53)/'Admissions 2017'!C53</f>
        <v>0.1919710292148469</v>
      </c>
      <c r="F53" s="29">
        <f>('Admissions 2017'!G53+'Admissions 2017'!J53)/'Admissions 2017'!C53</f>
        <v>0.2442447609184636</v>
      </c>
      <c r="G53" s="29">
        <f>'Admissions 2017'!E53/'Admissions 2017'!C53</f>
        <v>0.2266459324146938</v>
      </c>
      <c r="H53" s="29">
        <f>'Admissions 2017'!H53/'Admissions 2017'!C53</f>
        <v>0.2095698577186166</v>
      </c>
      <c r="I53" s="29">
        <v>0.12</v>
      </c>
      <c r="J53" s="29">
        <v>0.11</v>
      </c>
      <c r="K53" s="29">
        <f>IF('Admissions 2017'!J53&gt;0,'Admissions 2017'!J53/'Admissions 2017'!C53,"  ")</f>
        <v>0.1321214899637865</v>
      </c>
      <c r="L53" s="29">
        <f>IF('Admissions 2017'!I53&gt;0,'Admissions 2017'!I53/'Admissions 2017'!C53,"  ")</f>
        <v>0.07744836775483012</v>
      </c>
      <c r="M53" s="7"/>
      <c r="N53" s="7"/>
      <c r="O53" s="7"/>
    </row>
    <row r="54" ht="15" customHeight="1">
      <c r="A54" s="7"/>
      <c r="B54" s="7"/>
      <c r="C54" s="7"/>
      <c r="D54" s="7"/>
      <c r="E54" s="14"/>
      <c r="F54" s="14"/>
      <c r="G54" s="7"/>
      <c r="H54" s="7"/>
      <c r="I54" s="7"/>
      <c r="J54" t="s" s="5">
        <f>IF('Admissions 2017'!G52&gt;0,'Admissions 2017'!G52/'Admissions 2017'!C52,"  ")</f>
        <v>131</v>
      </c>
      <c r="K54" t="s" s="5">
        <f>IF('Admissions 2017'!J52&gt;0,'Admissions 2017'!J52/'Admissions 2017'!C52,"  ")</f>
        <v>131</v>
      </c>
      <c r="L54" t="s" s="5">
        <f>IF('Admissions 2017'!I52&gt;0,'Admissions 2017'!I52/'Admissions 2017'!C52,"  ")</f>
        <v>131</v>
      </c>
      <c r="M54" s="7"/>
      <c r="N54" s="7"/>
      <c r="O54"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K55"/>
  <sheetViews>
    <sheetView workbookViewId="0" showGridLines="0" defaultGridColor="1"/>
  </sheetViews>
  <sheetFormatPr defaultColWidth="8.83333" defaultRowHeight="15" customHeight="1" outlineLevelRow="0" outlineLevelCol="0"/>
  <cols>
    <col min="1" max="1" width="11.3516" style="30" customWidth="1"/>
    <col min="2" max="2" width="15.3516" style="30" customWidth="1"/>
    <col min="3" max="3" width="14.1719" style="30" customWidth="1"/>
    <col min="4" max="4" width="10.6719" style="30" customWidth="1"/>
    <col min="5" max="5" width="10.6719" style="30" customWidth="1"/>
    <col min="6" max="6" width="10.6719" style="30" customWidth="1"/>
    <col min="7" max="7" width="10.6719" style="30" customWidth="1"/>
    <col min="8" max="8" width="10.6719" style="30" customWidth="1"/>
    <col min="9" max="9" width="10.6719" style="30" customWidth="1"/>
    <col min="10" max="10" width="12" style="30" customWidth="1"/>
    <col min="11" max="11" width="10.1719" style="30" customWidth="1"/>
    <col min="12" max="256" width="8.85156" style="30" customWidth="1"/>
  </cols>
  <sheetData>
    <row r="1" ht="64.5" customHeight="1">
      <c r="A1" t="s" s="2">
        <v>0</v>
      </c>
      <c r="B1" t="s" s="2">
        <v>1</v>
      </c>
      <c r="C1" t="s" s="3">
        <v>132</v>
      </c>
      <c r="D1" t="s" s="3">
        <v>133</v>
      </c>
      <c r="E1" t="s" s="3">
        <v>134</v>
      </c>
      <c r="F1" t="s" s="3">
        <v>135</v>
      </c>
      <c r="G1" t="s" s="3">
        <v>136</v>
      </c>
      <c r="H1" t="s" s="3">
        <v>137</v>
      </c>
      <c r="I1" t="s" s="3">
        <v>138</v>
      </c>
      <c r="J1" t="s" s="3">
        <v>139</v>
      </c>
      <c r="K1" t="s" s="3">
        <v>119</v>
      </c>
    </row>
    <row r="2" ht="15" customHeight="1">
      <c r="A2" t="s" s="5">
        <v>10</v>
      </c>
      <c r="B2" t="s" s="5">
        <v>11</v>
      </c>
      <c r="C2" s="14">
        <f>1-D2</f>
        <v>0.75</v>
      </c>
      <c r="D2" s="14">
        <f>ROUND(E2,2)+ROUND(F2,2)</f>
        <v>0.25</v>
      </c>
      <c r="E2" s="14">
        <f>ROUND(H2,2)+ROUND(G2,2)</f>
        <v>0.16</v>
      </c>
      <c r="F2" s="14">
        <f>ROUND(J2,2)+ROUND(I2,2)</f>
        <v>0.09</v>
      </c>
      <c r="G2" s="14">
        <f>IF('Population 2017'!F2&gt;0,'Population 2017'!F2/'Population 2017'!C2,"  ")</f>
        <v>0.1144967682363804</v>
      </c>
      <c r="H2" s="14">
        <f>IF('Population 2017'!G2&gt;0,'Population 2017'!G2/'Population 2017'!C2,"  ")</f>
        <v>0.04824561403508772</v>
      </c>
      <c r="I2" s="14">
        <f>IF('Population 2017'!J2&gt;0,'Population 2017'!J2/'Population 2017'!C2,"  ")</f>
        <v>0.03208679593721145</v>
      </c>
      <c r="J2" s="14">
        <f>IF('Population 2017'!I2&gt;0,'Population 2017'!I2/'Population 2017'!C2,"  ")</f>
        <v>0.05886426592797784</v>
      </c>
      <c r="K2" s="8">
        <v>2018</v>
      </c>
    </row>
    <row r="3" ht="15" customHeight="1">
      <c r="A3" t="s" s="5">
        <v>12</v>
      </c>
      <c r="B3" t="s" s="5">
        <v>13</v>
      </c>
      <c r="C3" s="14">
        <f>1-D3</f>
        <v>0.98</v>
      </c>
      <c r="D3" s="14">
        <f>ROUND(E3,2)+ROUND(F3,2)</f>
        <v>0.02</v>
      </c>
      <c r="E3" s="14">
        <f>ROUND(H3,2)+ROUND(G3,2)</f>
        <v>0.01</v>
      </c>
      <c r="F3" s="14">
        <f>ROUND(J3,2)+ROUND(I3,2)</f>
        <v>0.01</v>
      </c>
      <c r="G3" s="14">
        <v>0.01</v>
      </c>
      <c r="H3" s="17">
        <v>0.004</v>
      </c>
      <c r="I3" s="17">
        <f>IF('Population 2017'!J3&gt;0,'Population 2017'!J3/'Population 2017'!C3,"  ")</f>
        <v>0.002853437094682231</v>
      </c>
      <c r="J3" s="14">
        <f>IF('Population 2017'!I3&gt;0,'Population 2017'!I3/'Population 2017'!C3,"  ")</f>
        <v>0.007596813044283861</v>
      </c>
      <c r="K3" s="8">
        <v>2018</v>
      </c>
    </row>
    <row r="4" ht="15" customHeight="1">
      <c r="A4" t="s" s="5">
        <v>14</v>
      </c>
      <c r="B4" t="s" s="5">
        <v>15</v>
      </c>
      <c r="C4" s="14">
        <f>1-D4</f>
        <v>0.46</v>
      </c>
      <c r="D4" s="14">
        <f>ROUND(E4,2)+ROUND(F4,2)</f>
        <v>0.54</v>
      </c>
      <c r="E4" s="14">
        <f>'Population 2017'!E4/'Population 2017'!C4</f>
        <v>0.2005676442762535</v>
      </c>
      <c r="F4" s="14">
        <f>ROUND(J4,2)+ROUND(I4,2)</f>
        <v>0.34</v>
      </c>
      <c r="G4" t="s" s="5">
        <f>IF('Population 2017'!F4&gt;0,'Population 2017'!F4/'Population 2017'!C4,"  ")</f>
        <v>131</v>
      </c>
      <c r="H4" t="s" s="5">
        <f>IF('Population 2017'!G4&gt;0,'Population 2017'!G4/'Population 2017'!C4,"  ")</f>
        <v>131</v>
      </c>
      <c r="I4" s="14">
        <v>0.05</v>
      </c>
      <c r="J4" s="14">
        <v>0.29</v>
      </c>
      <c r="K4" s="8">
        <v>2018</v>
      </c>
    </row>
    <row r="5" ht="15" customHeight="1">
      <c r="A5" t="s" s="5">
        <v>16</v>
      </c>
      <c r="B5" t="s" s="5">
        <v>17</v>
      </c>
      <c r="C5" s="14">
        <f>1-D5</f>
        <v>0.77</v>
      </c>
      <c r="D5" s="14">
        <f>ROUND(E5,2)+ROUND(F5,2)</f>
        <v>0.23</v>
      </c>
      <c r="E5" s="14">
        <f>ROUND(H5,2)+ROUND(G5,2)</f>
        <v>0.2</v>
      </c>
      <c r="F5" s="14">
        <f>ROUND(J5,2)+ROUND(I5,2)</f>
        <v>0.03</v>
      </c>
      <c r="G5" s="14">
        <f>IF('Population 2017'!F5&gt;0,'Population 2017'!F5/'Population 2017'!C5,"  ")</f>
        <v>0.1250088986972307</v>
      </c>
      <c r="H5" s="14">
        <f>IF('Population 2017'!G5&gt;0,'Population 2017'!G5/'Population 2017'!C5,"  ")</f>
        <v>0.07460667758240194</v>
      </c>
      <c r="I5" s="14">
        <f>IF('Population 2017'!J5&gt;0,'Population 2017'!J5/'Population 2017'!C5,"  ")</f>
        <v>0.02012292067108042</v>
      </c>
      <c r="J5" s="14">
        <f>IF('Population 2017'!I5&gt;0,'Population 2017'!I5/'Population 2017'!C5,"  ")</f>
        <v>0.01340737049429297</v>
      </c>
      <c r="K5" s="8">
        <v>2018</v>
      </c>
    </row>
    <row r="6" ht="15" customHeight="1">
      <c r="A6" t="s" s="5">
        <v>18</v>
      </c>
      <c r="B6" t="s" s="5">
        <v>19</v>
      </c>
      <c r="C6" s="14">
        <f>1-D6</f>
        <v>0.76</v>
      </c>
      <c r="D6" s="15">
        <f>ROUND(E6,2)+ROUND(F6,2)</f>
        <v>0.24</v>
      </c>
      <c r="E6" s="14">
        <f>ROUND(H6,2)+ROUND(G6,2)</f>
        <v>0.08</v>
      </c>
      <c r="F6" s="14">
        <f>ROUND(J6,2)+ROUND(I6,2)</f>
        <v>0.16</v>
      </c>
      <c r="G6" s="14">
        <f>IF('Population 2017'!F6&gt;0,'Population 2017'!F6/'Population 2017'!C6,"  ")</f>
        <v>0.05432902793574623</v>
      </c>
      <c r="H6" s="14">
        <f>IF('Population 2017'!G6&gt;0,'Population 2017'!G6/'Population 2017'!C6,"  ")</f>
        <v>0.02692301699827057</v>
      </c>
      <c r="I6" s="16">
        <f>IF('Population 2017'!J6&gt;0,'Population 2017'!J6/'Population 2017'!C6,"  ")</f>
        <v>0.0004674134895533085</v>
      </c>
      <c r="J6" s="14">
        <f>IF('Population 2017'!I6&gt;0,'Population 2017'!I6/'Population 2017'!C6,"  ")</f>
        <v>0.1643270024772915</v>
      </c>
      <c r="K6" s="8">
        <v>2018</v>
      </c>
    </row>
    <row r="7" ht="15" customHeight="1">
      <c r="A7" t="s" s="5">
        <v>20</v>
      </c>
      <c r="B7" t="s" s="5">
        <v>21</v>
      </c>
      <c r="C7" s="14">
        <f>1-D7</f>
        <v>0.8100000000000001</v>
      </c>
      <c r="D7" s="15">
        <f>ROUND(E7,2)+ROUND(F7,2)</f>
        <v>0.19</v>
      </c>
      <c r="E7" s="17">
        <f>G7+H7</f>
        <v>0.00454119156917913</v>
      </c>
      <c r="F7" s="14">
        <f>ROUND(J7,2)+ROUND(I7,2)</f>
        <v>0.19</v>
      </c>
      <c r="G7" s="17">
        <f>IF('Population 2017'!F7&gt;0,'Population 2017'!F7/'Population 2017'!C7,"  ")</f>
        <v>0.002862925119699886</v>
      </c>
      <c r="H7" s="17">
        <f>IF('Population 2017'!G7&gt;0,'Population 2017'!G7/'Population 2017'!C7,"  ")</f>
        <v>0.001678266449479244</v>
      </c>
      <c r="I7" s="14">
        <f>IF('Population 2017'!J7&gt;0,'Population 2017'!J7/'Population 2017'!C7,"  ")</f>
        <v>0.06115800385014068</v>
      </c>
      <c r="J7" s="14">
        <f>IF('Population 2017'!I7&gt;0,'Population 2017'!I7/'Population 2017'!C7,"  ")</f>
        <v>0.1309541438373069</v>
      </c>
      <c r="K7" s="8">
        <v>2018</v>
      </c>
    </row>
    <row r="8" ht="15" customHeight="1">
      <c r="A8" t="s" s="5">
        <v>22</v>
      </c>
      <c r="B8" t="s" s="5">
        <v>23</v>
      </c>
      <c r="C8" s="14"/>
      <c r="D8" s="14"/>
      <c r="E8" s="14"/>
      <c r="F8" s="14"/>
      <c r="G8" t="s" s="5">
        <f>IF('Population 2017'!F8&gt;0,'Population 2017'!F8/'Population 2017'!C8,"  ")</f>
        <v>131</v>
      </c>
      <c r="H8" t="s" s="5">
        <f>IF('Population 2017'!G8&gt;0,'Population 2017'!G8/'Population 2017'!C8,"  ")</f>
        <v>131</v>
      </c>
      <c r="I8" t="s" s="5">
        <f>IF('Population 2017'!J8&gt;0,'Population 2017'!J8/'Population 2017'!C8,"  ")</f>
        <v>131</v>
      </c>
      <c r="J8" t="s" s="5">
        <f>IF('Population 2017'!I8&gt;0,'Population 2017'!I8/'Population 2017'!C8,"  ")</f>
        <v>131</v>
      </c>
      <c r="K8" s="7"/>
    </row>
    <row r="9" ht="15" customHeight="1">
      <c r="A9" t="s" s="5">
        <v>24</v>
      </c>
      <c r="B9" t="s" s="5">
        <v>25</v>
      </c>
      <c r="C9" s="14">
        <f>1-D9</f>
        <v>0.85</v>
      </c>
      <c r="D9" s="14">
        <f>ROUND(E9,2)+ROUND(F9,2)</f>
        <v>0.15</v>
      </c>
      <c r="E9" s="14">
        <f>'Population 2017'!E9/'Population 2017'!C9</f>
        <v>0.145475372279496</v>
      </c>
      <c r="F9" s="14"/>
      <c r="G9" t="s" s="5">
        <f>IF('Population 2017'!F9&gt;0,'Population 2017'!F9/'Population 2017'!C9,"  ")</f>
        <v>131</v>
      </c>
      <c r="H9" t="s" s="5">
        <f>IF('Population 2017'!G9&gt;0,'Population 2017'!G9/'Population 2017'!C9,"  ")</f>
        <v>131</v>
      </c>
      <c r="I9" t="s" s="5">
        <f>IF('Population 2017'!J9&gt;0,'Population 2017'!J9/'Population 2017'!C9,"  ")</f>
        <v>131</v>
      </c>
      <c r="J9" t="s" s="5">
        <f>IF('Population 2017'!I9&gt;0,'Population 2017'!I9/'Population 2017'!C9,"  ")</f>
        <v>131</v>
      </c>
      <c r="K9" s="8">
        <v>2017</v>
      </c>
    </row>
    <row r="10" ht="15" customHeight="1">
      <c r="A10" t="s" s="5">
        <v>26</v>
      </c>
      <c r="B10" t="s" s="5">
        <v>27</v>
      </c>
      <c r="C10" s="14">
        <f>1-D10</f>
        <v>0.83</v>
      </c>
      <c r="D10" s="14">
        <f>ROUND(E10,2)+ROUND(F10,2)</f>
        <v>0.17</v>
      </c>
      <c r="E10" s="14">
        <f>ROUND(H10,2)+ROUND(G10,2)</f>
        <v>0.16</v>
      </c>
      <c r="F10" s="14">
        <f>ROUND(J10,2)+ROUND(I10,2)</f>
        <v>0.01</v>
      </c>
      <c r="G10" s="14">
        <f>IF('Population 2017'!F10&gt;0,'Population 2017'!F10/'Population 2017'!C10,"  ")</f>
        <v>0.09215297185542269</v>
      </c>
      <c r="H10" s="14">
        <f>IF('Population 2017'!G10&gt;0,'Population 2017'!G10/'Population 2017'!C10,"  ")</f>
        <v>0.07021079862445846</v>
      </c>
      <c r="I10" s="14">
        <f>IF('Population 2017'!J10&gt;0,'Population 2017'!J10/'Population 2017'!C10,"  ")</f>
        <v>0.005620604033121045</v>
      </c>
      <c r="J10" s="17">
        <f>IF('Population 2017'!I10&gt;0,'Population 2017'!I10/'Population 2017'!C10,"  ")</f>
        <v>0.004041432474831953</v>
      </c>
      <c r="K10" s="8">
        <v>2018</v>
      </c>
    </row>
    <row r="11" ht="15" customHeight="1">
      <c r="A11" t="s" s="5">
        <v>28</v>
      </c>
      <c r="B11" t="s" s="5">
        <v>29</v>
      </c>
      <c r="C11" s="14">
        <f>1-D11</f>
        <v>0.79</v>
      </c>
      <c r="D11" s="14">
        <f>ROUND(E11,2)+ROUND(F11,2)</f>
        <v>0.21</v>
      </c>
      <c r="E11" s="14">
        <f>'Population 2017'!E11/'Population 2017'!C11</f>
        <v>0.1238630967600541</v>
      </c>
      <c r="F11" s="14">
        <f>ROUND(J11,2)+ROUND(I11,2)</f>
        <v>0.09</v>
      </c>
      <c r="G11" t="s" s="5">
        <f>IF('Population 2017'!F11&gt;0,'Population 2017'!F11/'Population 2017'!C11,"  ")</f>
        <v>131</v>
      </c>
      <c r="H11" t="s" s="5">
        <f>IF('Population 2017'!G11&gt;0,'Population 2017'!G11/'Population 2017'!C11,"  ")</f>
        <v>131</v>
      </c>
      <c r="I11" s="14">
        <v>0.04</v>
      </c>
      <c r="J11" s="14">
        <v>0.05</v>
      </c>
      <c r="K11" s="8">
        <v>2018</v>
      </c>
    </row>
    <row r="12" ht="15" customHeight="1">
      <c r="A12" t="s" s="5">
        <v>30</v>
      </c>
      <c r="B12" t="s" s="5">
        <v>31</v>
      </c>
      <c r="C12" s="14">
        <f>1-D12</f>
        <v>0.79</v>
      </c>
      <c r="D12" s="14">
        <f>ROUND(E12,2)+ROUND(F12,2)</f>
        <v>0.21</v>
      </c>
      <c r="E12" s="14">
        <f>ROUND(H12,2)+ROUND(G12,2)</f>
        <v>0.12</v>
      </c>
      <c r="F12" s="14">
        <f>ROUND(J12,2)+ROUND(I12,2)</f>
        <v>0.09</v>
      </c>
      <c r="G12" s="14">
        <v>0.08</v>
      </c>
      <c r="H12" s="14">
        <v>0.04</v>
      </c>
      <c r="I12" s="14">
        <f>IF('Population 2017'!J12&gt;0,'Population 2017'!J12/'Population 2017'!C12,"  ")</f>
        <v>0.04112650871703174</v>
      </c>
      <c r="J12" s="14">
        <f>IF('Population 2017'!I12&gt;0,'Population 2017'!I12/'Population 2017'!C12,"  ")</f>
        <v>0.05140813589628968</v>
      </c>
      <c r="K12" s="8">
        <v>2018</v>
      </c>
    </row>
    <row r="13" ht="15" customHeight="1">
      <c r="A13" t="s" s="5">
        <v>32</v>
      </c>
      <c r="B13" t="s" s="5">
        <v>33</v>
      </c>
      <c r="C13" s="14">
        <f>1-D13</f>
        <v>0.6</v>
      </c>
      <c r="D13" s="15">
        <f>ROUND(E13,2)+ROUND(F13,2)</f>
        <v>0.4</v>
      </c>
      <c r="E13" s="14">
        <f>ROUND(H13,2)+ROUND(G13,2)</f>
        <v>0.2</v>
      </c>
      <c r="F13" s="14">
        <f>ROUND(J13,2)+ROUND(I13,2)</f>
        <v>0.2</v>
      </c>
      <c r="G13" s="14">
        <v>0.17</v>
      </c>
      <c r="H13" s="14">
        <v>0.03</v>
      </c>
      <c r="I13" s="14">
        <f>IF('Population 2017'!J13&gt;0,'Population 2017'!J13/'Population 2017'!C13,"  ")</f>
        <v>0.1287563843686899</v>
      </c>
      <c r="J13" s="14">
        <f>IF('Population 2017'!I13&gt;0,'Population 2017'!I13/'Population 2017'!C13,"  ")</f>
        <v>0.0737617294215465</v>
      </c>
      <c r="K13" s="8">
        <v>2018</v>
      </c>
    </row>
    <row r="14" ht="15" customHeight="1">
      <c r="A14" t="s" s="5">
        <v>34</v>
      </c>
      <c r="B14" t="s" s="5">
        <v>35</v>
      </c>
      <c r="C14" s="14">
        <f>1-D14</f>
        <v>0.3799999999999999</v>
      </c>
      <c r="D14" s="14">
        <f>ROUND(E14,2)+ROUND(F14,2)</f>
        <v>0.6200000000000001</v>
      </c>
      <c r="E14" s="14">
        <f>'Population 2017'!E14/'Population 2017'!C14</f>
        <v>0.3967625480377315</v>
      </c>
      <c r="F14" s="14">
        <f>'Population 2017'!H14/'Population 2017'!C14</f>
        <v>0.2202166064981949</v>
      </c>
      <c r="G14" t="s" s="5">
        <f>IF('Population 2017'!F14&gt;0,'Population 2017'!F14/'Population 2017'!C14,"  ")</f>
        <v>131</v>
      </c>
      <c r="H14" t="s" s="5">
        <f>IF('Population 2017'!G14&gt;0,'Population 2017'!G14/'Population 2017'!C14,"  ")</f>
        <v>131</v>
      </c>
      <c r="I14" t="s" s="5">
        <f>IF('Population 2017'!J14&gt;0,'Population 2017'!J14/'Population 2017'!C14,"  ")</f>
        <v>131</v>
      </c>
      <c r="J14" t="s" s="5">
        <f>IF('Population 2017'!I14&gt;0,'Population 2017'!I14/'Population 2017'!C14,"  ")</f>
        <v>131</v>
      </c>
      <c r="K14" s="8">
        <v>2018</v>
      </c>
    </row>
    <row r="15" ht="15" customHeight="1">
      <c r="A15" t="s" s="5">
        <v>36</v>
      </c>
      <c r="B15" t="s" s="5">
        <v>37</v>
      </c>
      <c r="C15" s="14">
        <f>1-D15</f>
        <v>0.87</v>
      </c>
      <c r="D15" s="14">
        <f>ROUND(E15,2)+ROUND(F15,2)</f>
        <v>0.13</v>
      </c>
      <c r="E15" s="14"/>
      <c r="F15" s="14">
        <f>ROUND(J15,2)+ROUND(I15,2)</f>
        <v>0.13</v>
      </c>
      <c r="G15" t="s" s="5">
        <f>IF('Population 2017'!F15&gt;0,'Population 2017'!F15/'Population 2017'!C15,"  ")</f>
        <v>131</v>
      </c>
      <c r="H15" t="s" s="5">
        <f>IF('Population 2017'!G15&gt;0,'Population 2017'!G15/'Population 2017'!C15,"  ")</f>
        <v>131</v>
      </c>
      <c r="I15" s="14">
        <f>IF('Population 2017'!J15&gt;0,'Population 2017'!J15/'Population 2017'!C15,"  ")</f>
        <v>0.07922965008753977</v>
      </c>
      <c r="J15" s="14">
        <f>IF('Population 2017'!I15&gt;0,'Population 2017'!I15/'Population 2017'!C15,"  ")</f>
        <v>0.04737010825339679</v>
      </c>
      <c r="K15" s="8">
        <v>2018</v>
      </c>
    </row>
    <row r="16" ht="15" customHeight="1">
      <c r="A16" t="s" s="5">
        <v>38</v>
      </c>
      <c r="B16" t="s" s="5">
        <v>39</v>
      </c>
      <c r="C16" s="14">
        <f>1-D16</f>
        <v>0.71</v>
      </c>
      <c r="D16" s="15">
        <f>ROUND(E16,2)+ROUND(F16,2)</f>
        <v>0.29</v>
      </c>
      <c r="E16" s="14">
        <f>ROUND(H16,2)+ROUND(G16,2)</f>
        <v>0.19</v>
      </c>
      <c r="F16" s="14">
        <f>ROUND(J16,2)+ROUND(I16,2)</f>
        <v>0.1</v>
      </c>
      <c r="G16" s="14">
        <v>0.09</v>
      </c>
      <c r="H16" s="14">
        <v>0.1</v>
      </c>
      <c r="I16" s="14">
        <f>IF('Population 2017'!J16&gt;0,'Population 2017'!J16/'Population 2017'!C16,"  ")</f>
        <v>0.05828554293639192</v>
      </c>
      <c r="J16" s="14">
        <f>IF('Population 2017'!I16&gt;0,'Population 2017'!I16/'Population 2017'!C16,"  ")</f>
        <v>0.04400464785036921</v>
      </c>
      <c r="K16" s="8">
        <v>2018</v>
      </c>
    </row>
    <row r="17" ht="15" customHeight="1">
      <c r="A17" t="s" s="5">
        <v>40</v>
      </c>
      <c r="B17" t="s" s="5">
        <v>41</v>
      </c>
      <c r="C17" s="14">
        <f>1-D17</f>
        <v>0.6699999999999999</v>
      </c>
      <c r="D17" s="14">
        <f>ROUND(E17,2)+ROUND(F17,2)</f>
        <v>0.33</v>
      </c>
      <c r="E17" s="14">
        <f>ROUND(H17,2)+ROUND(G17,2)</f>
        <v>0.22</v>
      </c>
      <c r="F17" s="14">
        <f>ROUND(J17,2)+ROUND(I17,2)</f>
        <v>0.11</v>
      </c>
      <c r="G17" s="14">
        <v>0.1</v>
      </c>
      <c r="H17" s="14">
        <v>0.12</v>
      </c>
      <c r="I17" s="14">
        <v>0.05</v>
      </c>
      <c r="J17" s="14">
        <v>0.06</v>
      </c>
      <c r="K17" s="8">
        <v>2018</v>
      </c>
    </row>
    <row r="18" ht="15" customHeight="1">
      <c r="A18" t="s" s="5">
        <v>42</v>
      </c>
      <c r="B18" t="s" s="5">
        <v>43</v>
      </c>
      <c r="C18" s="14">
        <f>1-D18</f>
        <v>0.55</v>
      </c>
      <c r="D18" s="14">
        <f>ROUND(E18,2)+ROUND(F18,2)</f>
        <v>0.45</v>
      </c>
      <c r="E18" s="14">
        <f>ROUND(H18,2)+ROUND(G18,2)</f>
        <v>0.16</v>
      </c>
      <c r="F18" s="14">
        <f>ROUND(J18,2)+ROUND(I18,2)</f>
        <v>0.29</v>
      </c>
      <c r="G18" s="17">
        <f>IF('Population 2017'!F18&gt;0,'Population 2017'!F18/'Population 2017'!C18,"  ")</f>
        <v>0.002844305206315182</v>
      </c>
      <c r="H18" s="14">
        <f>IF('Population 2017'!G18&gt;0,'Population 2017'!G18/'Population 2017'!C18,"  ")</f>
        <v>0.1579619934869533</v>
      </c>
      <c r="I18" s="14">
        <f>IF('Population 2017'!J18&gt;0,'Population 2017'!J18/'Population 2017'!C18,"  ")</f>
        <v>0.2611814172059854</v>
      </c>
      <c r="J18" s="14">
        <f>IF('Population 2017'!I18&gt;0,'Population 2017'!I18/'Population 2017'!C18,"  ")</f>
        <v>0.02634073951935364</v>
      </c>
      <c r="K18" s="8">
        <v>2018</v>
      </c>
    </row>
    <row r="19" ht="15" customHeight="1">
      <c r="A19" t="s" s="5">
        <v>44</v>
      </c>
      <c r="B19" t="s" s="5">
        <v>45</v>
      </c>
      <c r="C19" s="14">
        <f>1-D19</f>
        <v>0.7</v>
      </c>
      <c r="D19" s="15">
        <f>ROUND(E19,2)+ROUND(F19,2)</f>
        <v>0.3</v>
      </c>
      <c r="E19" s="14">
        <f>ROUND(H19,2)+ROUND(G19,2)</f>
        <v>0.11</v>
      </c>
      <c r="F19" s="14">
        <f>ROUND(J19,2)+ROUND(I19,2)</f>
        <v>0.19</v>
      </c>
      <c r="G19" s="14">
        <f>IF('Population 2017'!F19&gt;0,'Population 2017'!F19/'Population 2017'!C19,"  ")</f>
        <v>0.02992763399975469</v>
      </c>
      <c r="H19" s="14">
        <f>IF('Population 2017'!G19&gt;0,'Population 2017'!G19/'Population 2017'!C19,"  ")</f>
        <v>0.08447810621856985</v>
      </c>
      <c r="I19" s="14">
        <f>IF('Population 2017'!J19&gt;0,'Population 2017'!J19/'Population 2017'!C19,"  ")</f>
        <v>0.02437752974365264</v>
      </c>
      <c r="J19" s="14">
        <f>IF('Population 2017'!I19&gt;0,'Population 2017'!I19/'Population 2017'!C19,"  ")</f>
        <v>0.1705813810867166</v>
      </c>
      <c r="K19" s="8">
        <v>2018</v>
      </c>
    </row>
    <row r="20" ht="15" customHeight="1">
      <c r="A20" t="s" s="5">
        <v>46</v>
      </c>
      <c r="B20" t="s" s="5">
        <v>47</v>
      </c>
      <c r="C20" s="14">
        <f>1-D20</f>
        <v>0.9970599044468945</v>
      </c>
      <c r="D20" s="16">
        <f>E20+F20</f>
        <v>0.002940095553105476</v>
      </c>
      <c r="E20" s="16">
        <f>'Population 2017'!E20/'Population 2017'!C20</f>
        <v>0.0004900159255175794</v>
      </c>
      <c r="F20" s="16">
        <f>I20+J20</f>
        <v>0.002450079627587897</v>
      </c>
      <c r="G20" t="s" s="5">
        <f>IF('Population 2017'!F20&gt;0,'Population 2017'!F20/'Population 2017'!C20,"  ")</f>
        <v>131</v>
      </c>
      <c r="H20" t="s" s="5">
        <f>IF('Population 2017'!G20&gt;0,'Population 2017'!G20/'Population 2017'!C20,"  ")</f>
        <v>131</v>
      </c>
      <c r="I20" s="16">
        <f>IF('Population 2017'!J20&gt;0,'Population 2017'!J20/'Population 2017'!C20,"  ")</f>
        <v>0.001715055739311528</v>
      </c>
      <c r="J20" s="16">
        <f>IF('Population 2017'!I20&gt;0,'Population 2017'!I20/'Population 2017'!C20,"  ")</f>
        <v>0.000735023888276369</v>
      </c>
      <c r="K20" s="8">
        <v>2018</v>
      </c>
    </row>
    <row r="21" ht="15" customHeight="1">
      <c r="A21" t="s" s="5">
        <v>48</v>
      </c>
      <c r="B21" t="s" s="5">
        <v>49</v>
      </c>
      <c r="C21" s="14">
        <f>1-D21</f>
        <v>0.96</v>
      </c>
      <c r="D21" s="14">
        <f>ROUND(E21,2)+ROUND(F21,2)</f>
        <v>0.04</v>
      </c>
      <c r="E21" s="14"/>
      <c r="F21" s="14">
        <f>ROUND(J21,2)+ROUND(I21,2)</f>
        <v>0.04</v>
      </c>
      <c r="G21" t="s" s="5">
        <f>IF('Population 2017'!F21&gt;0,'Population 2017'!F21/'Population 2017'!C21,"  ")</f>
        <v>131</v>
      </c>
      <c r="H21" t="s" s="5">
        <f>IF('Population 2017'!G21&gt;0,'Population 2017'!G21/'Population 2017'!C21,"  ")</f>
        <v>131</v>
      </c>
      <c r="I21" s="14">
        <f>IF('Population 2017'!J21&gt;0,'Population 2017'!J21/'Population 2017'!C21,"  ")</f>
        <v>0.03215382985485751</v>
      </c>
      <c r="J21" s="14">
        <f>IF('Population 2017'!I21&gt;0,'Population 2017'!I21/'Population 2017'!C21,"  ")</f>
        <v>0.009799766924462338</v>
      </c>
      <c r="K21" s="8">
        <v>2018</v>
      </c>
    </row>
    <row r="22" ht="15" customHeight="1">
      <c r="A22" t="s" s="5">
        <v>50</v>
      </c>
      <c r="B22" t="s" s="5">
        <v>51</v>
      </c>
      <c r="C22" s="14"/>
      <c r="D22" s="14"/>
      <c r="E22" s="14"/>
      <c r="F22" s="14"/>
      <c r="G22" t="s" s="5">
        <f>IF('Population 2017'!F22&gt;0,'Population 2017'!F22/'Population 2017'!C22,"  ")</f>
        <v>131</v>
      </c>
      <c r="H22" t="s" s="5">
        <f>IF('Population 2017'!G22&gt;0,'Population 2017'!G22/'Population 2017'!C22,"  ")</f>
        <v>131</v>
      </c>
      <c r="I22" t="s" s="5">
        <f>IF('Population 2017'!J22&gt;0,'Population 2017'!J22/'Population 2017'!C22,"  ")</f>
        <v>131</v>
      </c>
      <c r="J22" t="s" s="5">
        <f>IF('Population 2017'!I22&gt;0,'Population 2017'!I22/'Population 2017'!C22,"  ")</f>
        <v>131</v>
      </c>
      <c r="K22" s="7"/>
    </row>
    <row r="23" ht="15" customHeight="1">
      <c r="A23" t="s" s="5">
        <v>52</v>
      </c>
      <c r="B23" t="s" s="5">
        <v>53</v>
      </c>
      <c r="C23" s="14">
        <f>1-D23</f>
        <v>0.96</v>
      </c>
      <c r="D23" s="14">
        <f>ROUND(E23,2)+ROUND(F23,2)</f>
        <v>0.04</v>
      </c>
      <c r="E23" s="14"/>
      <c r="F23" s="14">
        <f>I23</f>
        <v>0.03799101842770867</v>
      </c>
      <c r="G23" t="s" s="5">
        <f>IF('Population 2017'!F23&gt;0,'Population 2017'!F23/'Population 2017'!C23,"  ")</f>
        <v>131</v>
      </c>
      <c r="H23" t="s" s="5">
        <f>IF('Population 2017'!G23&gt;0,'Population 2017'!G23/'Population 2017'!C23,"  ")</f>
        <v>131</v>
      </c>
      <c r="I23" s="14">
        <f>IF('Population 2017'!J23&gt;0,'Population 2017'!J23/'Population 2017'!C23,"  ")</f>
        <v>0.03799101842770867</v>
      </c>
      <c r="J23" t="s" s="5">
        <f>IF('Population 2017'!I23&gt;0,'Population 2017'!I23/'Population 2017'!C23,"  ")</f>
        <v>131</v>
      </c>
      <c r="K23" s="8">
        <v>2018</v>
      </c>
    </row>
    <row r="24" ht="15" customHeight="1">
      <c r="A24" t="s" s="5">
        <v>54</v>
      </c>
      <c r="B24" t="s" s="5">
        <v>55</v>
      </c>
      <c r="C24" s="14">
        <f>1-D24</f>
        <v>0.6899999999999999</v>
      </c>
      <c r="D24" s="14">
        <f>ROUND(E24,2)+ROUND(F24,2)</f>
        <v>0.31</v>
      </c>
      <c r="E24" s="14">
        <f>'Population 2017'!E24/'Population 2017'!C24</f>
        <v>0.1302670321860087</v>
      </c>
      <c r="F24" s="14">
        <f>ROUND(J24,2)+ROUND(I24,2)</f>
        <v>0.18</v>
      </c>
      <c r="G24" t="s" s="5">
        <f>IF('Population 2017'!F24&gt;0,'Population 2017'!F24/'Population 2017'!C24,"  ")</f>
        <v>131</v>
      </c>
      <c r="H24" t="s" s="5">
        <f>IF('Population 2017'!G24&gt;0,'Population 2017'!G24/'Population 2017'!C24,"  ")</f>
        <v>131</v>
      </c>
      <c r="I24" s="14">
        <f>IF('Population 2017'!J24&gt;0,'Population 2017'!J24/'Population 2017'!C24,"  ")</f>
        <v>0.1214336480861001</v>
      </c>
      <c r="J24" s="14">
        <f>IF('Population 2017'!I24&gt;0,'Population 2017'!I24/'Population 2017'!C24,"  ")</f>
        <v>0.05838156157985582</v>
      </c>
      <c r="K24" s="8">
        <v>2018</v>
      </c>
    </row>
    <row r="25" ht="15" customHeight="1">
      <c r="A25" t="s" s="5">
        <v>56</v>
      </c>
      <c r="B25" t="s" s="5">
        <v>57</v>
      </c>
      <c r="C25" s="14">
        <f>1-D25</f>
        <v>0.46</v>
      </c>
      <c r="D25" s="14">
        <f>ROUND(E25,2)+ROUND(F25,2)</f>
        <v>0.54</v>
      </c>
      <c r="E25" s="14">
        <f>ROUND(H25,2)+ROUND(G25,2)</f>
        <v>0.32</v>
      </c>
      <c r="F25" s="14">
        <f>ROUND(J25,2)+ROUND(I25,2)</f>
        <v>0.22</v>
      </c>
      <c r="G25" s="14">
        <f>IF('Population 2017'!F25&gt;0,'Population 2017'!F25/'Population 2017'!C25,"  ")</f>
        <v>0.1739060333430073</v>
      </c>
      <c r="H25" s="14">
        <f>IF('Population 2017'!G25&gt;0,'Population 2017'!G25/'Population 2017'!C25,"  ")</f>
        <v>0.1495920802295959</v>
      </c>
      <c r="I25" s="14">
        <f>IF('Population 2017'!J25&gt;0,'Population 2017'!J25/'Population 2017'!C25,"  ")</f>
        <v>0.1096062687433491</v>
      </c>
      <c r="J25" s="14">
        <f>IF('Population 2017'!I25&gt;0,'Population 2017'!I25/'Population 2017'!C25,"  ")</f>
        <v>0.1058979071942214</v>
      </c>
      <c r="K25" s="8">
        <v>2018</v>
      </c>
    </row>
    <row r="26" ht="15" customHeight="1">
      <c r="A26" t="s" s="5">
        <v>58</v>
      </c>
      <c r="B26" t="s" s="5">
        <v>59</v>
      </c>
      <c r="C26" s="14">
        <f>1-D26</f>
        <v>0.71</v>
      </c>
      <c r="D26" s="14">
        <f>ROUND(E26,2)+ROUND(F26,2)</f>
        <v>0.29</v>
      </c>
      <c r="E26" s="14">
        <f>ROUND(H26,2)+ROUND(G26,2)</f>
        <v>0.22</v>
      </c>
      <c r="F26" s="14">
        <f>ROUND(J26,2)+ROUND(I26,2)</f>
        <v>0.07000000000000001</v>
      </c>
      <c r="G26" s="14">
        <f>IF('Population 2017'!F26&gt;0,'Population 2017'!F26/'Population 2017'!C26,"  ")</f>
        <v>0.1055101502768257</v>
      </c>
      <c r="H26" s="14">
        <f>IF('Population 2017'!G26&gt;0,'Population 2017'!G26/'Population 2017'!C26,"  ")</f>
        <v>0.1127867123648827</v>
      </c>
      <c r="I26" s="14">
        <f>IF('Population 2017'!J26&gt;0,'Population 2017'!J26/'Population 2017'!C26,"  ")</f>
        <v>0.0498813604007382</v>
      </c>
      <c r="J26" s="14">
        <f>IF('Population 2017'!I26&gt;0,'Population 2017'!I26/'Population 2017'!C26,"  ")</f>
        <v>0.02393883469549169</v>
      </c>
      <c r="K26" s="8">
        <v>2017</v>
      </c>
    </row>
    <row r="27" ht="15" customHeight="1">
      <c r="A27" t="s" s="5">
        <v>60</v>
      </c>
      <c r="B27" t="s" s="5">
        <v>61</v>
      </c>
      <c r="C27" s="14">
        <f>1-D27</f>
        <v>0.66</v>
      </c>
      <c r="D27" s="14">
        <f>ROUND(E27,2)+ROUND(F27,2)</f>
        <v>0.34</v>
      </c>
      <c r="E27" s="14">
        <f>ROUND(H27,2)+ROUND(G27,2)</f>
        <v>0.25</v>
      </c>
      <c r="F27" s="14">
        <f>ROUND(J27,2)+ROUND(I27,2)</f>
        <v>0.09</v>
      </c>
      <c r="G27" s="14">
        <f>IF('Population 2017'!F27&gt;0,'Population 2017'!F27/'Population 2017'!C27,"  ")</f>
        <v>0.1016949152542373</v>
      </c>
      <c r="H27" s="14">
        <f>IF('Population 2017'!G27&gt;0,'Population 2017'!G27/'Population 2017'!C27,"  ")</f>
        <v>0.1532956685499058</v>
      </c>
      <c r="I27" s="14">
        <f>IF('Population 2017'!J27&gt;0,'Population 2017'!J27/'Population 2017'!C27,"  ")</f>
        <v>0.07231638418079096</v>
      </c>
      <c r="J27" s="14">
        <f>IF('Population 2017'!I27&gt;0,'Population 2017'!I27/'Population 2017'!C27,"  ")</f>
        <v>0.01694915254237288</v>
      </c>
      <c r="K27" s="8">
        <v>2017</v>
      </c>
    </row>
    <row r="28" ht="15" customHeight="1">
      <c r="A28" t="s" s="5">
        <v>62</v>
      </c>
      <c r="B28" t="s" s="5">
        <v>63</v>
      </c>
      <c r="C28" s="14">
        <f>1-D28</f>
        <v>0.72</v>
      </c>
      <c r="D28" s="15">
        <f>ROUND(E28,2)+ROUND(F28,2)</f>
        <v>0.28</v>
      </c>
      <c r="E28" s="14">
        <f>ROUND(H28,2)+ROUND(G28,2)</f>
        <v>0.23</v>
      </c>
      <c r="F28" s="14">
        <f>'Population 2017'!H28/'Population 2017'!C28</f>
        <v>0.05463714570804455</v>
      </c>
      <c r="G28" s="14">
        <f>IF('Population 2017'!F28&gt;0,'Population 2017'!F28/'Population 2017'!C28,"  ")</f>
        <v>0.2231870769396726</v>
      </c>
      <c r="H28" s="14">
        <f>IF('Population 2017'!G28&gt;0,'Population 2017'!G28/'Population 2017'!C28,"  ")</f>
        <v>0.008090396699118147</v>
      </c>
      <c r="I28" t="s" s="5">
        <f>IF('Population 2017'!J28&gt;0,'Population 2017'!J28/'Population 2017'!C28,"  ")</f>
        <v>131</v>
      </c>
      <c r="J28" t="s" s="5">
        <f>IF('Population 2017'!I28&gt;0,'Population 2017'!I28/'Population 2017'!C28,"  ")</f>
        <v>131</v>
      </c>
      <c r="K28" s="8">
        <v>2018</v>
      </c>
    </row>
    <row r="29" ht="15" customHeight="1">
      <c r="A29" t="s" s="5">
        <v>64</v>
      </c>
      <c r="B29" t="s" s="5">
        <v>65</v>
      </c>
      <c r="C29" s="14">
        <f>1-D29</f>
        <v>0.6699999999999999</v>
      </c>
      <c r="D29" s="14">
        <f>ROUND(E29,2)+ROUND(F29,2)</f>
        <v>0.33</v>
      </c>
      <c r="E29" s="14">
        <f>ROUND(H29,2)+ROUND(G29,2)</f>
        <v>0.25</v>
      </c>
      <c r="F29" s="14">
        <f>ROUND(J29,2)+ROUND(I29,2)</f>
        <v>0.08</v>
      </c>
      <c r="G29" s="14">
        <v>0.08</v>
      </c>
      <c r="H29" s="14">
        <v>0.17</v>
      </c>
      <c r="I29" s="14">
        <f>IF('Population 2017'!J29&gt;0,'Population 2017'!J29/'Population 2017'!C29,"  ")</f>
        <v>0.05281485780615206</v>
      </c>
      <c r="J29" s="14">
        <f>IF('Population 2017'!I29&gt;0,'Population 2017'!I29/'Population 2017'!C29,"  ")</f>
        <v>0.02727800348229832</v>
      </c>
      <c r="K29" s="8">
        <v>2017</v>
      </c>
    </row>
    <row r="30" ht="15" customHeight="1">
      <c r="A30" t="s" s="5">
        <v>66</v>
      </c>
      <c r="B30" t="s" s="5">
        <v>67</v>
      </c>
      <c r="C30" s="14">
        <f>1-D30</f>
        <v>0.88</v>
      </c>
      <c r="D30" s="14">
        <f>ROUND(E30,2)+ROUND(F30,2)</f>
        <v>0.12</v>
      </c>
      <c r="E30" s="14">
        <f>'Population 2017'!E30/'Population 2017'!C30</f>
        <v>0.05958891193663964</v>
      </c>
      <c r="F30" s="14">
        <f>ROUND(J30,2)+ROUND(I30,2)</f>
        <v>0.06</v>
      </c>
      <c r="G30" t="s" s="5">
        <f>IF('Population 2017'!F30&gt;0,'Population 2017'!F30/'Population 2017'!C30,"  ")</f>
        <v>131</v>
      </c>
      <c r="H30" t="s" s="5">
        <f>IF('Population 2017'!G30&gt;0,'Population 2017'!G30/'Population 2017'!C30,"  ")</f>
        <v>131</v>
      </c>
      <c r="I30" s="14">
        <f>IF('Population 2017'!J30&gt;0,'Population 2017'!J30/'Population 2017'!C30,"  ")</f>
        <v>0.02130869319253253</v>
      </c>
      <c r="J30" s="14">
        <f>IF('Population 2017'!I30&gt;0,'Population 2017'!I30/'Population 2017'!C30,"  ")</f>
        <v>0.04186309636055063</v>
      </c>
      <c r="K30" s="8">
        <v>2018</v>
      </c>
    </row>
    <row r="31" ht="15" customHeight="1">
      <c r="A31" t="s" s="5">
        <v>68</v>
      </c>
      <c r="B31" t="s" s="5">
        <v>69</v>
      </c>
      <c r="C31" s="14"/>
      <c r="D31" s="14"/>
      <c r="E31" s="14"/>
      <c r="F31" s="14"/>
      <c r="G31" t="s" s="5">
        <f>IF('Population 2017'!F31&gt;0,'Population 2017'!F31/'Population 2017'!C31,"  ")</f>
        <v>131</v>
      </c>
      <c r="H31" t="s" s="5">
        <f>IF('Population 2017'!G31&gt;0,'Population 2017'!G31/'Population 2017'!C31,"  ")</f>
        <v>131</v>
      </c>
      <c r="I31" t="s" s="5">
        <f>IF('Population 2017'!J31&gt;0,'Population 2017'!J31/'Population 2017'!C31,"  ")</f>
        <v>131</v>
      </c>
      <c r="J31" t="s" s="5">
        <f>IF('Population 2017'!I31&gt;0,'Population 2017'!I31/'Population 2017'!C31,"  ")</f>
        <v>131</v>
      </c>
      <c r="K31" s="7"/>
    </row>
    <row r="32" ht="15" customHeight="1">
      <c r="A32" t="s" s="5">
        <v>70</v>
      </c>
      <c r="B32" t="s" s="5">
        <v>71</v>
      </c>
      <c r="C32" s="14">
        <f>1-D32</f>
        <v>0.86</v>
      </c>
      <c r="D32" s="14">
        <f>ROUND(E32,2)+ROUND(F32,2)</f>
        <v>0.14</v>
      </c>
      <c r="E32" s="14">
        <f>'Population 2017'!E32/'Population 2017'!C32</f>
        <v>0.01681345076060849</v>
      </c>
      <c r="F32" s="14">
        <f>'Population 2017'!H32/'Population 2017'!C32</f>
        <v>0.1181945556445156</v>
      </c>
      <c r="G32" t="s" s="5">
        <f>IF('Population 2017'!F32&gt;0,'Population 2017'!F32/'Population 2017'!C32,"  ")</f>
        <v>131</v>
      </c>
      <c r="H32" t="s" s="5">
        <f>IF('Population 2017'!G32&gt;0,'Population 2017'!G32/'Population 2017'!C32,"  ")</f>
        <v>131</v>
      </c>
      <c r="I32" t="s" s="5">
        <f>IF('Population 2017'!J32&gt;0,'Population 2017'!J32/'Population 2017'!C32,"  ")</f>
        <v>131</v>
      </c>
      <c r="J32" t="s" s="5">
        <f>IF('Population 2017'!I32&gt;0,'Population 2017'!I32/'Population 2017'!C32,"  ")</f>
        <v>131</v>
      </c>
      <c r="K32" s="8">
        <v>2018</v>
      </c>
    </row>
    <row r="33" ht="15" customHeight="1">
      <c r="A33" t="s" s="5">
        <v>72</v>
      </c>
      <c r="B33" t="s" s="5">
        <v>73</v>
      </c>
      <c r="C33" s="14"/>
      <c r="D33" s="14"/>
      <c r="E33" s="14"/>
      <c r="F33" s="14"/>
      <c r="G33" t="s" s="5">
        <f>IF('Population 2017'!F33&gt;0,'Population 2017'!F33/'Population 2017'!C33,"  ")</f>
        <v>131</v>
      </c>
      <c r="H33" t="s" s="5">
        <f>IF('Population 2017'!G33&gt;0,'Population 2017'!G33/'Population 2017'!C33,"  ")</f>
        <v>131</v>
      </c>
      <c r="I33" t="s" s="5">
        <f>IF('Population 2017'!J33&gt;0,'Population 2017'!J33/'Population 2017'!C33,"  ")</f>
        <v>131</v>
      </c>
      <c r="J33" t="s" s="5">
        <f>IF('Population 2017'!I33&gt;0,'Population 2017'!I33/'Population 2017'!C33,"  ")</f>
        <v>131</v>
      </c>
      <c r="K33" s="7"/>
    </row>
    <row r="34" ht="15" customHeight="1">
      <c r="A34" t="s" s="5">
        <v>74</v>
      </c>
      <c r="B34" t="s" s="5">
        <v>75</v>
      </c>
      <c r="C34" s="14">
        <f>1-D34</f>
        <v>0.78</v>
      </c>
      <c r="D34" s="15">
        <f>ROUND(E34,2)+ROUND(F34,2)</f>
        <v>0.22</v>
      </c>
      <c r="E34" s="14">
        <f>ROUND(H34,2)+ROUND(G34,2)</f>
        <v>0.15</v>
      </c>
      <c r="F34" s="14">
        <f>ROUND(J34,2)+ROUND(I34,2)</f>
        <v>0.06999999999999999</v>
      </c>
      <c r="G34" s="14">
        <f>IF('Population 2017'!F34&gt;0,'Population 2017'!F34/'Population 2017'!C34,"  ")</f>
        <v>0.01522994973366344</v>
      </c>
      <c r="H34" s="14">
        <f>IF('Population 2017'!G34&gt;0,'Population 2017'!G34/'Population 2017'!C34,"  ")</f>
        <v>0.1312926701177883</v>
      </c>
      <c r="I34" s="14">
        <f>IF('Population 2017'!J34&gt;0,'Population 2017'!J34/'Population 2017'!C34,"  ")</f>
        <v>0.06009453072248481</v>
      </c>
      <c r="J34" s="14">
        <f>IF('Population 2017'!I34&gt;0,'Population 2017'!I34/'Population 2017'!C34,"  ")</f>
        <v>0.007352389526596143</v>
      </c>
      <c r="K34" s="8">
        <v>2017</v>
      </c>
    </row>
    <row r="35" ht="15" customHeight="1">
      <c r="A35" t="s" s="5">
        <v>76</v>
      </c>
      <c r="B35" t="s" s="5">
        <v>77</v>
      </c>
      <c r="C35" s="14">
        <f>1-D35</f>
        <v>0.78</v>
      </c>
      <c r="D35" s="14">
        <f>ROUND(E35,2)+ROUND(F35,2)</f>
        <v>0.22</v>
      </c>
      <c r="E35" s="14"/>
      <c r="F35" s="14">
        <f>ROUND(J35,2)+ROUND(I35,2)</f>
        <v>0.22</v>
      </c>
      <c r="G35" t="s" s="5">
        <f>IF('Population 2017'!F35&gt;0,'Population 2017'!F35/'Population 2017'!C35,"  ")</f>
        <v>131</v>
      </c>
      <c r="H35" t="s" s="5">
        <f>IF('Population 2017'!G35&gt;0,'Population 2017'!G35/'Population 2017'!C35,"  ")</f>
        <v>131</v>
      </c>
      <c r="I35" s="14">
        <f>IF('Population 2017'!J35&gt;0,'Population 2017'!J35/'Population 2017'!C35,"  ")</f>
        <v>0.09724349157733538</v>
      </c>
      <c r="J35" s="14">
        <f>IF('Population 2017'!I35&gt;0,'Population 2017'!I35/'Population 2017'!C35,"  ")</f>
        <v>0.1237324614047432</v>
      </c>
      <c r="K35" s="8">
        <v>2018</v>
      </c>
    </row>
    <row r="36" ht="15" customHeight="1">
      <c r="A36" t="s" s="5">
        <v>78</v>
      </c>
      <c r="B36" t="s" s="5">
        <v>79</v>
      </c>
      <c r="C36" s="14">
        <f>1-D36</f>
        <v>0.79</v>
      </c>
      <c r="D36" s="14">
        <f>ROUND(E36,2)+ROUND(F36,2)</f>
        <v>0.21</v>
      </c>
      <c r="E36" s="14">
        <f>'Population 2017'!E36/'Population 2017'!C36</f>
        <v>0.06881160122798513</v>
      </c>
      <c r="F36" s="14">
        <f>ROUND(J36,2)+ROUND(I36,2)</f>
        <v>0.14</v>
      </c>
      <c r="G36" t="s" s="5">
        <f>IF('Population 2017'!F36&gt;0,'Population 2017'!F36/'Population 2017'!C36,"  ")</f>
        <v>131</v>
      </c>
      <c r="H36" s="14">
        <f>IF('Population 2017'!G36&gt;0,'Population 2017'!G36/'Population 2017'!C36,"  ")</f>
        <v>0.06881160122798513</v>
      </c>
      <c r="I36" s="14">
        <f>IF('Population 2017'!J36&gt;0,'Population 2017'!J36/'Population 2017'!C36,"  ")</f>
        <v>0.03082081111649701</v>
      </c>
      <c r="J36" s="14">
        <f>IF('Population 2017'!I36&gt;0,'Population 2017'!I36/'Population 2017'!C36,"  ")</f>
        <v>0.1088019066084989</v>
      </c>
      <c r="K36" s="8">
        <v>2017</v>
      </c>
    </row>
    <row r="37" ht="15" customHeight="1">
      <c r="A37" t="s" s="5">
        <v>80</v>
      </c>
      <c r="B37" t="s" s="5">
        <v>81</v>
      </c>
      <c r="C37" s="14">
        <f>1-D37</f>
        <v>0.89</v>
      </c>
      <c r="D37" s="14">
        <f>ROUND(E37,2)+ROUND(F37,2)</f>
        <v>0.11</v>
      </c>
      <c r="E37" s="14">
        <f>ROUND(H37,2)+ROUND(G37,2)</f>
        <v>0.11</v>
      </c>
      <c r="F37" s="14"/>
      <c r="G37" s="14">
        <f>IF('Population 2017'!F37&gt;0,'Population 2017'!F37/'Population 2017'!C37,"  ")</f>
        <v>0.04268200962695547</v>
      </c>
      <c r="H37" s="14">
        <f>IF('Population 2017'!G37&gt;0,'Population 2017'!G37/'Population 2017'!C37,"  ")</f>
        <v>0.07028429602888087</v>
      </c>
      <c r="I37" t="s" s="5">
        <f>IF('Population 2017'!J37&gt;0,'Population 2017'!J37/'Population 2017'!C37,"  ")</f>
        <v>131</v>
      </c>
      <c r="J37" t="s" s="5">
        <f>IF('Population 2017'!I37&gt;0,'Population 2017'!I37/'Population 2017'!C37,"  ")</f>
        <v>131</v>
      </c>
      <c r="K37" s="8">
        <v>2017</v>
      </c>
    </row>
    <row r="38" ht="15" customHeight="1">
      <c r="A38" t="s" s="5">
        <v>82</v>
      </c>
      <c r="B38" t="s" s="5">
        <v>83</v>
      </c>
      <c r="C38" s="14">
        <f>1-D38</f>
        <v>0.86</v>
      </c>
      <c r="D38" s="14">
        <f>ROUND(E38,2)+ROUND(F38,2)</f>
        <v>0.14</v>
      </c>
      <c r="E38" s="14">
        <f>ROUND(H38,2)+ROUND(G38,2)</f>
        <v>0.07000000000000001</v>
      </c>
      <c r="F38" s="14">
        <f>ROUND(J38,2)+ROUND(I38,2)</f>
        <v>0.07000000000000001</v>
      </c>
      <c r="G38" s="14">
        <v>0.03</v>
      </c>
      <c r="H38" s="14">
        <v>0.04</v>
      </c>
      <c r="I38" s="14">
        <f>IF('Population 2017'!J38&gt;0,'Population 2017'!J38/'Population 2017'!C38,"  ")</f>
        <v>0.01708022325331181</v>
      </c>
      <c r="J38" s="14">
        <f>IF('Population 2017'!I38&gt;0,'Population 2017'!I38/'Population 2017'!C38,"  ")</f>
        <v>0.05386322372402663</v>
      </c>
      <c r="K38" s="8">
        <v>2018</v>
      </c>
    </row>
    <row r="39" ht="15" customHeight="1">
      <c r="A39" t="s" s="5">
        <v>84</v>
      </c>
      <c r="B39" t="s" s="5">
        <v>85</v>
      </c>
      <c r="C39" s="14">
        <f>1-D39</f>
        <v>0.84</v>
      </c>
      <c r="D39" s="14">
        <f>ROUND(E39,2)+ROUND(F39,2)</f>
        <v>0.16</v>
      </c>
      <c r="E39" s="14"/>
      <c r="F39" s="14">
        <f>ROUND(J39,2)+ROUND(I39,2)</f>
        <v>0.16</v>
      </c>
      <c r="G39" t="s" s="5">
        <f>IF('Population 2017'!F39&gt;0,'Population 2017'!F39/'Population 2017'!C39,"  ")</f>
        <v>131</v>
      </c>
      <c r="H39" t="s" s="5">
        <f>IF('Population 2017'!G39&gt;0,'Population 2017'!G39/'Population 2017'!C39,"  ")</f>
        <v>131</v>
      </c>
      <c r="I39" s="14">
        <f>IF('Population 2017'!J39&gt;0,'Population 2017'!J39/'Population 2017'!C39,"  ")</f>
        <v>0.04687239017872056</v>
      </c>
      <c r="J39" s="14">
        <f>IF('Population 2017'!I39&gt;0,'Population 2017'!I39/'Population 2017'!C39,"  ")</f>
        <v>0.1085268080841824</v>
      </c>
      <c r="K39" s="8">
        <v>2018</v>
      </c>
    </row>
    <row r="40" ht="15" customHeight="1">
      <c r="A40" t="s" s="5">
        <v>86</v>
      </c>
      <c r="B40" t="s" s="5">
        <v>87</v>
      </c>
      <c r="C40" s="14">
        <f>1-D40</f>
        <v>0.71</v>
      </c>
      <c r="D40" s="14">
        <f>ROUND(E40,2)+ROUND(F40,2)</f>
        <v>0.29</v>
      </c>
      <c r="E40" s="14">
        <f>ROUND(H40,2)+ROUND(G40,2)</f>
        <v>0.25</v>
      </c>
      <c r="F40" s="14">
        <f>ROUND(J40,2)+ROUND(I40,2)</f>
        <v>0.04</v>
      </c>
      <c r="G40" s="14">
        <f>IF('Population 2017'!F40&gt;0,'Population 2017'!F40/'Population 2017'!C40,"  ")</f>
        <v>0.2111801242236025</v>
      </c>
      <c r="H40" s="14">
        <f>IF('Population 2017'!G40&gt;0,'Population 2017'!G40/'Population 2017'!C40,"  ")</f>
        <v>0.03504880212954747</v>
      </c>
      <c r="I40" s="14">
        <f>IF('Population 2017'!J40&gt;0,'Population 2017'!J40/'Population 2017'!C40,"  ")</f>
        <v>0.01952085181898847</v>
      </c>
      <c r="J40" s="14">
        <f>IF('Population 2017'!I40&gt;0,'Population 2017'!I40/'Population 2017'!C40,"  ")</f>
        <v>0.02395740905057675</v>
      </c>
      <c r="K40" s="8">
        <v>2018</v>
      </c>
    </row>
    <row r="41" ht="15" customHeight="1">
      <c r="A41" t="s" s="5">
        <v>88</v>
      </c>
      <c r="B41" t="s" s="5">
        <v>89</v>
      </c>
      <c r="C41" s="14">
        <f>1-D41</f>
        <v>0.8300000000000001</v>
      </c>
      <c r="D41" s="14">
        <f>ROUND(E41,2)+ROUND(F41,2)</f>
        <v>0.17</v>
      </c>
      <c r="E41" s="14">
        <f>'Population 2017'!E41/'Population 2017'!C41</f>
        <v>0.09819245082402978</v>
      </c>
      <c r="F41" s="14">
        <f>'Population 2017'!H41/'Population 2017'!C41</f>
        <v>0.07049441786283892</v>
      </c>
      <c r="G41" t="s" s="5">
        <f>IF('Population 2017'!F41&gt;0,'Population 2017'!F41/'Population 2017'!C41,"  ")</f>
        <v>131</v>
      </c>
      <c r="H41" t="s" s="5">
        <f>IF('Population 2017'!G41&gt;0,'Population 2017'!G41/'Population 2017'!C41,"  ")</f>
        <v>131</v>
      </c>
      <c r="I41" t="s" s="5">
        <f>IF('Population 2017'!J41&gt;0,'Population 2017'!J41/'Population 2017'!C41,"  ")</f>
        <v>131</v>
      </c>
      <c r="J41" t="s" s="5">
        <f>IF('Population 2017'!I41&gt;0,'Population 2017'!I41/'Population 2017'!C41,"  ")</f>
        <v>131</v>
      </c>
      <c r="K41" s="8">
        <v>2018</v>
      </c>
    </row>
    <row r="42" ht="15" customHeight="1">
      <c r="A42" t="s" s="5">
        <v>90</v>
      </c>
      <c r="B42" t="s" s="5">
        <v>91</v>
      </c>
      <c r="C42" s="14">
        <f>1-D42</f>
        <v>0.54</v>
      </c>
      <c r="D42" s="15">
        <f>ROUND(E42,2)+ROUND(F42,2)</f>
        <v>0.46</v>
      </c>
      <c r="E42" s="14">
        <f>ROUND(H42,2)+ROUND(G42,2)</f>
        <v>0.17</v>
      </c>
      <c r="F42" s="14">
        <f>ROUND(J42,2)+ROUND(I42,2)</f>
        <v>0.29</v>
      </c>
      <c r="G42" s="14">
        <v>0.06</v>
      </c>
      <c r="H42" s="14">
        <v>0.11</v>
      </c>
      <c r="I42" s="14">
        <f>IF('Population 2017'!J42&gt;0,'Population 2017'!J42/'Population 2017'!C42,"  ")</f>
        <v>0.2268760907504363</v>
      </c>
      <c r="J42" s="14">
        <f>IF('Population 2017'!I42&gt;0,'Population 2017'!I42/'Population 2017'!C42,"  ")</f>
        <v>0.0593368237347295</v>
      </c>
      <c r="K42" s="8">
        <v>2018</v>
      </c>
    </row>
    <row r="43" ht="15" customHeight="1">
      <c r="A43" t="s" s="5">
        <v>92</v>
      </c>
      <c r="B43" t="s" s="5">
        <v>93</v>
      </c>
      <c r="C43" s="14">
        <f>1-D43</f>
        <v>0.79</v>
      </c>
      <c r="D43" s="15">
        <f>ROUND(E43,2)+ROUND(F43,2)</f>
        <v>0.21</v>
      </c>
      <c r="E43" s="14">
        <f>'Population 2017'!E43/'Population 2017'!C43</f>
        <v>0.1534536013250369</v>
      </c>
      <c r="F43" s="14">
        <f>'Population 2017'!H43/'Population 2017'!C43</f>
        <v>0.06298401898025874</v>
      </c>
      <c r="G43" t="s" s="5">
        <f>IF('Population 2017'!F43&gt;0,'Population 2017'!F43/'Population 2017'!C43,"  ")</f>
        <v>131</v>
      </c>
      <c r="H43" s="14">
        <f>IF('Population 2017'!G43&gt;0,'Population 2017'!G43/'Population 2017'!C43,"  ")</f>
        <v>0.1534536013250369</v>
      </c>
      <c r="I43" s="14">
        <f>IF('Population 2017'!J43&gt;0,'Population 2017'!J43/'Population 2017'!C43,"  ")</f>
        <v>0.06298401898025874</v>
      </c>
      <c r="J43" t="s" s="5">
        <f>IF('Population 2017'!I43&gt;0,'Population 2017'!I43/'Population 2017'!C43,"  ")</f>
        <v>131</v>
      </c>
      <c r="K43" s="8">
        <v>2018</v>
      </c>
    </row>
    <row r="44" ht="15" customHeight="1">
      <c r="A44" t="s" s="5">
        <v>94</v>
      </c>
      <c r="B44" t="s" s="5">
        <v>95</v>
      </c>
      <c r="C44" s="14">
        <f>1-D44</f>
        <v>0.84</v>
      </c>
      <c r="D44" s="14">
        <f>ROUND(E44,2)+ROUND(F44,2)</f>
        <v>0.16</v>
      </c>
      <c r="E44" s="14">
        <f>'Population 2017'!E44/'Population 2017'!C44</f>
        <v>0.01617750451481272</v>
      </c>
      <c r="F44" s="14">
        <f>ROUND(J44,2)+ROUND(I44,2)</f>
        <v>0.14</v>
      </c>
      <c r="G44" t="s" s="5">
        <f>IF('Population 2017'!F44&gt;0,'Population 2017'!F44/'Population 2017'!C44,"  ")</f>
        <v>131</v>
      </c>
      <c r="H44" t="s" s="5">
        <f>IF('Population 2017'!G44&gt;0,'Population 2017'!G44/'Population 2017'!C44,"  ")</f>
        <v>131</v>
      </c>
      <c r="I44" s="14">
        <f>IF('Population 2017'!J44&gt;0,'Population 2017'!J44/'Population 2017'!C44,"  ")</f>
        <v>0.01171094170032672</v>
      </c>
      <c r="J44" s="14">
        <f>IF('Population 2017'!I44&gt;0,'Population 2017'!I44/'Population 2017'!C44,"  ")</f>
        <v>0.1302333916927446</v>
      </c>
      <c r="K44" s="8">
        <v>2018</v>
      </c>
    </row>
    <row r="45" ht="15" customHeight="1">
      <c r="A45" t="s" s="5">
        <v>96</v>
      </c>
      <c r="B45" t="s" s="5">
        <v>97</v>
      </c>
      <c r="C45" s="14">
        <f>1-D45</f>
        <v>0.51</v>
      </c>
      <c r="D45" s="14">
        <f>ROUND(E45,2)+ROUND(F45,2)</f>
        <v>0.49</v>
      </c>
      <c r="E45" s="14">
        <f>'Population 2017'!E45/'Population 2017'!C45</f>
        <v>0.2246344037388814</v>
      </c>
      <c r="F45" s="14">
        <f>'Population 2017'!H45/'Population 2017'!C45</f>
        <v>0.2659430122116689</v>
      </c>
      <c r="G45" t="s" s="5">
        <f>IF('Population 2017'!F45&gt;0,'Population 2017'!F45/'Population 2017'!C45,"  ")</f>
        <v>131</v>
      </c>
      <c r="H45" t="s" s="5">
        <f>IF('Population 2017'!G45&gt;0,'Population 2017'!G45/'Population 2017'!C45,"  ")</f>
        <v>131</v>
      </c>
      <c r="I45" t="s" s="5">
        <f>IF('Population 2017'!J45&gt;0,'Population 2017'!J45/'Population 2017'!C45,"  ")</f>
        <v>131</v>
      </c>
      <c r="J45" t="s" s="5">
        <f>IF('Population 2017'!I45&gt;0,'Population 2017'!I45/'Population 2017'!C45,"  ")</f>
        <v>131</v>
      </c>
      <c r="K45" s="8">
        <v>2018</v>
      </c>
    </row>
    <row r="46" ht="15" customHeight="1">
      <c r="A46" t="s" s="5">
        <v>98</v>
      </c>
      <c r="B46" t="s" s="5">
        <v>99</v>
      </c>
      <c r="C46" s="14">
        <f>1-D46</f>
        <v>0.62</v>
      </c>
      <c r="D46" s="14">
        <f>ROUND(E46,2)+ROUND(F46,2)</f>
        <v>0.38</v>
      </c>
      <c r="E46" s="14">
        <f>ROUND(H46,2)+ROUND(G46,2)</f>
        <v>0.34</v>
      </c>
      <c r="F46" s="14">
        <f>ROUND(J46,2)+ROUND(I46,2)</f>
        <v>0.04</v>
      </c>
      <c r="G46" s="14">
        <f>IF('Population 2017'!F46&gt;0,'Population 2017'!F46/'Population 2017'!C46,"  ")</f>
        <v>0.2961179656936503</v>
      </c>
      <c r="H46" s="14">
        <f>IF('Population 2017'!G46&gt;0,'Population 2017'!G46/'Population 2017'!C46,"  ")</f>
        <v>0.0423646637910857</v>
      </c>
      <c r="I46" s="14">
        <v>0.01</v>
      </c>
      <c r="J46" s="14">
        <v>0.03</v>
      </c>
      <c r="K46" s="8">
        <v>2018</v>
      </c>
    </row>
    <row r="47" ht="15" customHeight="1">
      <c r="A47" t="s" s="5">
        <v>100</v>
      </c>
      <c r="B47" t="s" s="5">
        <v>101</v>
      </c>
      <c r="C47" s="14"/>
      <c r="D47" s="14"/>
      <c r="E47" s="14"/>
      <c r="F47" s="14"/>
      <c r="G47" t="s" s="5">
        <f>IF('Population 2017'!F47&gt;0,'Population 2017'!F47/'Population 2017'!C47,"  ")</f>
        <v>131</v>
      </c>
      <c r="H47" t="s" s="5">
        <f>IF('Population 2017'!G47&gt;0,'Population 2017'!G47/'Population 2017'!C47,"  ")</f>
        <v>131</v>
      </c>
      <c r="I47" t="s" s="5">
        <f>IF('Population 2017'!J47&gt;0,'Population 2017'!J47/'Population 2017'!C47,"  ")</f>
        <v>131</v>
      </c>
      <c r="J47" t="s" s="5">
        <f>IF('Population 2017'!I47&gt;0,'Population 2017'!I47/'Population 2017'!C47,"  ")</f>
        <v>131</v>
      </c>
      <c r="K47" s="7"/>
    </row>
    <row r="48" ht="15" customHeight="1">
      <c r="A48" t="s" s="5">
        <v>102</v>
      </c>
      <c r="B48" t="s" s="5">
        <v>103</v>
      </c>
      <c r="C48" s="14">
        <f>1-D48</f>
        <v>0.61</v>
      </c>
      <c r="D48" s="14">
        <f>ROUND(E48,2)+ROUND(F48,2)</f>
        <v>0.39</v>
      </c>
      <c r="E48" s="14"/>
      <c r="F48" s="14">
        <f>ROUND(J48,2)+ROUND(I48,2)</f>
        <v>0.39</v>
      </c>
      <c r="G48" t="s" s="5">
        <f>IF('Population 2017'!F48&gt;0,'Population 2017'!F48/'Population 2017'!C48,"  ")</f>
        <v>131</v>
      </c>
      <c r="H48" t="s" s="5">
        <f>IF('Population 2017'!G48&gt;0,'Population 2017'!G48/'Population 2017'!C48,"  ")</f>
        <v>131</v>
      </c>
      <c r="I48" s="14">
        <f>IF('Population 2017'!J48&gt;0,'Population 2017'!J48/'Population 2017'!C48,"  ")</f>
        <v>0.1726955655206776</v>
      </c>
      <c r="J48" s="14">
        <f>IF('Population 2017'!I48&gt;0,'Population 2017'!I48/'Population 2017'!C48,"  ")</f>
        <v>0.2183856502242152</v>
      </c>
      <c r="K48" s="8">
        <v>2018</v>
      </c>
    </row>
    <row r="49" ht="15" customHeight="1">
      <c r="A49" t="s" s="5">
        <v>104</v>
      </c>
      <c r="B49" t="s" s="5">
        <v>105</v>
      </c>
      <c r="C49" s="14">
        <f>1-D49</f>
        <v>0.48</v>
      </c>
      <c r="D49" s="14">
        <f>ROUND(E49,2)+ROUND(F49,2)</f>
        <v>0.52</v>
      </c>
      <c r="E49" s="14">
        <f>ROUND(H49,2)+ROUND(G49,2)</f>
        <v>0.21</v>
      </c>
      <c r="F49" s="14">
        <f>ROUND(J49,2)+ROUND(I49,2)</f>
        <v>0.3099999999999999</v>
      </c>
      <c r="G49" s="14">
        <f>IF('Population 2017'!F49&gt;0,'Population 2017'!F49/'Population 2017'!C49,"  ")</f>
        <v>0.1233021176073568</v>
      </c>
      <c r="H49" s="14">
        <f>IF('Population 2017'!G49&gt;0,'Population 2017'!G49/'Population 2017'!C49,"  ")</f>
        <v>0.0883742512444107</v>
      </c>
      <c r="I49" s="14">
        <f>IF('Population 2017'!J49&gt;0,'Population 2017'!J49/'Population 2017'!C49,"  ")</f>
        <v>0.1389943474225934</v>
      </c>
      <c r="J49" s="14">
        <f>IF('Population 2017'!I49&gt;0,'Population 2017'!I49/'Population 2017'!C49,"  ")</f>
        <v>0.1693242217160213</v>
      </c>
      <c r="K49" s="8">
        <v>2017</v>
      </c>
    </row>
    <row r="50" ht="15" customHeight="1">
      <c r="A50" t="s" s="5">
        <v>106</v>
      </c>
      <c r="B50" t="s" s="5">
        <v>107</v>
      </c>
      <c r="C50" s="14">
        <f>1-D50</f>
        <v>0.89</v>
      </c>
      <c r="D50" s="14">
        <f>ROUND(E50,2)+ROUND(F50,2)</f>
        <v>0.11</v>
      </c>
      <c r="E50" s="14">
        <f>ROUND(H50,2)+ROUND(G50,2)</f>
        <v>0.11</v>
      </c>
      <c r="F50" s="14"/>
      <c r="G50" s="14">
        <f>IF('Population 2017'!F50&gt;0,'Population 2017'!F50/'Population 2017'!C50,"  ")</f>
        <v>0.1046270718232044</v>
      </c>
      <c r="H50" s="14">
        <f>IF('Population 2017'!G50&gt;0,'Population 2017'!G50/'Population 2017'!C50,"  ")</f>
        <v>0.01035911602209945</v>
      </c>
      <c r="I50" t="s" s="5">
        <f>IF('Population 2017'!J50&gt;0,'Population 2017'!J50/'Population 2017'!C50,"  ")</f>
        <v>131</v>
      </c>
      <c r="J50" t="s" s="5">
        <f>IF('Population 2017'!I50&gt;0,'Population 2017'!I50/'Population 2017'!C50,"  ")</f>
        <v>131</v>
      </c>
      <c r="K50" s="8">
        <v>2018</v>
      </c>
    </row>
    <row r="51" ht="15" customHeight="1">
      <c r="A51" t="s" s="5">
        <v>108</v>
      </c>
      <c r="B51" t="s" s="5">
        <v>109</v>
      </c>
      <c r="C51" s="14">
        <f>1-D51</f>
        <v>0.7</v>
      </c>
      <c r="D51" s="14">
        <f>ROUND(E51,2)+ROUND(F51,2)</f>
        <v>0.3</v>
      </c>
      <c r="E51" s="14">
        <f>ROUND(H51,2)+ROUND(G51,2)</f>
        <v>0.2</v>
      </c>
      <c r="F51" s="14">
        <f>ROUND(J51,2)+ROUND(I51,2)</f>
        <v>0.09999999999999999</v>
      </c>
      <c r="G51" s="14">
        <f>IF('Population 2017'!F51&gt;0,'Population 2017'!F51/'Population 2017'!C51,"  ")</f>
        <v>0.02241238793806031</v>
      </c>
      <c r="H51" s="14">
        <f>IF('Population 2017'!G51&gt;0,'Population 2017'!G51/'Population 2017'!C51,"  ")</f>
        <v>0.1801140994295028</v>
      </c>
      <c r="I51" s="14">
        <f>IF('Population 2017'!J51&gt;0,'Population 2017'!J51/'Population 2017'!C51,"  ")</f>
        <v>0.07008964955175224</v>
      </c>
      <c r="J51" s="14">
        <f>IF('Population 2017'!I51&gt;0,'Population 2017'!I51/'Population 2017'!C51,"  ")</f>
        <v>0.02811735941320294</v>
      </c>
      <c r="K51" s="8">
        <v>2018</v>
      </c>
    </row>
    <row r="52" ht="15" customHeight="1">
      <c r="A52" s="7"/>
      <c r="B52" s="7"/>
      <c r="C52" s="7"/>
      <c r="D52" s="7"/>
      <c r="E52" s="7"/>
      <c r="F52" s="7"/>
      <c r="G52" s="7"/>
      <c r="H52" s="7"/>
      <c r="I52" s="7"/>
      <c r="J52" s="7"/>
      <c r="K52" s="7"/>
    </row>
    <row r="53" ht="15" customHeight="1">
      <c r="A53" s="7"/>
      <c r="B53" t="s" s="9">
        <v>110</v>
      </c>
      <c r="C53" s="29">
        <f>('Population 2017'!C53-'Population 2017'!D53)/'Population 2017'!C53</f>
        <v>0.7731386371860722</v>
      </c>
      <c r="D53" s="29">
        <f>'Population 2017'!D53/'Population 2017'!C53</f>
        <v>0.2268613628139278</v>
      </c>
      <c r="E53" s="29">
        <v>0.11</v>
      </c>
      <c r="F53" s="29">
        <v>0.12</v>
      </c>
      <c r="G53" s="29">
        <v>0.07000000000000001</v>
      </c>
      <c r="H53" s="29">
        <v>0.04</v>
      </c>
      <c r="I53" s="29">
        <v>0.04</v>
      </c>
      <c r="J53" s="29">
        <v>0.08</v>
      </c>
      <c r="K53" s="7"/>
    </row>
    <row r="54" ht="15" customHeight="1">
      <c r="A54" s="7"/>
      <c r="B54" s="7"/>
      <c r="C54" s="7"/>
      <c r="D54" s="7"/>
      <c r="E54" s="7"/>
      <c r="F54" s="7"/>
      <c r="G54" s="7"/>
      <c r="H54" s="7"/>
      <c r="I54" s="7"/>
      <c r="J54" s="7"/>
      <c r="K54" s="7"/>
    </row>
    <row r="55" ht="15" customHeight="1">
      <c r="A55" s="7"/>
      <c r="B55" t="s" s="5">
        <v>140</v>
      </c>
      <c r="C55" s="8">
        <f>COUNTIF(C2:C51,"&gt;0")</f>
        <v>45</v>
      </c>
      <c r="D55" s="8">
        <f>COUNTIF(D2:D51,"&gt;0")</f>
        <v>45</v>
      </c>
      <c r="E55" s="8">
        <f>COUNTIF(E2:E51,"&gt;0")</f>
        <v>39</v>
      </c>
      <c r="F55" s="8">
        <f>COUNTIF(F2:F51,"&gt;0")</f>
        <v>42</v>
      </c>
      <c r="G55" s="8">
        <f>COUNTIF(G2:G51,"&gt;0")</f>
        <v>26</v>
      </c>
      <c r="H55" s="8">
        <f>COUNTIF(H2:H51,"&gt;0")</f>
        <v>28</v>
      </c>
      <c r="I55" s="8">
        <f>COUNTIF(I2:I51,"&gt;0")</f>
        <v>37</v>
      </c>
      <c r="J55" s="8">
        <f>COUNTIF(J2:J51,"&gt;0")</f>
        <v>35</v>
      </c>
      <c r="K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W55"/>
  <sheetViews>
    <sheetView workbookViewId="0" showGridLines="0" defaultGridColor="1"/>
  </sheetViews>
  <sheetFormatPr defaultColWidth="8.83333" defaultRowHeight="15" customHeight="1" outlineLevelRow="0" outlineLevelCol="0"/>
  <cols>
    <col min="1" max="1" width="11.1719" style="31" customWidth="1"/>
    <col min="2" max="2" width="15.3516" style="31" customWidth="1"/>
    <col min="3" max="3" width="10.6719" style="31" customWidth="1"/>
    <col min="4" max="4" width="10.6719" style="31" customWidth="1"/>
    <col min="5" max="5" width="10.6719" style="31" customWidth="1"/>
    <col min="6" max="6" width="10.6719" style="31" customWidth="1"/>
    <col min="7" max="7" width="10.6719" style="31" customWidth="1"/>
    <col min="8" max="8" width="10.6719" style="31" customWidth="1"/>
    <col min="9" max="9" width="10.6719" style="31" customWidth="1"/>
    <col min="10" max="10" width="10.6719" style="31" customWidth="1"/>
    <col min="11" max="11" width="8.85156" style="31" customWidth="1"/>
    <col min="12" max="12" width="8.85156" style="31" customWidth="1"/>
    <col min="13" max="13" width="8.85156" style="31" customWidth="1"/>
    <col min="14" max="14" width="8.85156" style="31" customWidth="1"/>
    <col min="15" max="15" width="8.85156" style="31" customWidth="1"/>
    <col min="16" max="16" width="8.85156" style="31" customWidth="1"/>
    <col min="17" max="17" width="8.85156" style="31" customWidth="1"/>
    <col min="18" max="18" width="8.85156" style="31" customWidth="1"/>
    <col min="19" max="19" width="8.85156" style="31" customWidth="1"/>
    <col min="20" max="20" width="8.85156" style="31" customWidth="1"/>
    <col min="21" max="21" width="8.85156" style="31" customWidth="1"/>
    <col min="22" max="22" width="8.85156" style="31" customWidth="1"/>
    <col min="23" max="23" width="8.85156" style="31" customWidth="1"/>
    <col min="24" max="256" width="8.85156" style="31" customWidth="1"/>
  </cols>
  <sheetData>
    <row r="1" ht="57" customHeight="1">
      <c r="A1" t="s" s="2">
        <v>0</v>
      </c>
      <c r="B1" t="s" s="2">
        <v>1</v>
      </c>
      <c r="C1" t="s" s="3">
        <v>2</v>
      </c>
      <c r="D1" t="s" s="3">
        <v>3</v>
      </c>
      <c r="E1" t="s" s="3">
        <v>4</v>
      </c>
      <c r="F1" t="s" s="3">
        <v>5</v>
      </c>
      <c r="G1" t="s" s="3">
        <v>6</v>
      </c>
      <c r="H1" t="s" s="3">
        <v>7</v>
      </c>
      <c r="I1" t="s" s="3">
        <v>8</v>
      </c>
      <c r="J1" t="s" s="3">
        <v>9</v>
      </c>
      <c r="K1" s="4"/>
      <c r="L1" t="s" s="3">
        <v>141</v>
      </c>
      <c r="M1" t="s" s="3">
        <v>142</v>
      </c>
      <c r="N1" s="7"/>
      <c r="O1" s="7"/>
      <c r="P1" s="7"/>
      <c r="Q1" s="7"/>
      <c r="R1" s="7"/>
      <c r="S1" s="7"/>
      <c r="T1" s="7"/>
      <c r="U1" s="7"/>
      <c r="V1" s="7"/>
      <c r="W1" s="7"/>
    </row>
    <row r="2" ht="15" customHeight="1">
      <c r="A2" t="s" s="5">
        <v>10</v>
      </c>
      <c r="B2" t="s" s="5">
        <v>11</v>
      </c>
      <c r="C2" s="6">
        <v>30816</v>
      </c>
      <c r="D2" s="6">
        <v>4895</v>
      </c>
      <c r="E2" s="6">
        <v>3900</v>
      </c>
      <c r="F2" s="6">
        <v>1829</v>
      </c>
      <c r="G2" s="6">
        <v>2071</v>
      </c>
      <c r="H2" s="6">
        <v>995</v>
      </c>
      <c r="I2" s="6">
        <v>219</v>
      </c>
      <c r="J2" s="6">
        <v>776</v>
      </c>
      <c r="K2" s="7"/>
      <c r="L2" s="7"/>
      <c r="M2" s="7"/>
      <c r="N2" s="7"/>
      <c r="O2" s="6"/>
      <c r="P2" s="7"/>
      <c r="Q2" s="7"/>
      <c r="R2" s="7"/>
      <c r="S2" s="7"/>
      <c r="T2" s="7"/>
      <c r="U2" s="7"/>
      <c r="V2" s="7"/>
      <c r="W2" s="7"/>
    </row>
    <row r="3" ht="15" customHeight="1">
      <c r="A3" t="s" s="5">
        <v>12</v>
      </c>
      <c r="B3" t="s" s="5">
        <v>13</v>
      </c>
      <c r="C3" s="6">
        <v>12643</v>
      </c>
      <c r="D3" s="6">
        <v>3220</v>
      </c>
      <c r="E3" s="6">
        <v>2370</v>
      </c>
      <c r="F3" s="6">
        <v>800</v>
      </c>
      <c r="G3" s="6">
        <v>1570</v>
      </c>
      <c r="H3" s="6">
        <v>850</v>
      </c>
      <c r="I3" s="6">
        <v>143</v>
      </c>
      <c r="J3" s="6">
        <v>707</v>
      </c>
      <c r="K3" s="7"/>
      <c r="L3" s="7"/>
      <c r="M3" t="s" s="5">
        <v>143</v>
      </c>
      <c r="N3" s="7"/>
      <c r="O3" s="6"/>
      <c r="P3" s="6"/>
      <c r="Q3" s="7"/>
      <c r="R3" s="7"/>
      <c r="S3" s="7"/>
      <c r="T3" s="7"/>
      <c r="U3" s="7"/>
      <c r="V3" s="7"/>
      <c r="W3" s="7"/>
    </row>
    <row r="4" ht="15" customHeight="1">
      <c r="A4" t="s" s="5">
        <v>14</v>
      </c>
      <c r="B4" t="s" s="5">
        <v>15</v>
      </c>
      <c r="C4" s="6">
        <v>9852</v>
      </c>
      <c r="D4" s="6">
        <v>5712</v>
      </c>
      <c r="E4" s="6">
        <v>640</v>
      </c>
      <c r="F4" s="6">
        <v>638</v>
      </c>
      <c r="G4" s="6">
        <v>2</v>
      </c>
      <c r="H4" s="6">
        <v>5072</v>
      </c>
      <c r="I4" s="6">
        <v>2693</v>
      </c>
      <c r="J4" s="6">
        <v>2379</v>
      </c>
      <c r="K4" s="7"/>
      <c r="L4" s="7"/>
      <c r="M4" s="7"/>
      <c r="N4" s="7"/>
      <c r="O4" s="6"/>
      <c r="P4" s="7"/>
      <c r="Q4" s="7"/>
      <c r="R4" s="7"/>
      <c r="S4" s="7"/>
      <c r="T4" s="7"/>
      <c r="U4" s="7"/>
      <c r="V4" s="7"/>
      <c r="W4" s="7"/>
    </row>
    <row r="5" ht="15" customHeight="1">
      <c r="A5" t="s" s="5">
        <v>16</v>
      </c>
      <c r="B5" t="s" s="5">
        <v>17</v>
      </c>
      <c r="C5" s="6">
        <v>18262</v>
      </c>
      <c r="D5" s="6">
        <v>7991</v>
      </c>
      <c r="E5" s="6">
        <v>4570</v>
      </c>
      <c r="F5" s="6">
        <v>1641</v>
      </c>
      <c r="G5" s="6">
        <v>2929</v>
      </c>
      <c r="H5" s="6">
        <v>3421</v>
      </c>
      <c r="I5" s="6">
        <v>149</v>
      </c>
      <c r="J5" s="6">
        <v>3272</v>
      </c>
      <c r="K5" s="7"/>
      <c r="L5" s="7"/>
      <c r="M5" s="7"/>
      <c r="N5" s="7"/>
      <c r="O5" s="6"/>
      <c r="P5" s="7"/>
      <c r="Q5" s="7"/>
      <c r="R5" s="7"/>
      <c r="S5" s="7"/>
      <c r="T5" s="7"/>
      <c r="U5" s="7"/>
      <c r="V5" s="7"/>
      <c r="W5" s="7"/>
    </row>
    <row r="6" ht="15" customHeight="1">
      <c r="A6" t="s" s="5">
        <v>18</v>
      </c>
      <c r="B6" t="s" s="5">
        <v>19</v>
      </c>
      <c r="C6" s="6">
        <v>37138</v>
      </c>
      <c r="D6" s="6">
        <v>12228</v>
      </c>
      <c r="E6" s="6">
        <v>7545</v>
      </c>
      <c r="F6" s="6">
        <v>3320</v>
      </c>
      <c r="G6" s="6">
        <v>4225</v>
      </c>
      <c r="H6" s="6">
        <v>4683</v>
      </c>
      <c r="I6" s="6">
        <v>4653</v>
      </c>
      <c r="J6" s="6">
        <v>30</v>
      </c>
      <c r="K6" s="7"/>
      <c r="L6" s="7"/>
      <c r="M6" s="7"/>
      <c r="N6" s="7"/>
      <c r="O6" s="6"/>
      <c r="P6" s="6"/>
      <c r="Q6" s="6"/>
      <c r="R6" s="6"/>
      <c r="S6" s="6"/>
      <c r="T6" s="6"/>
      <c r="U6" s="6"/>
      <c r="V6" s="7"/>
      <c r="W6" s="7"/>
    </row>
    <row r="7" ht="15" customHeight="1">
      <c r="A7" t="s" s="5">
        <v>20</v>
      </c>
      <c r="B7" t="s" s="5">
        <v>21</v>
      </c>
      <c r="C7" s="6">
        <v>9162</v>
      </c>
      <c r="D7" s="6">
        <v>3429</v>
      </c>
      <c r="E7" s="6">
        <v>29</v>
      </c>
      <c r="F7" s="6">
        <v>12</v>
      </c>
      <c r="G7" s="6">
        <v>17</v>
      </c>
      <c r="H7" s="6">
        <v>3400</v>
      </c>
      <c r="I7" s="6">
        <v>945</v>
      </c>
      <c r="J7" s="6">
        <v>2455</v>
      </c>
      <c r="K7" s="7"/>
      <c r="L7" s="7"/>
      <c r="M7" t="s" s="5">
        <v>143</v>
      </c>
      <c r="N7" s="7"/>
      <c r="O7" s="6"/>
      <c r="P7" s="6"/>
      <c r="Q7" s="6"/>
      <c r="R7" s="6"/>
      <c r="S7" s="6"/>
      <c r="T7" s="6"/>
      <c r="U7" s="6"/>
      <c r="V7" s="7"/>
      <c r="W7" s="7"/>
    </row>
    <row r="8" ht="15" customHeight="1">
      <c r="A8" t="s" s="5">
        <v>22</v>
      </c>
      <c r="B8" t="s" s="5">
        <v>23</v>
      </c>
      <c r="C8" s="6">
        <v>21555</v>
      </c>
      <c r="D8" s="6">
        <v>2617</v>
      </c>
      <c r="E8" s="6">
        <v>816</v>
      </c>
      <c r="F8" s="6"/>
      <c r="G8" s="6"/>
      <c r="H8" s="6">
        <v>1801</v>
      </c>
      <c r="I8" s="6">
        <v>1037</v>
      </c>
      <c r="J8" s="6">
        <v>764</v>
      </c>
      <c r="K8" s="7"/>
      <c r="L8" s="7"/>
      <c r="M8" s="7"/>
      <c r="N8" s="7"/>
      <c r="O8" s="6"/>
      <c r="P8" s="7"/>
      <c r="Q8" s="7"/>
      <c r="R8" s="7"/>
      <c r="S8" s="7"/>
      <c r="T8" s="7"/>
      <c r="U8" s="7"/>
      <c r="V8" s="7"/>
      <c r="W8" s="7"/>
    </row>
    <row r="9" ht="15" customHeight="1">
      <c r="A9" t="s" s="5">
        <v>24</v>
      </c>
      <c r="B9" t="s" s="5">
        <v>25</v>
      </c>
      <c r="C9" s="6">
        <v>16368</v>
      </c>
      <c r="D9" s="6"/>
      <c r="E9" s="6"/>
      <c r="F9" s="6"/>
      <c r="G9" s="6"/>
      <c r="H9" s="6"/>
      <c r="I9" s="6"/>
      <c r="J9" s="6"/>
      <c r="K9" s="7"/>
      <c r="L9" s="7"/>
      <c r="M9" t="s" s="5">
        <v>143</v>
      </c>
      <c r="N9" s="7"/>
      <c r="O9" s="6"/>
      <c r="P9" s="6"/>
      <c r="Q9" s="7"/>
      <c r="R9" s="7"/>
      <c r="S9" s="7"/>
      <c r="T9" s="7"/>
      <c r="U9" s="7"/>
      <c r="V9" s="7"/>
      <c r="W9" s="7"/>
    </row>
    <row r="10" ht="15" customHeight="1">
      <c r="A10" t="s" s="5">
        <v>26</v>
      </c>
      <c r="B10" t="s" s="5">
        <v>27</v>
      </c>
      <c r="C10" s="6">
        <v>32140</v>
      </c>
      <c r="D10" s="6">
        <v>10585</v>
      </c>
      <c r="E10" s="6">
        <v>9441</v>
      </c>
      <c r="F10" s="6">
        <v>4887</v>
      </c>
      <c r="G10" s="6">
        <v>4554</v>
      </c>
      <c r="H10" s="6">
        <v>1144</v>
      </c>
      <c r="I10" s="6">
        <v>336</v>
      </c>
      <c r="J10" s="6">
        <v>808</v>
      </c>
      <c r="K10" s="7"/>
      <c r="L10" s="7"/>
      <c r="M10" s="7"/>
      <c r="N10" s="7"/>
      <c r="O10" s="6"/>
      <c r="P10" s="7"/>
      <c r="Q10" s="7"/>
      <c r="R10" s="7"/>
      <c r="S10" s="7"/>
      <c r="T10" s="7"/>
      <c r="U10" s="7"/>
      <c r="V10" s="7"/>
      <c r="W10" s="7"/>
    </row>
    <row r="11" ht="15" customHeight="1">
      <c r="A11" t="s" s="5">
        <v>28</v>
      </c>
      <c r="B11" t="s" s="5">
        <v>29</v>
      </c>
      <c r="C11" s="6">
        <f>'Admissions 2017'!C11</f>
        <v>17237</v>
      </c>
      <c r="D11" s="6">
        <f>'Admissions 2017'!D11</f>
        <v>6066</v>
      </c>
      <c r="E11" s="6">
        <f>'Admissions 2017'!E11</f>
        <v>3692</v>
      </c>
      <c r="F11" s="6"/>
      <c r="G11" s="6"/>
      <c r="H11" s="6">
        <f>'Admissions 2017'!H11</f>
        <v>2374</v>
      </c>
      <c r="I11" s="6">
        <f>'Admissions 2017'!I11</f>
        <v>1566</v>
      </c>
      <c r="J11" s="6">
        <f>'Admissions 2017'!J11</f>
        <v>808</v>
      </c>
      <c r="K11" s="7"/>
      <c r="L11" t="s" s="5">
        <v>143</v>
      </c>
      <c r="M11" s="7"/>
      <c r="N11" s="7"/>
      <c r="O11" s="7"/>
      <c r="P11" s="7"/>
      <c r="Q11" s="7"/>
      <c r="R11" s="7"/>
      <c r="S11" s="7"/>
      <c r="T11" s="7"/>
      <c r="U11" s="7"/>
      <c r="V11" s="7"/>
      <c r="W11" s="7"/>
    </row>
    <row r="12" ht="15" customHeight="1">
      <c r="A12" t="s" s="5">
        <v>30</v>
      </c>
      <c r="B12" t="s" s="5">
        <v>31</v>
      </c>
      <c r="C12" s="6">
        <v>6943</v>
      </c>
      <c r="D12" s="6">
        <v>3596</v>
      </c>
      <c r="E12" s="6">
        <v>3237</v>
      </c>
      <c r="F12" s="6">
        <v>1937</v>
      </c>
      <c r="G12" s="6">
        <v>1300</v>
      </c>
      <c r="H12" s="6">
        <v>359</v>
      </c>
      <c r="I12" s="6">
        <v>174</v>
      </c>
      <c r="J12" s="6">
        <v>185</v>
      </c>
      <c r="K12" s="7"/>
      <c r="L12" s="7"/>
      <c r="M12" s="7"/>
      <c r="N12" s="7"/>
      <c r="O12" s="7"/>
      <c r="P12" s="7"/>
      <c r="Q12" s="7"/>
      <c r="R12" s="7"/>
      <c r="S12" s="7"/>
      <c r="T12" s="7"/>
      <c r="U12" s="7"/>
      <c r="V12" s="7"/>
      <c r="W12" s="7"/>
    </row>
    <row r="13" ht="15" customHeight="1">
      <c r="A13" t="s" s="5">
        <v>32</v>
      </c>
      <c r="B13" t="s" s="5">
        <v>33</v>
      </c>
      <c r="C13" s="6">
        <v>5757</v>
      </c>
      <c r="D13" s="6">
        <v>2426</v>
      </c>
      <c r="E13" s="6">
        <v>1687</v>
      </c>
      <c r="F13" s="6">
        <v>922</v>
      </c>
      <c r="G13" s="6">
        <v>765</v>
      </c>
      <c r="H13" s="6">
        <v>739</v>
      </c>
      <c r="I13" s="6">
        <v>470</v>
      </c>
      <c r="J13" s="6">
        <v>269</v>
      </c>
      <c r="K13" s="7"/>
      <c r="L13" s="7"/>
      <c r="M13" t="s" s="5">
        <v>143</v>
      </c>
      <c r="N13" s="7"/>
      <c r="O13" s="6"/>
      <c r="P13" s="6"/>
      <c r="Q13" s="7"/>
      <c r="R13" s="7"/>
      <c r="S13" s="7"/>
      <c r="T13" s="7"/>
      <c r="U13" s="7"/>
      <c r="V13" s="7"/>
      <c r="W13" s="7"/>
    </row>
    <row r="14" ht="15" customHeight="1">
      <c r="A14" t="s" s="5">
        <v>34</v>
      </c>
      <c r="B14" t="s" s="5">
        <v>35</v>
      </c>
      <c r="C14" s="6">
        <v>6710</v>
      </c>
      <c r="D14" s="6">
        <v>5144</v>
      </c>
      <c r="E14" s="6">
        <v>3064</v>
      </c>
      <c r="F14" s="6">
        <v>2395</v>
      </c>
      <c r="G14" s="6">
        <v>669</v>
      </c>
      <c r="H14" s="6">
        <v>2080</v>
      </c>
      <c r="I14" s="6">
        <v>1784</v>
      </c>
      <c r="J14" s="6">
        <v>296</v>
      </c>
      <c r="K14" s="7"/>
      <c r="L14" s="7"/>
      <c r="M14" t="s" s="5">
        <v>143</v>
      </c>
      <c r="N14" s="7"/>
      <c r="O14" s="6"/>
      <c r="P14" s="6"/>
      <c r="Q14" s="7"/>
      <c r="R14" s="7"/>
      <c r="S14" s="7"/>
      <c r="T14" s="7"/>
      <c r="U14" s="7"/>
      <c r="V14" s="7"/>
      <c r="W14" s="7"/>
    </row>
    <row r="15" ht="15" customHeight="1">
      <c r="A15" t="s" s="5">
        <v>36</v>
      </c>
      <c r="B15" t="s" s="5">
        <v>37</v>
      </c>
      <c r="C15" s="6">
        <v>25321</v>
      </c>
      <c r="D15" s="6">
        <v>8680</v>
      </c>
      <c r="E15" s="6"/>
      <c r="F15" s="6"/>
      <c r="G15" s="6"/>
      <c r="H15" s="6">
        <v>8680</v>
      </c>
      <c r="I15" s="6">
        <v>1775</v>
      </c>
      <c r="J15" s="6">
        <v>6905</v>
      </c>
      <c r="K15" s="7"/>
      <c r="L15" s="7"/>
      <c r="M15" s="7"/>
      <c r="N15" s="7"/>
      <c r="O15" s="7"/>
      <c r="P15" s="7"/>
      <c r="Q15" s="7"/>
      <c r="R15" s="7"/>
      <c r="S15" s="7"/>
      <c r="T15" s="7"/>
      <c r="U15" s="7"/>
      <c r="V15" s="7"/>
      <c r="W15" s="7"/>
    </row>
    <row r="16" ht="15" customHeight="1">
      <c r="A16" t="s" s="5">
        <v>38</v>
      </c>
      <c r="B16" t="s" s="5">
        <v>39</v>
      </c>
      <c r="C16" s="6">
        <v>11850</v>
      </c>
      <c r="D16" s="6">
        <v>6333</v>
      </c>
      <c r="E16" s="6">
        <v>3812</v>
      </c>
      <c r="F16" s="6">
        <v>1516</v>
      </c>
      <c r="G16" s="6">
        <v>2296</v>
      </c>
      <c r="H16" s="6">
        <v>2521</v>
      </c>
      <c r="I16" s="6">
        <v>454</v>
      </c>
      <c r="J16" s="6">
        <v>2067</v>
      </c>
      <c r="K16" s="7"/>
      <c r="L16" s="7"/>
      <c r="M16" s="7"/>
      <c r="N16" s="7"/>
      <c r="O16" s="7"/>
      <c r="P16" s="7"/>
      <c r="Q16" s="7"/>
      <c r="R16" s="7"/>
      <c r="S16" s="7"/>
      <c r="T16" s="7"/>
      <c r="U16" s="7"/>
      <c r="V16" s="7"/>
      <c r="W16" s="7"/>
    </row>
    <row r="17" ht="15" customHeight="1">
      <c r="A17" t="s" s="5">
        <v>40</v>
      </c>
      <c r="B17" t="s" s="5">
        <v>41</v>
      </c>
      <c r="C17" s="6">
        <f>'Admissions 2017'!C17</f>
        <v>6369</v>
      </c>
      <c r="D17" s="6">
        <f>'Admissions 2017'!D17</f>
        <v>4336</v>
      </c>
      <c r="E17" s="6">
        <f>'Admissions 2017'!E17</f>
        <v>2939</v>
      </c>
      <c r="F17" s="6">
        <f>'Admissions 2017'!F17</f>
        <v>522</v>
      </c>
      <c r="G17" s="6">
        <f>'Admissions 2017'!G17</f>
        <v>2417</v>
      </c>
      <c r="H17" s="6">
        <f>'Admissions 2017'!H17</f>
        <v>1397</v>
      </c>
      <c r="I17" s="6">
        <f>'Admissions 2017'!I17</f>
        <v>196</v>
      </c>
      <c r="J17" s="6">
        <f>'Admissions 2017'!J17</f>
        <v>1201</v>
      </c>
      <c r="K17" s="7"/>
      <c r="L17" t="s" s="5">
        <v>143</v>
      </c>
      <c r="M17" s="6"/>
      <c r="N17" s="7"/>
      <c r="O17" s="6"/>
      <c r="P17" s="6"/>
      <c r="Q17" s="6"/>
      <c r="R17" s="7"/>
      <c r="S17" s="7"/>
      <c r="T17" s="7"/>
      <c r="U17" s="7"/>
      <c r="V17" s="7"/>
      <c r="W17" s="7"/>
    </row>
    <row r="18" ht="15" customHeight="1">
      <c r="A18" t="s" s="5">
        <v>42</v>
      </c>
      <c r="B18" t="s" s="5">
        <v>43</v>
      </c>
      <c r="C18" s="6">
        <v>21444</v>
      </c>
      <c r="D18" s="6">
        <v>13665</v>
      </c>
      <c r="E18" s="6">
        <v>4715</v>
      </c>
      <c r="F18" s="6"/>
      <c r="G18" s="6"/>
      <c r="H18" s="6">
        <v>8950</v>
      </c>
      <c r="I18" s="6">
        <v>252</v>
      </c>
      <c r="J18" s="6">
        <v>8698</v>
      </c>
      <c r="K18" s="7"/>
      <c r="L18" s="7"/>
      <c r="M18" t="s" s="5">
        <v>143</v>
      </c>
      <c r="N18" s="7"/>
      <c r="O18" s="6"/>
      <c r="P18" s="6"/>
      <c r="Q18" s="6"/>
      <c r="R18" s="6"/>
      <c r="S18" s="6"/>
      <c r="T18" s="6"/>
      <c r="U18" s="6"/>
      <c r="V18" s="6"/>
      <c r="W18" s="6"/>
    </row>
    <row r="19" ht="15" customHeight="1">
      <c r="A19" t="s" s="5">
        <v>44</v>
      </c>
      <c r="B19" t="s" s="5">
        <v>45</v>
      </c>
      <c r="C19" s="6">
        <v>16450</v>
      </c>
      <c r="D19" s="6">
        <v>8424</v>
      </c>
      <c r="E19" s="6">
        <v>3473</v>
      </c>
      <c r="F19" s="6">
        <v>674</v>
      </c>
      <c r="G19" s="6">
        <v>2799</v>
      </c>
      <c r="H19" s="6">
        <v>4951</v>
      </c>
      <c r="I19" s="6">
        <v>4191</v>
      </c>
      <c r="J19" s="6">
        <v>760</v>
      </c>
      <c r="K19" s="7"/>
      <c r="L19" s="7"/>
      <c r="M19" t="s" s="5">
        <v>143</v>
      </c>
      <c r="N19" s="7"/>
      <c r="O19" s="6"/>
      <c r="P19" s="6"/>
      <c r="Q19" s="6"/>
      <c r="R19" s="6"/>
      <c r="S19" s="6"/>
      <c r="T19" s="6"/>
      <c r="U19" s="6"/>
      <c r="V19" s="6"/>
      <c r="W19" s="6"/>
    </row>
    <row r="20" ht="15" customHeight="1">
      <c r="A20" t="s" s="5">
        <v>46</v>
      </c>
      <c r="B20" t="s" s="5">
        <v>47</v>
      </c>
      <c r="C20" s="6">
        <v>2492</v>
      </c>
      <c r="D20" s="6">
        <v>256</v>
      </c>
      <c r="E20" s="6">
        <v>27</v>
      </c>
      <c r="F20" s="6"/>
      <c r="G20" s="6"/>
      <c r="H20" s="6">
        <v>229</v>
      </c>
      <c r="I20" s="6">
        <v>45</v>
      </c>
      <c r="J20" s="6">
        <v>184</v>
      </c>
      <c r="K20" s="7"/>
      <c r="L20" s="7"/>
      <c r="M20" s="7"/>
      <c r="N20" s="7"/>
      <c r="O20" s="7"/>
      <c r="P20" s="7"/>
      <c r="Q20" s="7"/>
      <c r="R20" s="7"/>
      <c r="S20" s="7"/>
      <c r="T20" s="7"/>
      <c r="U20" s="7"/>
      <c r="V20" s="7"/>
      <c r="W20" s="7"/>
    </row>
    <row r="21" ht="15" customHeight="1">
      <c r="A21" t="s" s="5">
        <v>48</v>
      </c>
      <c r="B21" t="s" s="5">
        <v>49</v>
      </c>
      <c r="C21" s="6">
        <v>8510</v>
      </c>
      <c r="D21" s="6">
        <v>2890</v>
      </c>
      <c r="E21" s="6">
        <v>1582</v>
      </c>
      <c r="F21" s="6">
        <v>154</v>
      </c>
      <c r="G21" s="6">
        <v>1428</v>
      </c>
      <c r="H21" s="6">
        <v>1308</v>
      </c>
      <c r="I21" s="6">
        <v>178</v>
      </c>
      <c r="J21" s="6">
        <v>1130</v>
      </c>
      <c r="K21" s="7"/>
      <c r="L21" s="7"/>
      <c r="M21" t="s" s="5">
        <v>143</v>
      </c>
      <c r="N21" s="7"/>
      <c r="O21" s="6"/>
      <c r="P21" s="6"/>
      <c r="Q21" s="7"/>
      <c r="R21" s="7"/>
      <c r="S21" s="7"/>
      <c r="T21" s="7"/>
      <c r="U21" s="7"/>
      <c r="V21" s="7"/>
      <c r="W21" s="7"/>
    </row>
    <row r="22" ht="15" customHeight="1">
      <c r="A22" t="s" s="5">
        <v>50</v>
      </c>
      <c r="B22" t="s" s="5">
        <v>51</v>
      </c>
      <c r="C22" s="6">
        <v>1345</v>
      </c>
      <c r="D22" s="6">
        <v>588</v>
      </c>
      <c r="E22" s="6">
        <v>588</v>
      </c>
      <c r="F22" s="6">
        <v>298</v>
      </c>
      <c r="G22" s="6">
        <v>290</v>
      </c>
      <c r="H22" s="6"/>
      <c r="I22" s="6"/>
      <c r="J22" s="6"/>
      <c r="K22" s="7"/>
      <c r="L22" s="7"/>
      <c r="M22" t="s" s="5">
        <v>143</v>
      </c>
      <c r="N22" s="7"/>
      <c r="O22" s="6"/>
      <c r="P22" s="6"/>
      <c r="Q22" s="6"/>
      <c r="R22" s="6"/>
      <c r="S22" s="6"/>
      <c r="T22" s="6"/>
      <c r="U22" s="7"/>
      <c r="V22" s="7"/>
      <c r="W22" s="7"/>
    </row>
    <row r="23" ht="15" customHeight="1">
      <c r="A23" t="s" s="5">
        <v>52</v>
      </c>
      <c r="B23" t="s" s="5">
        <v>53</v>
      </c>
      <c r="C23" s="6">
        <v>9386</v>
      </c>
      <c r="D23" s="6">
        <v>4889</v>
      </c>
      <c r="E23" s="6">
        <v>2169</v>
      </c>
      <c r="F23" s="6"/>
      <c r="G23" s="6"/>
      <c r="H23" s="6">
        <v>2720</v>
      </c>
      <c r="I23" s="6">
        <v>1029</v>
      </c>
      <c r="J23" s="6">
        <v>1691</v>
      </c>
      <c r="K23" s="7"/>
      <c r="L23" s="7"/>
      <c r="M23" s="7"/>
      <c r="N23" s="7"/>
      <c r="O23" s="7"/>
      <c r="P23" s="6"/>
      <c r="Q23" s="6"/>
      <c r="R23" s="6"/>
      <c r="S23" s="6"/>
      <c r="T23" s="6"/>
      <c r="U23" s="6"/>
      <c r="V23" s="6"/>
      <c r="W23" s="6"/>
    </row>
    <row r="24" ht="15" customHeight="1">
      <c r="A24" t="s" s="5">
        <v>54</v>
      </c>
      <c r="B24" t="s" s="5">
        <v>55</v>
      </c>
      <c r="C24" s="6">
        <v>8200</v>
      </c>
      <c r="D24" s="6">
        <v>5370</v>
      </c>
      <c r="E24" s="6">
        <v>1979</v>
      </c>
      <c r="F24" s="6"/>
      <c r="G24" s="6"/>
      <c r="H24" s="6">
        <v>3391</v>
      </c>
      <c r="I24" s="6">
        <v>405</v>
      </c>
      <c r="J24" s="6">
        <v>2986</v>
      </c>
      <c r="K24" s="7"/>
      <c r="L24" s="7"/>
      <c r="M24" s="7"/>
      <c r="N24" s="7"/>
      <c r="O24" s="7"/>
      <c r="P24" s="7"/>
      <c r="Q24" s="7"/>
      <c r="R24" s="7"/>
      <c r="S24" s="7"/>
      <c r="T24" s="7"/>
      <c r="U24" s="7"/>
      <c r="V24" s="7"/>
      <c r="W24" s="7"/>
    </row>
    <row r="25" ht="15" customHeight="1">
      <c r="A25" t="s" s="5">
        <v>56</v>
      </c>
      <c r="B25" t="s" s="5">
        <v>57</v>
      </c>
      <c r="C25" s="6">
        <v>19202</v>
      </c>
      <c r="D25" s="6">
        <v>14891</v>
      </c>
      <c r="E25" s="6">
        <v>8188</v>
      </c>
      <c r="F25" s="6">
        <v>2816</v>
      </c>
      <c r="G25" s="6">
        <v>5372</v>
      </c>
      <c r="H25" s="6">
        <v>6703</v>
      </c>
      <c r="I25" s="6">
        <v>1356</v>
      </c>
      <c r="J25" s="6">
        <v>5347</v>
      </c>
      <c r="K25" s="7"/>
      <c r="L25" s="7"/>
      <c r="M25" t="s" s="5">
        <v>143</v>
      </c>
      <c r="N25" s="7"/>
      <c r="O25" s="6"/>
      <c r="P25" s="6"/>
      <c r="Q25" s="7"/>
      <c r="R25" s="7"/>
      <c r="S25" s="7"/>
      <c r="T25" s="7"/>
      <c r="U25" s="7"/>
      <c r="V25" s="7"/>
      <c r="W25" s="7"/>
    </row>
    <row r="26" ht="15" customHeight="1">
      <c r="A26" t="s" s="5">
        <v>58</v>
      </c>
      <c r="B26" t="s" s="5">
        <v>59</v>
      </c>
      <c r="C26" s="6">
        <f>'Admissions 2017'!C26</f>
        <v>8545</v>
      </c>
      <c r="D26" s="6">
        <f>'Admissions 2017'!D26</f>
        <v>3842</v>
      </c>
      <c r="E26" s="6">
        <f>'Admissions 2017'!E26</f>
        <v>2021</v>
      </c>
      <c r="F26" s="6">
        <f>'Admissions 2017'!F26</f>
        <v>570</v>
      </c>
      <c r="G26" s="6">
        <f>'Admissions 2017'!G26</f>
        <v>1451</v>
      </c>
      <c r="H26" s="6">
        <f>'Admissions 2017'!H26</f>
        <v>1821</v>
      </c>
      <c r="I26" s="6">
        <f>'Admissions 2017'!I26</f>
        <v>261</v>
      </c>
      <c r="J26" s="6">
        <f>'Admissions 2017'!J26</f>
        <v>1560</v>
      </c>
      <c r="K26" s="7"/>
      <c r="L26" t="s" s="5">
        <v>143</v>
      </c>
      <c r="M26" s="7"/>
      <c r="N26" s="7"/>
      <c r="O26" s="7"/>
      <c r="P26" s="7"/>
      <c r="Q26" s="7"/>
      <c r="R26" s="7"/>
      <c r="S26" s="7"/>
      <c r="T26" s="7"/>
      <c r="U26" s="7"/>
      <c r="V26" s="7"/>
      <c r="W26" s="7"/>
    </row>
    <row r="27" ht="15" customHeight="1">
      <c r="A27" t="s" s="5">
        <v>60</v>
      </c>
      <c r="B27" t="s" s="5">
        <v>61</v>
      </c>
      <c r="C27" s="6">
        <v>1267</v>
      </c>
      <c r="D27" s="6">
        <v>520</v>
      </c>
      <c r="E27" s="8">
        <v>321</v>
      </c>
      <c r="F27" s="6">
        <v>113</v>
      </c>
      <c r="G27" s="8">
        <v>208</v>
      </c>
      <c r="H27" s="8">
        <v>199</v>
      </c>
      <c r="I27" s="6">
        <v>21</v>
      </c>
      <c r="J27" s="6">
        <v>178</v>
      </c>
      <c r="K27" s="7"/>
      <c r="L27" s="7"/>
      <c r="M27" s="7"/>
      <c r="N27" s="7"/>
      <c r="O27" s="7"/>
      <c r="P27" s="7"/>
      <c r="Q27" s="7"/>
      <c r="R27" s="7"/>
      <c r="S27" s="7"/>
      <c r="T27" s="7"/>
      <c r="U27" s="7"/>
      <c r="V27" s="7"/>
      <c r="W27" s="7"/>
    </row>
    <row r="28" ht="15" customHeight="1">
      <c r="A28" t="s" s="5">
        <v>62</v>
      </c>
      <c r="B28" t="s" s="5">
        <v>63</v>
      </c>
      <c r="C28" s="6">
        <v>24288</v>
      </c>
      <c r="D28" s="6">
        <v>14326</v>
      </c>
      <c r="E28" s="6">
        <v>8888</v>
      </c>
      <c r="F28" s="6">
        <v>6448</v>
      </c>
      <c r="G28" s="6">
        <v>2440</v>
      </c>
      <c r="H28" s="6">
        <v>5438</v>
      </c>
      <c r="I28" s="6">
        <v>5393</v>
      </c>
      <c r="J28" s="6">
        <v>45</v>
      </c>
      <c r="K28" s="7"/>
      <c r="L28" s="7"/>
      <c r="M28" t="s" s="5">
        <v>143</v>
      </c>
      <c r="N28" s="7"/>
      <c r="O28" s="6"/>
      <c r="P28" s="6"/>
      <c r="Q28" s="7"/>
      <c r="R28" s="7"/>
      <c r="S28" s="7"/>
      <c r="T28" s="7"/>
      <c r="U28" s="7"/>
      <c r="V28" s="7"/>
      <c r="W28" s="7"/>
    </row>
    <row r="29" ht="15" customHeight="1">
      <c r="A29" t="s" s="5">
        <v>64</v>
      </c>
      <c r="B29" t="s" s="5">
        <v>65</v>
      </c>
      <c r="C29" s="6">
        <v>1604</v>
      </c>
      <c r="D29" s="6">
        <v>793</v>
      </c>
      <c r="E29" s="6">
        <v>503</v>
      </c>
      <c r="F29" s="6">
        <v>118</v>
      </c>
      <c r="G29" s="6">
        <v>385</v>
      </c>
      <c r="H29" s="6">
        <v>290</v>
      </c>
      <c r="I29" s="6">
        <v>18</v>
      </c>
      <c r="J29" s="6">
        <v>272</v>
      </c>
      <c r="K29" s="7"/>
      <c r="L29" s="7"/>
      <c r="M29" s="7"/>
      <c r="N29" s="7"/>
      <c r="O29" s="7"/>
      <c r="P29" s="7"/>
      <c r="Q29" s="7"/>
      <c r="R29" s="7"/>
      <c r="S29" s="7"/>
      <c r="T29" s="7"/>
      <c r="U29" s="7"/>
      <c r="V29" s="7"/>
      <c r="W29" s="7"/>
    </row>
    <row r="30" ht="15" customHeight="1">
      <c r="A30" t="s" s="5">
        <v>66</v>
      </c>
      <c r="B30" t="s" s="5">
        <v>67</v>
      </c>
      <c r="C30" s="6">
        <v>2765</v>
      </c>
      <c r="D30" s="6">
        <v>599</v>
      </c>
      <c r="E30" s="6">
        <v>151</v>
      </c>
      <c r="F30" s="6"/>
      <c r="G30" s="6"/>
      <c r="H30" s="6">
        <v>448</v>
      </c>
      <c r="I30" s="6">
        <v>228</v>
      </c>
      <c r="J30" s="6">
        <v>220</v>
      </c>
      <c r="K30" s="7"/>
      <c r="L30" s="7"/>
      <c r="M30" t="s" s="5">
        <v>143</v>
      </c>
      <c r="N30" s="7"/>
      <c r="O30" s="6"/>
      <c r="P30" s="6"/>
      <c r="Q30" s="7"/>
      <c r="R30" s="7"/>
      <c r="S30" s="7"/>
      <c r="T30" s="7"/>
      <c r="U30" s="7"/>
      <c r="V30" s="7"/>
      <c r="W30" s="7"/>
    </row>
    <row r="31" ht="15" customHeight="1">
      <c r="A31" t="s" s="5">
        <v>68</v>
      </c>
      <c r="B31" t="s" s="5">
        <v>69</v>
      </c>
      <c r="C31" s="6">
        <v>1680</v>
      </c>
      <c r="D31" s="6">
        <v>1003</v>
      </c>
      <c r="E31" s="6">
        <v>181</v>
      </c>
      <c r="F31" s="6">
        <v>13</v>
      </c>
      <c r="G31" s="6">
        <v>168</v>
      </c>
      <c r="H31" s="8">
        <v>822</v>
      </c>
      <c r="I31" s="6">
        <v>37</v>
      </c>
      <c r="J31" s="8">
        <v>785</v>
      </c>
      <c r="K31" s="7"/>
      <c r="L31" s="7"/>
      <c r="M31" t="s" s="5">
        <v>143</v>
      </c>
      <c r="N31" s="7"/>
      <c r="O31" s="6"/>
      <c r="P31" s="6"/>
      <c r="Q31" s="6"/>
      <c r="R31" s="6"/>
      <c r="S31" s="6"/>
      <c r="T31" s="6"/>
      <c r="U31" s="7"/>
      <c r="V31" s="6"/>
      <c r="W31" s="7"/>
    </row>
    <row r="32" ht="15" customHeight="1">
      <c r="A32" t="s" s="5">
        <v>70</v>
      </c>
      <c r="B32" t="s" s="5">
        <v>71</v>
      </c>
      <c r="C32" s="6">
        <v>8936</v>
      </c>
      <c r="D32" s="6">
        <v>2422</v>
      </c>
      <c r="E32" s="6"/>
      <c r="F32" s="6"/>
      <c r="G32" s="6"/>
      <c r="H32" s="6">
        <v>2422</v>
      </c>
      <c r="I32" s="6">
        <v>567</v>
      </c>
      <c r="J32" s="6">
        <v>1855</v>
      </c>
      <c r="K32" s="7"/>
      <c r="L32" s="7"/>
      <c r="M32" s="7"/>
      <c r="N32" s="7"/>
      <c r="O32" s="7"/>
      <c r="P32" s="6"/>
      <c r="Q32" s="6"/>
      <c r="R32" s="6"/>
      <c r="S32" s="6"/>
      <c r="T32" s="6"/>
      <c r="U32" s="7"/>
      <c r="V32" s="6"/>
      <c r="W32" s="7"/>
    </row>
    <row r="33" ht="15" customHeight="1">
      <c r="A33" t="s" s="5">
        <v>72</v>
      </c>
      <c r="B33" t="s" s="5">
        <v>73</v>
      </c>
      <c r="C33" s="6">
        <f>'Admissions 2017'!C33</f>
        <v>3911</v>
      </c>
      <c r="D33" s="6">
        <f>'Admissions 2017'!D33</f>
        <v>1210</v>
      </c>
      <c r="E33" s="6"/>
      <c r="F33" s="6"/>
      <c r="G33" s="6"/>
      <c r="H33" s="6">
        <f>'Admissions 2017'!H33</f>
        <v>1210</v>
      </c>
      <c r="I33" s="6">
        <f>'Admissions 2017'!I33</f>
        <v>0</v>
      </c>
      <c r="J33" s="6">
        <f>'Admissions 2017'!J33</f>
        <v>0</v>
      </c>
      <c r="K33" s="7"/>
      <c r="L33" t="s" s="5">
        <v>143</v>
      </c>
      <c r="M33" s="7"/>
      <c r="N33" s="7"/>
      <c r="O33" s="7"/>
      <c r="P33" s="7"/>
      <c r="Q33" s="7"/>
      <c r="R33" s="7"/>
      <c r="S33" s="7"/>
      <c r="T33" s="7"/>
      <c r="U33" s="7"/>
      <c r="V33" s="7"/>
      <c r="W33" s="7"/>
    </row>
    <row r="34" ht="15" customHeight="1">
      <c r="A34" t="s" s="5">
        <v>74</v>
      </c>
      <c r="B34" t="s" s="5">
        <v>75</v>
      </c>
      <c r="C34" s="6">
        <v>6011</v>
      </c>
      <c r="D34" s="6">
        <v>2360</v>
      </c>
      <c r="E34" s="6">
        <v>1566</v>
      </c>
      <c r="F34" s="6">
        <v>69</v>
      </c>
      <c r="G34" s="6">
        <v>1497</v>
      </c>
      <c r="H34" s="6">
        <v>794</v>
      </c>
      <c r="I34" s="6">
        <v>23</v>
      </c>
      <c r="J34" s="6">
        <v>771</v>
      </c>
      <c r="K34" s="7"/>
      <c r="L34" s="7"/>
      <c r="M34" s="7"/>
      <c r="N34" s="7"/>
      <c r="O34" s="7"/>
      <c r="P34" s="7"/>
      <c r="Q34" s="7"/>
      <c r="R34" s="7"/>
      <c r="S34" s="7"/>
      <c r="T34" s="7"/>
      <c r="U34" s="7"/>
      <c r="V34" s="7"/>
      <c r="W34" s="7"/>
    </row>
    <row r="35" ht="15" customHeight="1">
      <c r="A35" t="s" s="5">
        <v>76</v>
      </c>
      <c r="B35" t="s" s="5">
        <v>77</v>
      </c>
      <c r="C35" s="6">
        <v>24851</v>
      </c>
      <c r="D35" s="6">
        <v>11705</v>
      </c>
      <c r="E35" s="6"/>
      <c r="F35" s="6"/>
      <c r="G35" s="6"/>
      <c r="H35" s="6">
        <v>11705</v>
      </c>
      <c r="I35" s="6">
        <v>1360</v>
      </c>
      <c r="J35" s="6">
        <v>10345</v>
      </c>
      <c r="K35" s="7"/>
      <c r="L35" s="7"/>
      <c r="M35" t="s" s="5">
        <v>143</v>
      </c>
      <c r="N35" s="7"/>
      <c r="O35" s="6"/>
      <c r="P35" s="6"/>
      <c r="Q35" s="7"/>
      <c r="R35" s="7"/>
      <c r="S35" s="7"/>
      <c r="T35" s="7"/>
      <c r="U35" s="7"/>
      <c r="V35" s="7"/>
      <c r="W35" s="7"/>
    </row>
    <row r="36" ht="15" customHeight="1">
      <c r="A36" t="s" s="5">
        <v>78</v>
      </c>
      <c r="B36" t="s" s="5">
        <v>79</v>
      </c>
      <c r="C36" s="6">
        <f>'Admissions 2017'!C36</f>
        <v>18626</v>
      </c>
      <c r="D36" s="6">
        <f>'Admissions 2017'!D36</f>
        <v>8908</v>
      </c>
      <c r="E36" s="6">
        <f>'Admissions 2017'!E36</f>
        <v>3986</v>
      </c>
      <c r="F36" s="6"/>
      <c r="G36" s="6">
        <f>'Admissions 2017'!G36</f>
        <v>3986</v>
      </c>
      <c r="H36" s="6">
        <f>'Admissions 2017'!H36</f>
        <v>4922</v>
      </c>
      <c r="I36" s="6">
        <f>'Admissions 2017'!I36</f>
        <v>2072</v>
      </c>
      <c r="J36" s="6">
        <f>'Admissions 2017'!J36</f>
        <v>2850</v>
      </c>
      <c r="K36" s="7"/>
      <c r="L36" t="s" s="5">
        <v>143</v>
      </c>
      <c r="M36" s="7"/>
      <c r="N36" s="7"/>
      <c r="O36" s="7"/>
      <c r="P36" s="7"/>
      <c r="Q36" s="7"/>
      <c r="R36" s="7"/>
      <c r="S36" s="7"/>
      <c r="T36" s="7"/>
      <c r="U36" s="7"/>
      <c r="V36" s="7"/>
      <c r="W36" s="7"/>
    </row>
    <row r="37" ht="15" customHeight="1">
      <c r="A37" t="s" s="5">
        <v>80</v>
      </c>
      <c r="B37" t="s" s="5">
        <v>81</v>
      </c>
      <c r="C37" s="6">
        <v>9683</v>
      </c>
      <c r="D37" s="6">
        <v>2278</v>
      </c>
      <c r="E37" s="6">
        <v>2220</v>
      </c>
      <c r="F37" s="6">
        <v>1184</v>
      </c>
      <c r="G37" s="6">
        <v>1036</v>
      </c>
      <c r="H37" s="6">
        <v>58</v>
      </c>
      <c r="I37" s="6"/>
      <c r="J37" s="6"/>
      <c r="K37" s="7"/>
      <c r="L37" s="7"/>
      <c r="M37" s="7"/>
      <c r="N37" s="7"/>
      <c r="O37" s="7"/>
      <c r="P37" s="7"/>
      <c r="Q37" s="7"/>
      <c r="R37" s="7"/>
      <c r="S37" s="7"/>
      <c r="T37" s="7"/>
      <c r="U37" s="7"/>
      <c r="V37" s="7"/>
      <c r="W37" s="7"/>
    </row>
    <row r="38" ht="15" customHeight="1">
      <c r="A38" t="s" s="5">
        <v>82</v>
      </c>
      <c r="B38" t="s" s="5">
        <v>83</v>
      </c>
      <c r="C38" s="6">
        <v>5208</v>
      </c>
      <c r="D38" s="6">
        <v>2346</v>
      </c>
      <c r="E38" s="6">
        <v>1127</v>
      </c>
      <c r="F38" s="6">
        <v>564</v>
      </c>
      <c r="G38" s="6">
        <v>563</v>
      </c>
      <c r="H38" s="6">
        <v>1219</v>
      </c>
      <c r="I38" s="6">
        <v>905</v>
      </c>
      <c r="J38" s="6">
        <v>314</v>
      </c>
      <c r="K38" s="7"/>
      <c r="L38" s="7"/>
      <c r="M38" s="7"/>
      <c r="N38" s="7"/>
      <c r="O38" s="7"/>
      <c r="P38" s="7"/>
      <c r="Q38" s="7"/>
      <c r="R38" s="7"/>
      <c r="S38" s="7"/>
      <c r="T38" s="7"/>
      <c r="U38" s="7"/>
      <c r="V38" s="7"/>
      <c r="W38" s="7"/>
    </row>
    <row r="39" ht="15" customHeight="1">
      <c r="A39" t="s" s="5">
        <v>84</v>
      </c>
      <c r="B39" t="s" s="5">
        <v>85</v>
      </c>
      <c r="C39" s="6">
        <v>20958</v>
      </c>
      <c r="D39" s="6">
        <v>9154</v>
      </c>
      <c r="E39" s="6"/>
      <c r="F39" s="6"/>
      <c r="G39" s="6"/>
      <c r="H39" s="6">
        <v>9154</v>
      </c>
      <c r="I39" s="6">
        <v>3998</v>
      </c>
      <c r="J39" s="6">
        <v>5156</v>
      </c>
      <c r="K39" s="7"/>
      <c r="L39" s="7"/>
      <c r="M39" t="s" s="5">
        <v>143</v>
      </c>
      <c r="N39" s="7"/>
      <c r="O39" s="6"/>
      <c r="P39" s="6"/>
      <c r="Q39" s="7"/>
      <c r="R39" s="7"/>
      <c r="S39" s="7"/>
      <c r="T39" s="7"/>
      <c r="U39" s="7"/>
      <c r="V39" s="7"/>
      <c r="W39" s="7"/>
    </row>
    <row r="40" ht="15" customHeight="1">
      <c r="A40" t="s" s="5">
        <v>86</v>
      </c>
      <c r="B40" t="s" s="5">
        <v>87</v>
      </c>
      <c r="C40" s="6">
        <v>3051</v>
      </c>
      <c r="D40" s="6">
        <v>1186</v>
      </c>
      <c r="E40" s="6">
        <v>1077</v>
      </c>
      <c r="F40" s="6">
        <v>894</v>
      </c>
      <c r="G40" s="6">
        <v>183</v>
      </c>
      <c r="H40" s="6">
        <v>109</v>
      </c>
      <c r="I40" s="6">
        <v>33</v>
      </c>
      <c r="J40" s="6">
        <v>76</v>
      </c>
      <c r="K40" s="7"/>
      <c r="L40" s="7"/>
      <c r="M40" s="7"/>
      <c r="N40" s="7"/>
      <c r="O40" s="7"/>
      <c r="P40" s="7"/>
      <c r="Q40" s="7"/>
      <c r="R40" s="7"/>
      <c r="S40" s="7"/>
      <c r="T40" s="7"/>
      <c r="U40" s="7"/>
      <c r="V40" s="7"/>
      <c r="W40" s="7"/>
    </row>
    <row r="41" ht="15" customHeight="1">
      <c r="A41" t="s" s="5">
        <v>88</v>
      </c>
      <c r="B41" t="s" s="5">
        <v>89</v>
      </c>
      <c r="C41" s="6">
        <v>8357</v>
      </c>
      <c r="D41" s="6">
        <v>3299</v>
      </c>
      <c r="E41" s="6">
        <v>2685</v>
      </c>
      <c r="F41" s="6">
        <v>478</v>
      </c>
      <c r="G41" s="6">
        <v>2207</v>
      </c>
      <c r="H41" s="6">
        <v>614</v>
      </c>
      <c r="I41" s="6">
        <v>434</v>
      </c>
      <c r="J41" s="6">
        <v>180</v>
      </c>
      <c r="K41" s="7"/>
      <c r="L41" s="7"/>
      <c r="M41" s="7"/>
      <c r="N41" s="7"/>
      <c r="O41" s="7"/>
      <c r="P41" s="7"/>
      <c r="Q41" s="7"/>
      <c r="R41" s="7"/>
      <c r="S41" s="7"/>
      <c r="T41" s="7"/>
      <c r="U41" s="7"/>
      <c r="V41" s="7"/>
      <c r="W41" s="7"/>
    </row>
    <row r="42" ht="15" customHeight="1">
      <c r="A42" t="s" s="5">
        <v>90</v>
      </c>
      <c r="B42" t="s" s="5">
        <v>91</v>
      </c>
      <c r="C42" s="6">
        <v>4045</v>
      </c>
      <c r="D42" s="6">
        <v>2776</v>
      </c>
      <c r="E42" s="6">
        <v>728</v>
      </c>
      <c r="F42" s="6">
        <v>183</v>
      </c>
      <c r="G42" s="6">
        <v>545</v>
      </c>
      <c r="H42" s="6">
        <v>2048</v>
      </c>
      <c r="I42" s="6">
        <v>97</v>
      </c>
      <c r="J42" s="6">
        <v>1951</v>
      </c>
      <c r="K42" s="7"/>
      <c r="L42" s="7"/>
      <c r="M42" s="7"/>
      <c r="N42" s="7"/>
      <c r="O42" s="7"/>
      <c r="P42" s="7"/>
      <c r="Q42" s="7"/>
      <c r="R42" s="7"/>
      <c r="S42" s="7"/>
      <c r="T42" s="7"/>
      <c r="U42" s="7"/>
      <c r="V42" s="7"/>
      <c r="W42" s="7"/>
    </row>
    <row r="43" ht="15" customHeight="1">
      <c r="A43" t="s" s="5">
        <v>92</v>
      </c>
      <c r="B43" t="s" s="5">
        <v>93</v>
      </c>
      <c r="C43" s="6">
        <v>12788</v>
      </c>
      <c r="D43" s="6">
        <v>4978</v>
      </c>
      <c r="E43" s="6">
        <v>3405</v>
      </c>
      <c r="F43" s="6"/>
      <c r="G43" s="6">
        <v>3405</v>
      </c>
      <c r="H43" s="6">
        <v>1573</v>
      </c>
      <c r="I43" s="6">
        <v>0</v>
      </c>
      <c r="J43" s="6">
        <v>1573</v>
      </c>
      <c r="K43" s="7"/>
      <c r="L43" s="7"/>
      <c r="M43" s="7"/>
      <c r="N43" s="7"/>
      <c r="O43" s="7"/>
      <c r="P43" s="7"/>
      <c r="Q43" s="7"/>
      <c r="R43" s="7"/>
      <c r="S43" s="7"/>
      <c r="T43" s="7"/>
      <c r="U43" s="7"/>
      <c r="V43" s="7"/>
      <c r="W43" s="7"/>
    </row>
    <row r="44" ht="15" customHeight="1">
      <c r="A44" t="s" s="5">
        <v>94</v>
      </c>
      <c r="B44" t="s" s="5">
        <v>95</v>
      </c>
      <c r="C44" s="6">
        <v>65278</v>
      </c>
      <c r="D44" s="6">
        <v>26396</v>
      </c>
      <c r="E44" s="6">
        <v>19037</v>
      </c>
      <c r="F44" s="6">
        <v>9252</v>
      </c>
      <c r="G44" s="6">
        <v>9785</v>
      </c>
      <c r="H44" s="6">
        <v>7359</v>
      </c>
      <c r="I44" s="6">
        <v>5497</v>
      </c>
      <c r="J44" s="6">
        <v>1862</v>
      </c>
      <c r="K44" s="7"/>
      <c r="L44" s="7"/>
      <c r="M44" t="s" s="5">
        <v>143</v>
      </c>
      <c r="N44" s="7"/>
      <c r="O44" s="6"/>
      <c r="P44" s="6"/>
      <c r="Q44" s="7"/>
      <c r="R44" s="7"/>
      <c r="S44" s="7"/>
      <c r="T44" s="7"/>
      <c r="U44" s="7"/>
      <c r="V44" s="7"/>
      <c r="W44" s="7"/>
    </row>
    <row r="45" ht="15" customHeight="1">
      <c r="A45" t="s" s="5">
        <v>96</v>
      </c>
      <c r="B45" t="s" s="5">
        <v>97</v>
      </c>
      <c r="C45" s="6">
        <v>3859</v>
      </c>
      <c r="D45" s="6">
        <v>3035</v>
      </c>
      <c r="E45" s="6">
        <v>989</v>
      </c>
      <c r="F45" s="6">
        <v>529</v>
      </c>
      <c r="G45" s="6">
        <v>460</v>
      </c>
      <c r="H45" s="6">
        <v>2046</v>
      </c>
      <c r="I45" s="6">
        <v>496</v>
      </c>
      <c r="J45" s="6">
        <v>1550</v>
      </c>
      <c r="K45" s="7"/>
      <c r="L45" s="7"/>
      <c r="M45" s="7"/>
      <c r="N45" s="7"/>
      <c r="O45" s="7"/>
      <c r="P45" s="7"/>
      <c r="Q45" s="7"/>
      <c r="R45" s="7"/>
      <c r="S45" s="7"/>
      <c r="T45" s="7"/>
      <c r="U45" s="7"/>
      <c r="V45" s="7"/>
      <c r="W45" s="7"/>
    </row>
    <row r="46" ht="15" customHeight="1">
      <c r="A46" t="s" s="5">
        <v>98</v>
      </c>
      <c r="B46" t="s" s="5">
        <v>99</v>
      </c>
      <c r="C46" s="6">
        <v>11585</v>
      </c>
      <c r="D46" s="6">
        <v>5860</v>
      </c>
      <c r="E46" s="6">
        <v>5763</v>
      </c>
      <c r="F46" s="6">
        <v>4698</v>
      </c>
      <c r="G46" s="6">
        <v>1065</v>
      </c>
      <c r="H46" s="6">
        <v>97</v>
      </c>
      <c r="I46" s="6">
        <v>72</v>
      </c>
      <c r="J46" s="6">
        <v>25</v>
      </c>
      <c r="K46" s="7"/>
      <c r="L46" s="7"/>
      <c r="M46" s="7"/>
      <c r="N46" s="7"/>
      <c r="O46" s="7"/>
      <c r="P46" s="7"/>
      <c r="Q46" s="7"/>
      <c r="R46" s="7"/>
      <c r="S46" s="7"/>
      <c r="T46" s="7"/>
      <c r="U46" s="7"/>
      <c r="V46" s="7"/>
      <c r="W46" s="7"/>
    </row>
    <row r="47" ht="15" customHeight="1">
      <c r="A47" t="s" s="5">
        <v>100</v>
      </c>
      <c r="B47" t="s" s="5">
        <v>101</v>
      </c>
      <c r="C47" s="8">
        <v>8074</v>
      </c>
      <c r="D47" s="8">
        <f>E47+H47</f>
        <v>435</v>
      </c>
      <c r="E47" s="8">
        <v>133</v>
      </c>
      <c r="F47" s="6"/>
      <c r="G47" s="7"/>
      <c r="H47" s="8">
        <f>72+230</f>
        <v>302</v>
      </c>
      <c r="I47" s="6"/>
      <c r="J47" s="7"/>
      <c r="K47" s="7"/>
      <c r="L47" s="7"/>
      <c r="M47" t="s" s="5">
        <v>143</v>
      </c>
      <c r="N47" s="7"/>
      <c r="O47" s="6"/>
      <c r="P47" s="6"/>
      <c r="Q47" s="7"/>
      <c r="R47" s="7"/>
      <c r="S47" s="7"/>
      <c r="T47" s="7"/>
      <c r="U47" s="7"/>
      <c r="V47" s="7"/>
      <c r="W47" s="7"/>
    </row>
    <row r="48" ht="15" customHeight="1">
      <c r="A48" t="s" s="5">
        <v>102</v>
      </c>
      <c r="B48" t="s" s="5">
        <v>103</v>
      </c>
      <c r="C48" s="6">
        <f>'Admissions 2017'!C48</f>
        <v>8289</v>
      </c>
      <c r="D48" s="6">
        <f>'Admissions 2017'!D48</f>
        <v>3250</v>
      </c>
      <c r="E48" s="6"/>
      <c r="F48" s="6"/>
      <c r="G48" s="6"/>
      <c r="H48" s="6">
        <f>'Admissions 2017'!H48</f>
        <v>3250</v>
      </c>
      <c r="I48" s="6">
        <f>'Admissions 2017'!I48</f>
        <v>1915</v>
      </c>
      <c r="J48" s="6">
        <f>'Admissions 2017'!J48</f>
        <v>1335</v>
      </c>
      <c r="K48" s="7"/>
      <c r="L48" t="s" s="5">
        <v>143</v>
      </c>
      <c r="M48" s="7"/>
      <c r="N48" s="7"/>
      <c r="O48" s="7"/>
      <c r="P48" s="7"/>
      <c r="Q48" s="7"/>
      <c r="R48" s="7"/>
      <c r="S48" s="7"/>
      <c r="T48" s="7"/>
      <c r="U48" s="7"/>
      <c r="V48" s="7"/>
      <c r="W48" s="7"/>
    </row>
    <row r="49" ht="15" customHeight="1">
      <c r="A49" t="s" s="5">
        <v>104</v>
      </c>
      <c r="B49" t="s" s="5">
        <v>105</v>
      </c>
      <c r="C49" s="6">
        <v>9453</v>
      </c>
      <c r="D49" s="6">
        <v>6614</v>
      </c>
      <c r="E49" s="6">
        <v>2778</v>
      </c>
      <c r="F49" s="6">
        <v>1118</v>
      </c>
      <c r="G49" s="6">
        <v>1660</v>
      </c>
      <c r="H49" s="6">
        <v>3836</v>
      </c>
      <c r="I49" s="6">
        <v>1524</v>
      </c>
      <c r="J49" s="6">
        <v>2312</v>
      </c>
      <c r="K49" s="7"/>
      <c r="L49" s="7"/>
      <c r="M49" t="s" s="5">
        <v>143</v>
      </c>
      <c r="N49" s="7"/>
      <c r="O49" s="6"/>
      <c r="P49" s="6"/>
      <c r="Q49" s="7"/>
      <c r="R49" s="7"/>
      <c r="S49" s="7"/>
      <c r="T49" s="7"/>
      <c r="U49" s="7"/>
      <c r="V49" s="7"/>
      <c r="W49" s="7"/>
    </row>
    <row r="50" ht="15" customHeight="1">
      <c r="A50" t="s" s="5">
        <v>106</v>
      </c>
      <c r="B50" t="s" s="5">
        <v>107</v>
      </c>
      <c r="C50" s="6">
        <v>3742</v>
      </c>
      <c r="D50" s="6">
        <v>1304</v>
      </c>
      <c r="E50" s="6">
        <v>680</v>
      </c>
      <c r="F50" s="6">
        <v>10</v>
      </c>
      <c r="G50" s="6">
        <v>670</v>
      </c>
      <c r="H50" s="6">
        <v>624</v>
      </c>
      <c r="I50" s="6">
        <v>401</v>
      </c>
      <c r="J50" s="6">
        <v>223</v>
      </c>
      <c r="K50" s="7"/>
      <c r="L50" s="7"/>
      <c r="M50" t="s" s="5">
        <v>143</v>
      </c>
      <c r="N50" s="7"/>
      <c r="O50" s="6"/>
      <c r="P50" s="6"/>
      <c r="Q50" s="7"/>
      <c r="R50" s="7"/>
      <c r="S50" s="7"/>
      <c r="T50" s="7"/>
      <c r="U50" s="7"/>
      <c r="V50" s="7"/>
      <c r="W50" s="7"/>
    </row>
    <row r="51" ht="15" customHeight="1">
      <c r="A51" t="s" s="5">
        <v>108</v>
      </c>
      <c r="B51" t="s" s="5">
        <v>109</v>
      </c>
      <c r="C51" s="6">
        <v>1058</v>
      </c>
      <c r="D51" s="6">
        <v>580</v>
      </c>
      <c r="E51" s="6">
        <v>335</v>
      </c>
      <c r="F51" s="6">
        <v>60</v>
      </c>
      <c r="G51" s="6">
        <v>275</v>
      </c>
      <c r="H51" s="6">
        <v>245</v>
      </c>
      <c r="I51" s="6">
        <v>28</v>
      </c>
      <c r="J51" s="6">
        <v>217</v>
      </c>
      <c r="K51" s="7"/>
      <c r="L51" s="7"/>
      <c r="M51" s="7"/>
      <c r="N51" s="7"/>
      <c r="O51" s="7"/>
      <c r="P51" s="7"/>
      <c r="Q51" s="7"/>
      <c r="R51" s="7"/>
      <c r="S51" s="7"/>
      <c r="T51" s="7"/>
      <c r="U51" s="7"/>
      <c r="V51" s="7"/>
      <c r="W51" s="7"/>
    </row>
    <row r="52" ht="15" customHeight="1">
      <c r="A52" s="7"/>
      <c r="B52" s="7"/>
      <c r="C52" s="7"/>
      <c r="D52" s="7"/>
      <c r="E52" s="7"/>
      <c r="F52" s="7"/>
      <c r="G52" s="7"/>
      <c r="H52" s="7"/>
      <c r="I52" s="7"/>
      <c r="J52" s="7"/>
      <c r="K52" s="7"/>
      <c r="L52" s="7"/>
      <c r="M52" s="7"/>
      <c r="N52" s="7"/>
      <c r="O52" s="7"/>
      <c r="P52" s="7"/>
      <c r="Q52" s="7"/>
      <c r="R52" s="7"/>
      <c r="S52" s="7"/>
      <c r="T52" s="7"/>
      <c r="U52" s="7"/>
      <c r="V52" s="7"/>
      <c r="W52" s="7"/>
    </row>
    <row r="53" ht="15" customHeight="1">
      <c r="A53" s="7"/>
      <c r="B53" t="s" s="9">
        <v>110</v>
      </c>
      <c r="C53" s="10">
        <f>SUM(C2:C51)</f>
        <v>633064</v>
      </c>
      <c r="D53" s="10">
        <f>SUM(D2:D51)</f>
        <v>259410</v>
      </c>
      <c r="E53" s="10">
        <f>SUM(E2:E51)</f>
        <v>129037</v>
      </c>
      <c r="F53" s="10">
        <f>SUM(F2:F51)+E8+E11+E18+E20+E23+E24+E30+E47</f>
        <v>64344</v>
      </c>
      <c r="G53" s="10">
        <f>SUM(G2:G51)</f>
        <v>64693</v>
      </c>
      <c r="H53" s="10">
        <f>SUM(H2:H51)</f>
        <v>130373</v>
      </c>
      <c r="I53" s="10">
        <f>SUM(I2:I51)+H33+H37+H47</f>
        <v>51000</v>
      </c>
      <c r="J53" s="10">
        <f>SUM(J2:J51)</f>
        <v>79373</v>
      </c>
      <c r="K53" s="7"/>
      <c r="L53" s="7"/>
      <c r="M53" s="32">
        <v>19</v>
      </c>
      <c r="N53" s="7"/>
      <c r="O53" s="6"/>
      <c r="P53" s="6"/>
      <c r="Q53" s="7"/>
      <c r="R53" s="6"/>
      <c r="S53" s="7"/>
      <c r="T53" s="7"/>
      <c r="U53" s="7"/>
      <c r="V53" s="7"/>
      <c r="W53" s="7"/>
    </row>
    <row r="54" ht="15" customHeight="1">
      <c r="A54" s="7"/>
      <c r="B54" s="7"/>
      <c r="C54" s="7"/>
      <c r="D54" s="7"/>
      <c r="E54" s="7"/>
      <c r="F54" s="7"/>
      <c r="G54" s="7"/>
      <c r="H54" s="7"/>
      <c r="I54" s="7"/>
      <c r="J54" s="7"/>
      <c r="K54" s="7"/>
      <c r="L54" s="7"/>
      <c r="M54" s="7"/>
      <c r="N54" s="7"/>
      <c r="O54" s="7"/>
      <c r="P54" s="7"/>
      <c r="Q54" s="7"/>
      <c r="R54" s="7"/>
      <c r="S54" s="7"/>
      <c r="T54" s="7"/>
      <c r="U54" s="7"/>
      <c r="V54" s="7"/>
      <c r="W54" s="7"/>
    </row>
    <row r="55" ht="15" customHeight="1">
      <c r="A55" s="7"/>
      <c r="B55" t="s" s="5">
        <v>140</v>
      </c>
      <c r="C55" s="8">
        <f>COUNTIF(C2:C51,"&gt;0")</f>
        <v>50</v>
      </c>
      <c r="D55" s="8">
        <f>COUNTIF(D2:D51,"&gt;0")</f>
        <v>49</v>
      </c>
      <c r="E55" s="8">
        <f>COUNTIF(E2:E51,"&gt;0")</f>
        <v>43</v>
      </c>
      <c r="F55" s="8">
        <f>COUNTIF(F2:F51,"&gt;0")</f>
        <v>33</v>
      </c>
      <c r="G55" s="8">
        <f>COUNTIF(G2:G51,"&gt;0")</f>
        <v>35</v>
      </c>
      <c r="H55" s="8">
        <f>COUNTIF(H2:H51,"&gt;0")</f>
        <v>48</v>
      </c>
      <c r="I55" s="8">
        <f>COUNTIF(I2:I51,"&gt;0")</f>
        <v>44</v>
      </c>
      <c r="J55" s="8">
        <f>COUNTIF(J2:J51,"&gt;0")</f>
        <v>45</v>
      </c>
      <c r="K55" s="7"/>
      <c r="L55" s="7"/>
      <c r="M55" s="7"/>
      <c r="N55" s="7"/>
      <c r="O55" s="7"/>
      <c r="P55" s="7"/>
      <c r="Q55" s="7"/>
      <c r="R55" s="7"/>
      <c r="S55" s="7"/>
      <c r="T55" s="7"/>
      <c r="U55" s="7"/>
      <c r="V55" s="7"/>
      <c r="W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O55"/>
  <sheetViews>
    <sheetView workbookViewId="0" showGridLines="0" defaultGridColor="1"/>
  </sheetViews>
  <sheetFormatPr defaultColWidth="8.83333" defaultRowHeight="15" customHeight="1" outlineLevelRow="0" outlineLevelCol="0"/>
  <cols>
    <col min="1" max="1" width="11.1719" style="33" customWidth="1"/>
    <col min="2" max="2" width="15.3516" style="33" customWidth="1"/>
    <col min="3" max="3" width="10.6719" style="33" customWidth="1"/>
    <col min="4" max="4" width="10.6719" style="33" customWidth="1"/>
    <col min="5" max="5" width="10.6719" style="33" customWidth="1"/>
    <col min="6" max="6" width="10.6719" style="33" customWidth="1"/>
    <col min="7" max="7" width="10.6719" style="33" customWidth="1"/>
    <col min="8" max="8" width="10.6719" style="33" customWidth="1"/>
    <col min="9" max="9" width="10.6719" style="33" customWidth="1"/>
    <col min="10" max="10" width="10.6719" style="33" customWidth="1"/>
    <col min="11" max="11" width="10.6719" style="33" customWidth="1"/>
    <col min="12" max="12" width="11.3516" style="33" customWidth="1"/>
    <col min="13" max="13" width="10.1719" style="33" customWidth="1"/>
    <col min="14" max="14" width="8.85156" style="33" customWidth="1"/>
    <col min="15" max="15" width="8.85156" style="33" customWidth="1"/>
    <col min="16" max="256" width="8.85156" style="33" customWidth="1"/>
  </cols>
  <sheetData>
    <row r="1" ht="69.75" customHeight="1">
      <c r="A1" t="s" s="2">
        <v>0</v>
      </c>
      <c r="B1" t="s" s="2">
        <v>1</v>
      </c>
      <c r="C1" t="s" s="3">
        <v>120</v>
      </c>
      <c r="D1" t="s" s="3">
        <v>121</v>
      </c>
      <c r="E1" t="s" s="3">
        <v>122</v>
      </c>
      <c r="F1" t="s" s="3">
        <v>123</v>
      </c>
      <c r="G1" t="s" s="3">
        <v>124</v>
      </c>
      <c r="H1" t="s" s="3">
        <v>125</v>
      </c>
      <c r="I1" t="s" s="3">
        <v>126</v>
      </c>
      <c r="J1" t="s" s="3">
        <v>127</v>
      </c>
      <c r="K1" t="s" s="3">
        <v>128</v>
      </c>
      <c r="L1" t="s" s="3">
        <v>129</v>
      </c>
      <c r="M1" t="s" s="3">
        <v>130</v>
      </c>
      <c r="N1" s="7"/>
      <c r="O1" s="7"/>
    </row>
    <row r="2" ht="15" customHeight="1">
      <c r="A2" t="s" s="5">
        <v>10</v>
      </c>
      <c r="B2" t="s" s="5">
        <v>11</v>
      </c>
      <c r="C2" s="14">
        <f>1-D2</f>
        <v>0.83</v>
      </c>
      <c r="D2" s="14">
        <f>ROUND(H2,2)+ROUND(G2,2)</f>
        <v>0.17</v>
      </c>
      <c r="E2" s="14">
        <f>SUM(ROUND(L2,2),ROUND(I2,2))</f>
        <v>0.06999999999999999</v>
      </c>
      <c r="F2" s="14">
        <f>ROUND(K2,2)+ROUND(J2,2)</f>
        <v>0.09999999999999999</v>
      </c>
      <c r="G2" s="14">
        <f>ROUND(J2,2)+ROUND(I2,2)</f>
        <v>0.13</v>
      </c>
      <c r="H2" s="14">
        <f>ROUND(K2,2)+ROUND(L2,2)</f>
        <v>0.04</v>
      </c>
      <c r="I2" s="14">
        <f>IF('Admissions 2017-R'!F2&gt;0,'Admissions 2017-R'!F2/'Admissions 2017-R'!C2,"  ")</f>
        <v>0.05935228452751817</v>
      </c>
      <c r="J2" s="14">
        <f>IF('Admissions 2017-R'!G2&gt;0,'Admissions 2017-R'!G2/'Admissions 2017-R'!C2,"  ")</f>
        <v>0.06720534787123572</v>
      </c>
      <c r="K2" s="14">
        <f>IF('Admissions 2017-R'!J2&gt;0,'Admissions 2017-R'!J2/'Admissions 2017-R'!C2,"  ")</f>
        <v>0.02518172377985462</v>
      </c>
      <c r="L2" s="14">
        <f>IF('Admissions 2017-R'!I2&gt;0,'Admissions 2017-R'!I2/'Admissions 2017-R'!C2,"  ")</f>
        <v>0.007106697819314642</v>
      </c>
      <c r="M2" s="8">
        <v>2017</v>
      </c>
      <c r="N2" s="7"/>
      <c r="O2" s="7"/>
    </row>
    <row r="3" ht="15" customHeight="1">
      <c r="A3" t="s" s="5">
        <v>12</v>
      </c>
      <c r="B3" t="s" s="5">
        <v>13</v>
      </c>
      <c r="C3" s="14">
        <f>1-D3</f>
        <v>0.75</v>
      </c>
      <c r="D3" s="14">
        <f>ROUND(H3,2)+ROUND(G3,2)</f>
        <v>0.25</v>
      </c>
      <c r="E3" s="14">
        <f>SUM(ROUND(L3,2),ROUND(I3,2))</f>
        <v>0.06999999999999999</v>
      </c>
      <c r="F3" s="14">
        <f>ROUND(K3,2)+ROUND(J3,2)</f>
        <v>0.18</v>
      </c>
      <c r="G3" s="14">
        <f>ROUND(J3,2)+ROUND(I3,2)</f>
        <v>0.18</v>
      </c>
      <c r="H3" s="14">
        <f>ROUND(K3,2)+ROUND(L3,2)</f>
        <v>0.06999999999999999</v>
      </c>
      <c r="I3" s="14">
        <f>IF('Admissions 2017-R'!F3&gt;0,'Admissions 2017-R'!F3/'Admissions 2017-R'!C3,"  ")</f>
        <v>0.06327612117377204</v>
      </c>
      <c r="J3" s="14">
        <f>IF('Admissions 2017-R'!G3&gt;0,'Admissions 2017-R'!G3/'Admissions 2017-R'!C3,"  ")</f>
        <v>0.1241793878035276</v>
      </c>
      <c r="K3" s="14">
        <f>IF('Admissions 2017-R'!J3&gt;0,'Admissions 2017-R'!J3/'Admissions 2017-R'!C3,"  ")</f>
        <v>0.05592027208732105</v>
      </c>
      <c r="L3" s="14">
        <f>IF('Admissions 2017-R'!I3&gt;0,'Admissions 2017-R'!I3/'Admissions 2017-R'!C3,"  ")</f>
        <v>0.01131060665981175</v>
      </c>
      <c r="M3" s="8">
        <v>2017</v>
      </c>
      <c r="N3" s="7"/>
      <c r="O3" s="7"/>
    </row>
    <row r="4" ht="15" customHeight="1">
      <c r="A4" t="s" s="5">
        <v>14</v>
      </c>
      <c r="B4" t="s" s="5">
        <v>15</v>
      </c>
      <c r="C4" s="14">
        <f>1-D4</f>
        <v>0.4299999999999999</v>
      </c>
      <c r="D4" s="14">
        <f>ROUND(H4,2)+ROUND(G4,2)</f>
        <v>0.5700000000000001</v>
      </c>
      <c r="E4" s="14">
        <f>SUM(ROUND(L4,2),ROUND(I4,2))</f>
        <v>0.33</v>
      </c>
      <c r="F4" s="14">
        <f>ROUND(K4,2)+ROUND(J4,2)</f>
        <v>0.24</v>
      </c>
      <c r="G4" s="14">
        <f>ROUND(J4,2)+ROUND(I4,2)</f>
        <v>0.06</v>
      </c>
      <c r="H4" s="14">
        <f>ROUND(K4,2)+ROUND(L4,2)</f>
        <v>0.51</v>
      </c>
      <c r="I4" s="14">
        <f>IF('Admissions 2017-R'!F4&gt;0,'Admissions 2017-R'!F4/'Admissions 2017-R'!C4,"  ")</f>
        <v>0.06475842468534308</v>
      </c>
      <c r="J4" s="34">
        <f>IF('Admissions 2017-R'!G4&gt;0,'Admissions 2017-R'!G4/'Admissions 2017-R'!C4,"  ")</f>
        <v>0.0002030044660982542</v>
      </c>
      <c r="K4" s="14">
        <f>IF('Admissions 2017-R'!J4&gt;0,'Admissions 2017-R'!J4/'Admissions 2017-R'!C4,"  ")</f>
        <v>0.2414738124238733</v>
      </c>
      <c r="L4" s="14">
        <f>IF('Admissions 2017-R'!I4&gt;0,'Admissions 2017-R'!I4/'Admissions 2017-R'!C4,"  ")</f>
        <v>0.2733455136012992</v>
      </c>
      <c r="M4" s="8">
        <v>2017</v>
      </c>
      <c r="N4" s="7"/>
      <c r="O4" s="7"/>
    </row>
    <row r="5" ht="15" customHeight="1">
      <c r="A5" t="s" s="5">
        <v>16</v>
      </c>
      <c r="B5" t="s" s="5">
        <v>17</v>
      </c>
      <c r="C5" s="14">
        <f>1-D5</f>
        <v>0.5600000000000001</v>
      </c>
      <c r="D5" s="14">
        <f>ROUND(H5,2)+ROUND(G5,2)</f>
        <v>0.44</v>
      </c>
      <c r="E5" s="14">
        <f>SUM(ROUND(L5,2),ROUND(I5,2))</f>
        <v>0.09999999999999999</v>
      </c>
      <c r="F5" s="14">
        <f>ROUND(K5,2)+ROUND(J5,2)</f>
        <v>0.34</v>
      </c>
      <c r="G5" s="14">
        <f>ROUND(J5,2)+ROUND(I5,2)</f>
        <v>0.25</v>
      </c>
      <c r="H5" s="14">
        <f>ROUND(K5,2)+ROUND(L5,2)</f>
        <v>0.19</v>
      </c>
      <c r="I5" s="14">
        <f>IF('Admissions 2017-R'!F5&gt;0,'Admissions 2017-R'!F5/'Admissions 2017-R'!C5,"  ")</f>
        <v>0.08985872303143139</v>
      </c>
      <c r="J5" s="14">
        <f>IF('Admissions 2017-R'!G5&gt;0,'Admissions 2017-R'!G5/'Admissions 2017-R'!C5,"  ")</f>
        <v>0.1603876902858394</v>
      </c>
      <c r="K5" s="14">
        <f>IF('Admissions 2017-R'!J5&gt;0,'Admissions 2017-R'!J5/'Admissions 2017-R'!C5,"  ")</f>
        <v>0.179169860913372</v>
      </c>
      <c r="L5" s="14">
        <f>IF('Admissions 2017-R'!I5&gt;0,'Admissions 2017-R'!I5/'Admissions 2017-R'!C5,"  ")</f>
        <v>0.008159018727412112</v>
      </c>
      <c r="M5" s="8">
        <v>2017</v>
      </c>
      <c r="N5" s="7"/>
      <c r="O5" s="7"/>
    </row>
    <row r="6" ht="15" customHeight="1">
      <c r="A6" t="s" s="5">
        <v>18</v>
      </c>
      <c r="B6" t="s" s="5">
        <v>19</v>
      </c>
      <c r="C6" s="14">
        <f>1-D6</f>
        <v>0.6699999999999999</v>
      </c>
      <c r="D6" s="14">
        <f>ROUND(H6,2)+ROUND(G6,2)</f>
        <v>0.33</v>
      </c>
      <c r="E6" s="14">
        <f>SUM(ROUND(L6,2),ROUND(I6,2))</f>
        <v>0.22</v>
      </c>
      <c r="F6" s="14">
        <f>ROUND(K6,2)+ROUND(J6,2)</f>
        <v>0.11</v>
      </c>
      <c r="G6" s="14">
        <f>ROUND(J6,2)+ROUND(I6,2)</f>
        <v>0.2</v>
      </c>
      <c r="H6" s="14">
        <f>ROUND(K6,2)+ROUND(L6,2)</f>
        <v>0.13</v>
      </c>
      <c r="I6" s="14">
        <f>IF('Admissions 2017-R'!F6&gt;0,'Admissions 2017-R'!F6/'Admissions 2017-R'!C6,"  ")</f>
        <v>0.08939630567074155</v>
      </c>
      <c r="J6" s="14">
        <f>IF('Admissions 2017-R'!G6&gt;0,'Admissions 2017-R'!G6/'Admissions 2017-R'!C6,"  ")</f>
        <v>0.1137648769454467</v>
      </c>
      <c r="K6" s="28">
        <f>IF('Admissions 2017-R'!J6&gt;0,'Admissions 2017-R'!J6/'Admissions 2017-R'!C6,"  ")</f>
        <v>0.0008077979428079056</v>
      </c>
      <c r="L6" s="14">
        <f>IF('Admissions 2017-R'!I6&gt;0,'Admissions 2017-R'!I6/'Admissions 2017-R'!C6,"  ")</f>
        <v>0.1252894609295062</v>
      </c>
      <c r="M6" s="8">
        <v>2017</v>
      </c>
      <c r="N6" s="7"/>
      <c r="O6" s="7"/>
    </row>
    <row r="7" ht="15" customHeight="1">
      <c r="A7" t="s" s="5">
        <v>20</v>
      </c>
      <c r="B7" t="s" s="5">
        <v>21</v>
      </c>
      <c r="C7" s="14">
        <f>1-D7</f>
        <v>0.63</v>
      </c>
      <c r="D7" s="14">
        <f>ROUND(H7,2)+ROUND(G7,2)</f>
        <v>0.37</v>
      </c>
      <c r="E7" s="14">
        <f>SUM(ROUND(L7,2),ROUND(I7,2))</f>
        <v>0.1</v>
      </c>
      <c r="F7" s="14">
        <f>ROUND(K7,2)+ROUND(J7,2)</f>
        <v>0.27</v>
      </c>
      <c r="G7" s="14">
        <f>ROUND(J7,2)+ROUND(I7,2)</f>
        <v>0</v>
      </c>
      <c r="H7" s="14">
        <f>ROUND(K7,2)+ROUND(L7,2)</f>
        <v>0.37</v>
      </c>
      <c r="I7" s="14">
        <f>IF('Admissions 2017-R'!F7&gt;0,'Admissions 2017-R'!F7/'Admissions 2017-R'!C7,"  ")</f>
        <v>0.001309757694826457</v>
      </c>
      <c r="J7" s="14">
        <f>IF('Admissions 2017-R'!G7&gt;0,'Admissions 2017-R'!G7/'Admissions 2017-R'!C7,"  ")</f>
        <v>0.001855490067670814</v>
      </c>
      <c r="K7" s="14">
        <f>IF('Admissions 2017-R'!J7&gt;0,'Admissions 2017-R'!J7/'Admissions 2017-R'!C7,"  ")</f>
        <v>0.2679545950665794</v>
      </c>
      <c r="L7" s="14">
        <f>IF('Admissions 2017-R'!I7&gt;0,'Admissions 2017-R'!I7/'Admissions 2017-R'!C7,"  ")</f>
        <v>0.1031434184675835</v>
      </c>
      <c r="M7" s="8">
        <v>2017</v>
      </c>
      <c r="N7" s="7"/>
      <c r="O7" s="7"/>
    </row>
    <row r="8" ht="15" customHeight="1">
      <c r="A8" t="s" s="5">
        <v>22</v>
      </c>
      <c r="B8" t="s" s="5">
        <v>23</v>
      </c>
      <c r="C8" s="14">
        <f>1-D8</f>
        <v>0.88</v>
      </c>
      <c r="D8" s="14">
        <f>ROUND(H8,2)+ROUND(G8,2)</f>
        <v>0.12</v>
      </c>
      <c r="E8" s="14">
        <v>0.12</v>
      </c>
      <c r="F8" s="14"/>
      <c r="G8" s="14">
        <f>'Admissions 2017-R'!E8/'Admissions 2017-R'!C8</f>
        <v>0.03785664578983994</v>
      </c>
      <c r="H8" s="14">
        <f>ROUND(K8,2)+ROUND(L8,2)</f>
        <v>0.08</v>
      </c>
      <c r="I8" t="s" s="5">
        <f>IF('Admissions 2017-R'!F8&gt;0,'Admissions 2017-R'!F8/'Admissions 2017-R'!C8,"  ")</f>
        <v>131</v>
      </c>
      <c r="J8" t="s" s="5">
        <f>IF('Admissions 2017-R'!G8&gt;0,'Admissions 2017-R'!G8/'Admissions 2017-R'!C8,"  ")</f>
        <v>131</v>
      </c>
      <c r="K8" s="14">
        <v>0.03</v>
      </c>
      <c r="L8" s="14">
        <f>IF('Admissions 2017-R'!I8&gt;0,'Admissions 2017-R'!I8/'Admissions 2017-R'!C8,"  ")</f>
        <v>0.04810948735792159</v>
      </c>
      <c r="M8" s="8">
        <v>2017</v>
      </c>
      <c r="N8" s="7"/>
      <c r="O8" s="7"/>
    </row>
    <row r="9" ht="15" customHeight="1">
      <c r="A9" t="s" s="5">
        <v>24</v>
      </c>
      <c r="B9" t="s" s="5">
        <v>25</v>
      </c>
      <c r="C9" s="14"/>
      <c r="D9" s="14"/>
      <c r="E9" s="14"/>
      <c r="F9" s="14"/>
      <c r="G9" s="14"/>
      <c r="H9" s="14"/>
      <c r="I9" t="s" s="5">
        <v>131</v>
      </c>
      <c r="J9" t="s" s="5">
        <v>131</v>
      </c>
      <c r="K9" t="s" s="5">
        <v>131</v>
      </c>
      <c r="L9" t="s" s="5">
        <v>131</v>
      </c>
      <c r="M9" s="7"/>
      <c r="N9" s="7"/>
      <c r="O9" s="7"/>
    </row>
    <row r="10" ht="15" customHeight="1">
      <c r="A10" t="s" s="5">
        <v>26</v>
      </c>
      <c r="B10" t="s" s="5">
        <v>27</v>
      </c>
      <c r="C10" s="14">
        <f>1-D10</f>
        <v>0.67</v>
      </c>
      <c r="D10" s="14">
        <f>ROUND(H10,2)+ROUND(G10,2)</f>
        <v>0.33</v>
      </c>
      <c r="E10" s="14">
        <f>SUM(ROUND(L10,2),ROUND(I10,2))</f>
        <v>0.16</v>
      </c>
      <c r="F10" s="14">
        <f>ROUND(K10,2)+ROUND(J10,2)</f>
        <v>0.17</v>
      </c>
      <c r="G10" s="14">
        <f>ROUND(J10,2)+ROUND(I10,2)</f>
        <v>0.29</v>
      </c>
      <c r="H10" s="14">
        <f>ROUND(K10,2)+ROUND(L10,2)</f>
        <v>0.04</v>
      </c>
      <c r="I10" s="14">
        <f>IF('Admissions 2017-R'!F10&gt;0,'Admissions 2017-R'!F10/'Admissions 2017-R'!C10,"  ")</f>
        <v>0.1520535158680772</v>
      </c>
      <c r="J10" s="14">
        <f>IF('Admissions 2017-R'!G10&gt;0,'Admissions 2017-R'!G10/'Admissions 2017-R'!C10,"  ")</f>
        <v>0.1416925948973242</v>
      </c>
      <c r="K10" s="14">
        <f>IF('Admissions 2017-R'!J10&gt;0,'Admissions 2017-R'!J10/'Admissions 2017-R'!C10,"  ")</f>
        <v>0.02514001244555071</v>
      </c>
      <c r="L10" s="14">
        <f>IF('Admissions 2017-R'!I10&gt;0,'Admissions 2017-R'!I10/'Admissions 2017-R'!C10,"  ")</f>
        <v>0.0104542626011201</v>
      </c>
      <c r="M10" s="8">
        <v>2017</v>
      </c>
      <c r="N10" s="7"/>
      <c r="O10" s="7"/>
    </row>
    <row r="11" ht="15" customHeight="1">
      <c r="A11" t="s" s="5">
        <v>28</v>
      </c>
      <c r="B11" t="s" s="5">
        <v>29</v>
      </c>
      <c r="C11" s="14">
        <f>1-D11</f>
        <v>0.6499999999999999</v>
      </c>
      <c r="D11" s="14">
        <f>ROUND(H11,2)+ROUND(G11,2)</f>
        <v>0.35</v>
      </c>
      <c r="E11" s="14">
        <f>L11</f>
        <v>0.09085107617334803</v>
      </c>
      <c r="F11" s="14">
        <f>K11</f>
        <v>0.04687590648024598</v>
      </c>
      <c r="G11" s="14">
        <f>'Admissions 2017-R'!E11/'Admissions 2017-R'!C11</f>
        <v>0.2141904043627081</v>
      </c>
      <c r="H11" s="14">
        <f>ROUND(K11,2)+ROUND(L11,2)</f>
        <v>0.14</v>
      </c>
      <c r="I11" t="s" s="5">
        <f>IF('Admissions 2017-R'!F11&gt;0,'Admissions 2017-R'!F11/'Admissions 2017-R'!C11,"  ")</f>
        <v>131</v>
      </c>
      <c r="J11" t="s" s="5">
        <f>IF('Admissions 2017-R'!G11&gt;0,'Admissions 2017-R'!G11/'Admissions 2017-R'!C11,"  ")</f>
        <v>131</v>
      </c>
      <c r="K11" s="14">
        <f>IF('Admissions 2017-R'!J11&gt;0,'Admissions 2017-R'!J11/'Admissions 2017-R'!C11,"  ")</f>
        <v>0.04687590648024598</v>
      </c>
      <c r="L11" s="14">
        <f>IF('Admissions 2017-R'!I11&gt;0,'Admissions 2017-R'!I11/'Admissions 2017-R'!C11,"  ")</f>
        <v>0.09085107617334803</v>
      </c>
      <c r="M11" s="8">
        <v>2017</v>
      </c>
      <c r="N11" s="7"/>
      <c r="O11" s="7"/>
    </row>
    <row r="12" ht="15" customHeight="1">
      <c r="A12" t="s" s="5">
        <v>30</v>
      </c>
      <c r="B12" t="s" s="5">
        <v>31</v>
      </c>
      <c r="C12" s="14">
        <f>1-D12</f>
        <v>0.47</v>
      </c>
      <c r="D12" s="14">
        <f>ROUND(H12,2)+ROUND(G12,2)</f>
        <v>0.53</v>
      </c>
      <c r="E12" s="14">
        <f>SUM(ROUND(L12,2),ROUND(I12,2))</f>
        <v>0.3099999999999999</v>
      </c>
      <c r="F12" s="14">
        <f>ROUND(K12,2)+ROUND(J12,2)</f>
        <v>0.22</v>
      </c>
      <c r="G12" s="14">
        <f>ROUND(J12,2)+ROUND(I12,2)</f>
        <v>0.47</v>
      </c>
      <c r="H12" s="14">
        <f>ROUND(K12,2)+ROUND(L12,2)</f>
        <v>0.06</v>
      </c>
      <c r="I12" s="14">
        <f>IF('Admissions 2017-R'!F12&gt;0,'Admissions 2017-R'!F12/'Admissions 2017-R'!C12,"  ")</f>
        <v>0.2789860290940516</v>
      </c>
      <c r="J12" s="14">
        <f>IF('Admissions 2017-R'!G12&gt;0,'Admissions 2017-R'!G12/'Admissions 2017-R'!C12,"  ")</f>
        <v>0.1872389457007057</v>
      </c>
      <c r="K12" s="14">
        <f>IF('Admissions 2017-R'!J12&gt;0,'Admissions 2017-R'!J12/'Admissions 2017-R'!C12,"  ")</f>
        <v>0.02664554227279274</v>
      </c>
      <c r="L12" s="14">
        <f>IF('Admissions 2017-R'!I12&gt;0,'Admissions 2017-R'!I12/'Admissions 2017-R'!C12,"  ")</f>
        <v>0.02506121273224831</v>
      </c>
      <c r="M12" s="8">
        <v>2017</v>
      </c>
      <c r="N12" s="7"/>
      <c r="O12" s="7"/>
    </row>
    <row r="13" ht="15" customHeight="1">
      <c r="A13" t="s" s="5">
        <v>32</v>
      </c>
      <c r="B13" t="s" s="5">
        <v>33</v>
      </c>
      <c r="C13" s="14">
        <f>1-D13</f>
        <v>0.5800000000000001</v>
      </c>
      <c r="D13" s="14">
        <f>ROUND(H13,2)+ROUND(G13,2)</f>
        <v>0.42</v>
      </c>
      <c r="E13" s="14">
        <f>SUM(ROUND(L13,2),ROUND(I13,2))</f>
        <v>0.24</v>
      </c>
      <c r="F13" s="14">
        <f>ROUND(K13,2)+ROUND(J13,2)</f>
        <v>0.18</v>
      </c>
      <c r="G13" s="14">
        <f>ROUND(J13,2)+ROUND(I13,2)</f>
        <v>0.29</v>
      </c>
      <c r="H13" s="14">
        <f>ROUND(K13,2)+ROUND(L13,2)</f>
        <v>0.13</v>
      </c>
      <c r="I13" s="14">
        <f>IF('Admissions 2017-R'!F13&gt;0,'Admissions 2017-R'!F13/'Admissions 2017-R'!C13,"  ")</f>
        <v>0.1601528573910023</v>
      </c>
      <c r="J13" s="14">
        <f>IF('Admissions 2017-R'!G13&gt;0,'Admissions 2017-R'!G13/'Admissions 2017-R'!C13,"  ")</f>
        <v>0.1328817092235539</v>
      </c>
      <c r="K13" s="14">
        <f>IF('Admissions 2017-R'!J13&gt;0,'Admissions 2017-R'!J13/'Admissions 2017-R'!C13,"  ")</f>
        <v>0.04672572520409936</v>
      </c>
      <c r="L13" s="14">
        <f>IF('Admissions 2017-R'!I13&gt;0,'Admissions 2017-R'!I13/'Admissions 2017-R'!C13,"  ")</f>
        <v>0.08163974292166058</v>
      </c>
      <c r="M13" s="8">
        <v>2017</v>
      </c>
      <c r="N13" s="7"/>
      <c r="O13" s="7"/>
    </row>
    <row r="14" ht="15" customHeight="1">
      <c r="A14" t="s" s="5">
        <v>34</v>
      </c>
      <c r="B14" t="s" s="5">
        <v>35</v>
      </c>
      <c r="C14" s="14">
        <f>1-D14</f>
        <v>0.23</v>
      </c>
      <c r="D14" s="14">
        <f>ROUND(H14,2)+ROUND(G14,2)</f>
        <v>0.77</v>
      </c>
      <c r="E14" s="14">
        <f>SUM(ROUND(L14,2),ROUND(I14,2))</f>
        <v>0.63</v>
      </c>
      <c r="F14" s="14">
        <f>ROUND(K14,2)+ROUND(J14,2)</f>
        <v>0.14</v>
      </c>
      <c r="G14" s="14">
        <f>ROUND(J14,2)+ROUND(I14,2)</f>
        <v>0.46</v>
      </c>
      <c r="H14" s="14">
        <f>ROUND(K14,2)+ROUND(L14,2)</f>
        <v>0.31</v>
      </c>
      <c r="I14" s="14">
        <f>IF('Admissions 2017-R'!F14&gt;0,'Admissions 2017-R'!F14/'Admissions 2017-R'!C14,"  ")</f>
        <v>0.356929955290611</v>
      </c>
      <c r="J14" s="14">
        <f>IF('Admissions 2017-R'!G14&gt;0,'Admissions 2017-R'!G14/'Admissions 2017-R'!C14,"  ")</f>
        <v>0.09970193740685544</v>
      </c>
      <c r="K14" s="14">
        <f>IF('Admissions 2017-R'!J14&gt;0,'Admissions 2017-R'!J14/'Admissions 2017-R'!C14,"  ")</f>
        <v>0.04411326378539494</v>
      </c>
      <c r="L14" s="14">
        <f>IF('Admissions 2017-R'!I14&gt;0,'Admissions 2017-R'!I14/'Admissions 2017-R'!C14,"  ")</f>
        <v>0.2658718330849478</v>
      </c>
      <c r="M14" s="8">
        <v>2017</v>
      </c>
      <c r="N14" s="7"/>
      <c r="O14" s="7"/>
    </row>
    <row r="15" ht="15" customHeight="1">
      <c r="A15" t="s" s="5">
        <v>36</v>
      </c>
      <c r="B15" t="s" s="5">
        <v>37</v>
      </c>
      <c r="C15" s="14">
        <f>1-D15</f>
        <v>0.6599999999999999</v>
      </c>
      <c r="D15" s="14">
        <f>ROUND(H15,2)+ROUND(G15,2)</f>
        <v>0.34</v>
      </c>
      <c r="E15" s="14">
        <f>L15</f>
        <v>0.07009991706488686</v>
      </c>
      <c r="F15" s="14">
        <f>K15</f>
        <v>0.2726985506101655</v>
      </c>
      <c r="G15" s="14"/>
      <c r="H15" s="14">
        <f>ROUND(K15,2)+ROUND(L15,2)</f>
        <v>0.34</v>
      </c>
      <c r="I15" t="s" s="5">
        <f>IF('Admissions 2017-R'!F15&gt;0,'Admissions 2017-R'!F15/'Admissions 2017-R'!C15,"  ")</f>
        <v>131</v>
      </c>
      <c r="J15" t="s" s="5">
        <f>IF('Admissions 2017-R'!G15&gt;0,'Admissions 2017-R'!G15/'Admissions 2017-R'!C15,"  ")</f>
        <v>131</v>
      </c>
      <c r="K15" s="14">
        <f>IF('Admissions 2017-R'!J15&gt;0,'Admissions 2017-R'!J15/'Admissions 2017-R'!C15,"  ")</f>
        <v>0.2726985506101655</v>
      </c>
      <c r="L15" s="14">
        <f>IF('Admissions 2017-R'!I15&gt;0,'Admissions 2017-R'!I15/'Admissions 2017-R'!C15,"  ")</f>
        <v>0.07009991706488686</v>
      </c>
      <c r="M15" s="8">
        <v>2017</v>
      </c>
      <c r="N15" s="7"/>
      <c r="O15" s="7"/>
    </row>
    <row r="16" ht="15" customHeight="1">
      <c r="A16" t="s" s="5">
        <v>38</v>
      </c>
      <c r="B16" t="s" s="5">
        <v>39</v>
      </c>
      <c r="C16" s="14">
        <f>1-D16</f>
        <v>0.47</v>
      </c>
      <c r="D16" s="14">
        <f>ROUND(H16,2)+ROUND(G16,2)</f>
        <v>0.53</v>
      </c>
      <c r="E16" s="14">
        <f>SUM(ROUND(L16,2),ROUND(I16,2))</f>
        <v>0.17</v>
      </c>
      <c r="F16" s="14">
        <f>ROUND(K16,2)+ROUND(J16,2)</f>
        <v>0.36</v>
      </c>
      <c r="G16" s="14">
        <f>ROUND(J16,2)+ROUND(I16,2)</f>
        <v>0.32</v>
      </c>
      <c r="H16" s="14">
        <f>ROUND(K16,2)+ROUND(L16,2)</f>
        <v>0.21</v>
      </c>
      <c r="I16" s="14">
        <f>IF('Admissions 2017-R'!F16&gt;0,'Admissions 2017-R'!F16/'Admissions 2017-R'!C16,"  ")</f>
        <v>0.1279324894514768</v>
      </c>
      <c r="J16" s="14">
        <f>IF('Admissions 2017-R'!G16&gt;0,'Admissions 2017-R'!G16/'Admissions 2017-R'!C16,"  ")</f>
        <v>0.1937552742616034</v>
      </c>
      <c r="K16" s="14">
        <f>IF('Admissions 2017-R'!J16&gt;0,'Admissions 2017-R'!J16/'Admissions 2017-R'!C16,"  ")</f>
        <v>0.1744303797468355</v>
      </c>
      <c r="L16" s="14">
        <f>IF('Admissions 2017-R'!I16&gt;0,'Admissions 2017-R'!I16/'Admissions 2017-R'!C16,"  ")</f>
        <v>0.03831223628691983</v>
      </c>
      <c r="M16" s="8">
        <v>2017</v>
      </c>
      <c r="N16" s="7"/>
      <c r="O16" s="7"/>
    </row>
    <row r="17" ht="15" customHeight="1">
      <c r="A17" t="s" s="5">
        <v>40</v>
      </c>
      <c r="B17" t="s" s="5">
        <v>41</v>
      </c>
      <c r="C17" s="14">
        <f>1-D17</f>
        <v>0.32</v>
      </c>
      <c r="D17" s="14">
        <f>ROUND(H17,2)+ROUND(G17,2)</f>
        <v>0.68</v>
      </c>
      <c r="E17" s="14">
        <f>SUM(ROUND(L17,2),ROUND(I17,2))</f>
        <v>0.11</v>
      </c>
      <c r="F17" s="14">
        <f>ROUND(K17,2)+ROUND(J17,2)</f>
        <v>0.5700000000000001</v>
      </c>
      <c r="G17" s="14">
        <f>ROUND(J17,2)+ROUND(I17,2)</f>
        <v>0.46</v>
      </c>
      <c r="H17" s="14">
        <f>ROUND(K17,2)+ROUND(L17,2)</f>
        <v>0.22</v>
      </c>
      <c r="I17" s="14">
        <f>IF('Admissions 2017-R'!F17&gt;0,'Admissions 2017-R'!F17/'Admissions 2017-R'!C17,"  ")</f>
        <v>0.08195949128591616</v>
      </c>
      <c r="J17" s="14">
        <f>IF('Admissions 2017-R'!G17&gt;0,'Admissions 2017-R'!G17/'Admissions 2017-R'!C17,"  ")</f>
        <v>0.3794944261265505</v>
      </c>
      <c r="K17" s="14">
        <f>IF('Admissions 2017-R'!J17&gt;0,'Admissions 2017-R'!J17/'Admissions 2017-R'!C17,"  ")</f>
        <v>0.1885696341654891</v>
      </c>
      <c r="L17" s="14">
        <f>IF('Admissions 2017-R'!I17&gt;0,'Admissions 2017-R'!I17/'Admissions 2017-R'!C17,"  ")</f>
        <v>0.03077406186214476</v>
      </c>
      <c r="M17" s="8">
        <v>2017</v>
      </c>
      <c r="N17" s="7"/>
      <c r="O17" s="7"/>
    </row>
    <row r="18" ht="15" customHeight="1">
      <c r="A18" t="s" s="5">
        <v>42</v>
      </c>
      <c r="B18" t="s" s="5">
        <v>43</v>
      </c>
      <c r="C18" s="14">
        <f>1-D18</f>
        <v>0.36</v>
      </c>
      <c r="D18" s="14">
        <f>ROUND(H18,2)+ROUND(G18,2)</f>
        <v>0.64</v>
      </c>
      <c r="E18" s="14">
        <f>L18</f>
        <v>0.01175153889199776</v>
      </c>
      <c r="F18" s="14">
        <f>K18</f>
        <v>0.4056146241372878</v>
      </c>
      <c r="G18" s="14">
        <f>'Admissions 2017-R'!E18/'Admissions 2017-R'!C18</f>
        <v>0.2198750233165454</v>
      </c>
      <c r="H18" s="14">
        <f>ROUND(K18,2)+ROUND(L18,2)</f>
        <v>0.42</v>
      </c>
      <c r="I18" t="s" s="5">
        <f>IF('Admissions 2017-R'!F18&gt;0,'Admissions 2017-R'!F18/'Admissions 2017-R'!C18,"  ")</f>
        <v>131</v>
      </c>
      <c r="J18" t="s" s="5">
        <f>IF('Admissions 2017-R'!G18&gt;0,'Admissions 2017-R'!G18/'Admissions 2017-R'!C18,"  ")</f>
        <v>131</v>
      </c>
      <c r="K18" s="14">
        <f>IF('Admissions 2017-R'!J18&gt;0,'Admissions 2017-R'!J18/'Admissions 2017-R'!C18,"  ")</f>
        <v>0.4056146241372878</v>
      </c>
      <c r="L18" s="14">
        <f>IF('Admissions 2017-R'!I18&gt;0,'Admissions 2017-R'!I18/'Admissions 2017-R'!C18,"  ")</f>
        <v>0.01175153889199776</v>
      </c>
      <c r="M18" s="8">
        <v>2017</v>
      </c>
      <c r="N18" s="7"/>
      <c r="O18" s="7"/>
    </row>
    <row r="19" ht="15" customHeight="1">
      <c r="A19" t="s" s="5">
        <v>44</v>
      </c>
      <c r="B19" t="s" s="5">
        <v>45</v>
      </c>
      <c r="C19" s="14">
        <f>1-D19</f>
        <v>0.49</v>
      </c>
      <c r="D19" s="14">
        <f>ROUND(H19,2)+ROUND(G19,2)</f>
        <v>0.51</v>
      </c>
      <c r="E19" s="14">
        <f>SUM(ROUND(L19,2),ROUND(I19,2))</f>
        <v>0.29</v>
      </c>
      <c r="F19" s="14">
        <f>ROUND(K19,2)+ROUND(J19,2)</f>
        <v>0.22</v>
      </c>
      <c r="G19" s="14">
        <f>ROUND(J19,2)+ROUND(I19,2)</f>
        <v>0.21</v>
      </c>
      <c r="H19" s="14">
        <f>ROUND(K19,2)+ROUND(L19,2)</f>
        <v>0.3</v>
      </c>
      <c r="I19" s="14">
        <f>IF('Admissions 2017-R'!F19&gt;0,'Admissions 2017-R'!F19/'Admissions 2017-R'!C19,"  ")</f>
        <v>0.04097264437689969</v>
      </c>
      <c r="J19" s="14">
        <f>IF('Admissions 2017-R'!G19&gt;0,'Admissions 2017-R'!G19/'Admissions 2017-R'!C19,"  ")</f>
        <v>0.1701519756838906</v>
      </c>
      <c r="K19" s="14">
        <f>IF('Admissions 2017-R'!J19&gt;0,'Admissions 2017-R'!J19/'Admissions 2017-R'!C19,"  ")</f>
        <v>0.04620060790273556</v>
      </c>
      <c r="L19" s="14">
        <f>IF('Admissions 2017-R'!I19&gt;0,'Admissions 2017-R'!I19/'Admissions 2017-R'!C19,"  ")</f>
        <v>0.2547720364741641</v>
      </c>
      <c r="M19" s="8">
        <v>2017</v>
      </c>
      <c r="N19" s="7"/>
      <c r="O19" s="7"/>
    </row>
    <row r="20" ht="15" customHeight="1">
      <c r="A20" t="s" s="5">
        <v>46</v>
      </c>
      <c r="B20" t="s" s="5">
        <v>47</v>
      </c>
      <c r="C20" s="14">
        <f>1-D20</f>
        <v>0.9</v>
      </c>
      <c r="D20" s="14">
        <f>ROUND(H20,2)+ROUND(G20,2)</f>
        <v>0.09999999999999999</v>
      </c>
      <c r="E20" s="14">
        <f>L20</f>
        <v>0.0180577849117175</v>
      </c>
      <c r="F20" s="14">
        <f>K20</f>
        <v>0.0738362760834671</v>
      </c>
      <c r="G20" s="14">
        <f>'Admissions 2017-R'!E20/'Admissions 2017-R'!C20</f>
        <v>0.0108346709470305</v>
      </c>
      <c r="H20" s="14">
        <f>ROUND(K20,2)+ROUND(L20,2)</f>
        <v>0.09</v>
      </c>
      <c r="I20" t="s" s="5">
        <f>IF('Admissions 2017-R'!F20&gt;0,'Admissions 2017-R'!F20/'Admissions 2017-R'!C20,"  ")</f>
        <v>131</v>
      </c>
      <c r="J20" t="s" s="5">
        <f>IF('Admissions 2017-R'!G20&gt;0,'Admissions 2017-R'!G20/'Admissions 2017-R'!C20,"  ")</f>
        <v>131</v>
      </c>
      <c r="K20" s="14">
        <f>IF('Admissions 2017-R'!J20&gt;0,'Admissions 2017-R'!J20/'Admissions 2017-R'!C20,"  ")</f>
        <v>0.0738362760834671</v>
      </c>
      <c r="L20" s="14">
        <f>IF('Admissions 2017-R'!I20&gt;0,'Admissions 2017-R'!I20/'Admissions 2017-R'!C20,"  ")</f>
        <v>0.0180577849117175</v>
      </c>
      <c r="M20" s="8">
        <v>2017</v>
      </c>
      <c r="N20" s="7"/>
      <c r="O20" s="7"/>
    </row>
    <row r="21" ht="15" customHeight="1">
      <c r="A21" t="s" s="5">
        <v>48</v>
      </c>
      <c r="B21" t="s" s="5">
        <v>49</v>
      </c>
      <c r="C21" s="14">
        <f>1-D21</f>
        <v>0.66</v>
      </c>
      <c r="D21" s="14">
        <f>ROUND(H21,2)+ROUND(G21,2)</f>
        <v>0.34</v>
      </c>
      <c r="E21" s="14">
        <f>L21</f>
        <v>0.0209165687426557</v>
      </c>
      <c r="F21" s="14">
        <f>K21</f>
        <v>0.1327849588719154</v>
      </c>
      <c r="G21" s="14">
        <f>'Admissions 2017-R'!E21/'Admissions 2017-R'!C21</f>
        <v>0.1858989424206816</v>
      </c>
      <c r="H21" s="14">
        <f>'Admissions 2017-R'!H21/'Admissions 2017-R'!C21</f>
        <v>0.1537015276145711</v>
      </c>
      <c r="I21" s="14">
        <f>IF('Admissions 2017-R'!F21&gt;0,'Admissions 2017-R'!F21/'Admissions 2017-R'!C21,"  ")</f>
        <v>0.01809635722679201</v>
      </c>
      <c r="J21" s="14">
        <f>IF('Admissions 2017-R'!G21&gt;0,'Admissions 2017-R'!G21/'Admissions 2017-R'!C21,"  ")</f>
        <v>0.1678025851938895</v>
      </c>
      <c r="K21" s="14">
        <f>IF('Admissions 2017-R'!J21&gt;0,'Admissions 2017-R'!J21/'Admissions 2017-R'!C21,"  ")</f>
        <v>0.1327849588719154</v>
      </c>
      <c r="L21" s="14">
        <f>IF('Admissions 2017-R'!I21&gt;0,'Admissions 2017-R'!I21/'Admissions 2017-R'!C21,"  ")</f>
        <v>0.0209165687426557</v>
      </c>
      <c r="M21" s="8">
        <v>2017</v>
      </c>
      <c r="N21" s="7"/>
      <c r="O21" s="14"/>
    </row>
    <row r="22" ht="15" customHeight="1">
      <c r="A22" t="s" s="5">
        <v>50</v>
      </c>
      <c r="B22" t="s" s="5">
        <v>51</v>
      </c>
      <c r="C22" s="14">
        <f>1-D22</f>
        <v>0.5600000000000001</v>
      </c>
      <c r="D22" s="14">
        <f>ROUND(H22,2)+ROUND(G22,2)</f>
        <v>0.44</v>
      </c>
      <c r="E22" s="14">
        <f>I22</f>
        <v>0.2215613382899628</v>
      </c>
      <c r="F22" s="14">
        <f>J22</f>
        <v>0.2156133828996283</v>
      </c>
      <c r="G22" s="14">
        <f>ROUND(J22,2)+ROUND(I22,2)</f>
        <v>0.4400000000000001</v>
      </c>
      <c r="H22" s="14"/>
      <c r="I22" s="14">
        <f>IF('Admissions 2017-R'!F22&gt;0,'Admissions 2017-R'!F22/'Admissions 2017-R'!C22,"  ")</f>
        <v>0.2215613382899628</v>
      </c>
      <c r="J22" s="14">
        <f>IF('Admissions 2017-R'!G22&gt;0,'Admissions 2017-R'!G22/'Admissions 2017-R'!C22,"  ")</f>
        <v>0.2156133828996283</v>
      </c>
      <c r="K22" t="s" s="5">
        <f>IF('Admissions 2017-R'!J22&gt;0,'Admissions 2017-R'!J22/'Admissions 2017-R'!C22,"  ")</f>
        <v>131</v>
      </c>
      <c r="L22" t="s" s="5">
        <f>IF('Admissions 2017-R'!I22&gt;0,'Admissions 2017-R'!I22/'Admissions 2017-R'!C22,"  ")</f>
        <v>131</v>
      </c>
      <c r="M22" s="8">
        <v>2017</v>
      </c>
      <c r="N22" s="7"/>
      <c r="O22" s="7"/>
    </row>
    <row r="23" ht="15" customHeight="1">
      <c r="A23" t="s" s="5">
        <v>52</v>
      </c>
      <c r="B23" t="s" s="5">
        <v>53</v>
      </c>
      <c r="C23" s="14">
        <f>1-D23</f>
        <v>0.48</v>
      </c>
      <c r="D23" s="14">
        <f>ROUND(H23,2)+ROUND(G23,2)</f>
        <v>0.52</v>
      </c>
      <c r="E23" s="14">
        <f>L23</f>
        <v>0.1096313658640529</v>
      </c>
      <c r="F23" s="14">
        <f>K23</f>
        <v>0.1801619433198381</v>
      </c>
      <c r="G23" s="14">
        <f>'Admissions 2017-R'!E23/'Admissions 2017-R'!C23</f>
        <v>0.2310888557425954</v>
      </c>
      <c r="H23" s="14">
        <f>ROUND(K23,2)+ROUND(L23,2)</f>
        <v>0.29</v>
      </c>
      <c r="I23" t="s" s="5">
        <f>IF('Admissions 2017-R'!F23&gt;0,'Admissions 2017-R'!F23/'Admissions 2017-R'!C23,"  ")</f>
        <v>131</v>
      </c>
      <c r="J23" t="s" s="5">
        <f>IF('Admissions 2017-R'!G23&gt;0,'Admissions 2017-R'!G23/'Admissions 2017-R'!C23,"  ")</f>
        <v>131</v>
      </c>
      <c r="K23" s="14">
        <f>IF('Admissions 2017-R'!J23&gt;0,'Admissions 2017-R'!J23/'Admissions 2017-R'!C23,"  ")</f>
        <v>0.1801619433198381</v>
      </c>
      <c r="L23" s="14">
        <f>IF('Admissions 2017-R'!I23&gt;0,'Admissions 2017-R'!I23/'Admissions 2017-R'!C23,"  ")</f>
        <v>0.1096313658640529</v>
      </c>
      <c r="M23" s="8">
        <v>2017</v>
      </c>
      <c r="N23" s="7"/>
      <c r="O23" s="7"/>
    </row>
    <row r="24" ht="15" customHeight="1">
      <c r="A24" t="s" s="5">
        <v>54</v>
      </c>
      <c r="B24" t="s" s="5">
        <v>55</v>
      </c>
      <c r="C24" s="14">
        <f>1-D24</f>
        <v>0.3500000000000001</v>
      </c>
      <c r="D24" s="14">
        <f>ROUND(H24,2)+ROUND(G24,2)</f>
        <v>0.6499999999999999</v>
      </c>
      <c r="E24" s="14">
        <f>L24</f>
        <v>0.04939024390243903</v>
      </c>
      <c r="F24" s="14">
        <f>K24</f>
        <v>0.3641463414634146</v>
      </c>
      <c r="G24" s="14">
        <f>'Admissions 2017-R'!E24/'Admissions 2017-R'!C24</f>
        <v>0.2413414634146341</v>
      </c>
      <c r="H24" s="14">
        <f>ROUND(K24,2)+ROUND(L24,2)</f>
        <v>0.41</v>
      </c>
      <c r="I24" t="s" s="5">
        <f>IF('Admissions 2017-R'!F24&gt;0,'Admissions 2017-R'!F24/'Admissions 2017-R'!C24,"  ")</f>
        <v>131</v>
      </c>
      <c r="J24" t="s" s="5">
        <f>IF('Admissions 2017-R'!G24&gt;0,'Admissions 2017-R'!G24/'Admissions 2017-R'!C24,"  ")</f>
        <v>131</v>
      </c>
      <c r="K24" s="14">
        <f>IF('Admissions 2017-R'!J24&gt;0,'Admissions 2017-R'!J24/'Admissions 2017-R'!C24,"  ")</f>
        <v>0.3641463414634146</v>
      </c>
      <c r="L24" s="14">
        <f>IF('Admissions 2017-R'!I24&gt;0,'Admissions 2017-R'!I24/'Admissions 2017-R'!C24,"  ")</f>
        <v>0.04939024390243903</v>
      </c>
      <c r="M24" s="8">
        <v>2017</v>
      </c>
      <c r="N24" s="7"/>
      <c r="O24" s="7"/>
    </row>
    <row r="25" ht="15" customHeight="1">
      <c r="A25" t="s" s="5">
        <v>56</v>
      </c>
      <c r="B25" t="s" s="5">
        <v>57</v>
      </c>
      <c r="C25" s="14">
        <f>1-D25</f>
        <v>0.22</v>
      </c>
      <c r="D25" s="14">
        <f>ROUND(H25,2)+ROUND(G25,2)</f>
        <v>0.78</v>
      </c>
      <c r="E25" s="14">
        <f>SUM(ROUND(L25,2),ROUND(I25,2))</f>
        <v>0.22</v>
      </c>
      <c r="F25" s="14">
        <f>ROUND(K25,2)+ROUND(J25,2)</f>
        <v>0.5599999999999999</v>
      </c>
      <c r="G25" s="14">
        <f>ROUND(J25,2)+ROUND(I25,2)</f>
        <v>0.4299999999999999</v>
      </c>
      <c r="H25" s="14">
        <f>ROUND(K25,2)+ROUND(L25,2)</f>
        <v>0.35</v>
      </c>
      <c r="I25" s="14">
        <f>IF('Admissions 2017-R'!F25&gt;0,'Admissions 2017-R'!F25/'Admissions 2017-R'!C25,"  ")</f>
        <v>0.1466513904801583</v>
      </c>
      <c r="J25" s="14">
        <f>IF('Admissions 2017-R'!G25&gt;0,'Admissions 2017-R'!G25/'Admissions 2017-R'!C25,"  ")</f>
        <v>0.2797625247370066</v>
      </c>
      <c r="K25" s="14">
        <f>IF('Admissions 2017-R'!J25&gt;0,'Admissions 2017-R'!J25/'Admissions 2017-R'!C25,"  ")</f>
        <v>0.2784605770232267</v>
      </c>
      <c r="L25" s="14">
        <f>IF('Admissions 2017-R'!I25&gt;0,'Admissions 2017-R'!I25/'Admissions 2017-R'!C25,"  ")</f>
        <v>0.07061764399541715</v>
      </c>
      <c r="M25" s="8">
        <v>2017</v>
      </c>
      <c r="N25" s="7"/>
      <c r="O25" s="7"/>
    </row>
    <row r="26" ht="15" customHeight="1">
      <c r="A26" t="s" s="5">
        <v>58</v>
      </c>
      <c r="B26" t="s" s="5">
        <v>59</v>
      </c>
      <c r="C26" s="14">
        <f>1-D26</f>
        <v>0.55</v>
      </c>
      <c r="D26" s="14">
        <f>ROUND(H26,2)+ROUND(G26,2)</f>
        <v>0.45</v>
      </c>
      <c r="E26" s="14">
        <f>SUM(ROUND(L26,2),ROUND(I26,2))</f>
        <v>0.09999999999999999</v>
      </c>
      <c r="F26" s="14">
        <f>ROUND(K26,2)+ROUND(J26,2)</f>
        <v>0.35</v>
      </c>
      <c r="G26" s="14">
        <f>ROUND(J26,2)+ROUND(I26,2)</f>
        <v>0.24</v>
      </c>
      <c r="H26" s="14">
        <f>ROUND(K26,2)+ROUND(L26,2)</f>
        <v>0.21</v>
      </c>
      <c r="I26" s="14">
        <f>IF('Admissions 2017-R'!F26&gt;0,'Admissions 2017-R'!F26/'Admissions 2017-R'!C26,"  ")</f>
        <v>0.06670567583382095</v>
      </c>
      <c r="J26" s="14">
        <f>IF('Admissions 2017-R'!G26&gt;0,'Admissions 2017-R'!G26/'Admissions 2017-R'!C26,"  ")</f>
        <v>0.1698069046225863</v>
      </c>
      <c r="K26" s="14">
        <f>IF('Admissions 2017-R'!J26&gt;0,'Admissions 2017-R'!J26/'Admissions 2017-R'!C26,"  ")</f>
        <v>0.1825629022820363</v>
      </c>
      <c r="L26" s="14">
        <f>IF('Admissions 2017-R'!I26&gt;0,'Admissions 2017-R'!I26/'Admissions 2017-R'!C26,"  ")</f>
        <v>0.03054417788180222</v>
      </c>
      <c r="M26" s="8">
        <v>2017</v>
      </c>
      <c r="N26" s="7"/>
      <c r="O26" s="7"/>
    </row>
    <row r="27" ht="15" customHeight="1">
      <c r="A27" t="s" s="5">
        <v>60</v>
      </c>
      <c r="B27" t="s" s="5">
        <v>61</v>
      </c>
      <c r="C27" s="14">
        <f>1-D27</f>
        <v>0.59</v>
      </c>
      <c r="D27" s="14">
        <f>ROUND(H27,2)+ROUND(G27,2)</f>
        <v>0.41</v>
      </c>
      <c r="E27" s="14">
        <f>SUM(ROUND(L27,2),ROUND(I27,2))</f>
        <v>0.11</v>
      </c>
      <c r="F27" s="14">
        <f>ROUND(K27,2)+ROUND(J27,2)</f>
        <v>0.3</v>
      </c>
      <c r="G27" s="14">
        <f>ROUND(J27,2)+ROUND(I27,2)</f>
        <v>0.25</v>
      </c>
      <c r="H27" s="14">
        <f>ROUND(K27,2)+ROUND(L27,2)</f>
        <v>0.16</v>
      </c>
      <c r="I27" s="14">
        <f>IF('Admissions 2017-R'!F27&gt;0,'Admissions 2017-R'!F27/'Admissions 2017-R'!C27,"  ")</f>
        <v>0.08918705603788477</v>
      </c>
      <c r="J27" s="14">
        <f>IF('Admissions 2017-R'!G27&gt;0,'Admissions 2017-R'!G27/'Admissions 2017-R'!C27,"  ")</f>
        <v>0.1641673243883189</v>
      </c>
      <c r="K27" s="14">
        <f>IF('Admissions 2017-R'!J27&gt;0,'Admissions 2017-R'!J27/'Admissions 2017-R'!C27,"  ")</f>
        <v>0.1404893449092344</v>
      </c>
      <c r="L27" s="14">
        <f>IF('Admissions 2017-R'!I27&gt;0,'Admissions 2017-R'!I27/'Admissions 2017-R'!C27,"  ")</f>
        <v>0.01657458563535912</v>
      </c>
      <c r="M27" s="8">
        <v>2017</v>
      </c>
      <c r="N27" s="7"/>
      <c r="O27" s="7"/>
    </row>
    <row r="28" ht="15" customHeight="1">
      <c r="A28" t="s" s="5">
        <v>62</v>
      </c>
      <c r="B28" t="s" s="5">
        <v>63</v>
      </c>
      <c r="C28" s="14">
        <f>1-D28</f>
        <v>0.4099999999999999</v>
      </c>
      <c r="D28" s="14">
        <f>ROUND(H28,2)+ROUND(G28,2)</f>
        <v>0.5900000000000001</v>
      </c>
      <c r="E28" s="14">
        <f>I28</f>
        <v>0.2654808959156785</v>
      </c>
      <c r="F28" s="14">
        <f>J28</f>
        <v>0.1004611330698287</v>
      </c>
      <c r="G28" s="14">
        <f>ROUND(J28,2)+ROUND(I28,2)</f>
        <v>0.37</v>
      </c>
      <c r="H28" s="14">
        <f>'Admissions 2017-R'!H28/'Admissions 2017-R'!C28</f>
        <v>0.2238965744400527</v>
      </c>
      <c r="I28" s="14">
        <f>IF('Admissions 2017-R'!F28&gt;0,'Admissions 2017-R'!F28/'Admissions 2017-R'!C28,"  ")</f>
        <v>0.2654808959156785</v>
      </c>
      <c r="J28" s="14">
        <f>IF('Admissions 2017-R'!G28&gt;0,'Admissions 2017-R'!G28/'Admissions 2017-R'!C28,"  ")</f>
        <v>0.1004611330698287</v>
      </c>
      <c r="K28" s="14">
        <f>IF('Admissions 2017-R'!J28&gt;0,'Admissions 2017-R'!J28/'Admissions 2017-R'!C28,"  ")</f>
        <v>0.001852766798418972</v>
      </c>
      <c r="L28" s="14">
        <f>IF('Admissions 2017-R'!I28&gt;0,'Admissions 2017-R'!I28/'Admissions 2017-R'!C28,"  ")</f>
        <v>0.2220438076416337</v>
      </c>
      <c r="M28" s="8">
        <v>2017</v>
      </c>
      <c r="N28" s="7"/>
      <c r="O28" s="7"/>
    </row>
    <row r="29" ht="15" customHeight="1">
      <c r="A29" t="s" s="5">
        <v>64</v>
      </c>
      <c r="B29" t="s" s="5">
        <v>65</v>
      </c>
      <c r="C29" s="14">
        <f>1-D29</f>
        <v>0.51</v>
      </c>
      <c r="D29" s="14">
        <f>ROUND(H29,2)+ROUND(G29,2)</f>
        <v>0.49</v>
      </c>
      <c r="E29" s="14">
        <f>SUM(ROUND(L29,2),ROUND(I29,2))</f>
        <v>0.07999999999999999</v>
      </c>
      <c r="F29" s="14">
        <f>ROUND(K29,2)+ROUND(J29,2)</f>
        <v>0.41</v>
      </c>
      <c r="G29" s="14">
        <f>ROUND(J29,2)+ROUND(I29,2)</f>
        <v>0.31</v>
      </c>
      <c r="H29" s="14">
        <f>ROUND(K29,2)+ROUND(L29,2)</f>
        <v>0.18</v>
      </c>
      <c r="I29" s="14">
        <f>IF('Admissions 2017-R'!F29&gt;0,'Admissions 2017-R'!F29/'Admissions 2017-R'!C29,"  ")</f>
        <v>0.07356608478802992</v>
      </c>
      <c r="J29" s="14">
        <f>IF('Admissions 2017-R'!G29&gt;0,'Admissions 2017-R'!G29/'Admissions 2017-R'!C29,"  ")</f>
        <v>0.2400249376558604</v>
      </c>
      <c r="K29" s="14">
        <f>IF('Admissions 2017-R'!J29&gt;0,'Admissions 2017-R'!J29/'Admissions 2017-R'!C29,"  ")</f>
        <v>0.1695760598503741</v>
      </c>
      <c r="L29" s="14">
        <f>IF('Admissions 2017-R'!I29&gt;0,'Admissions 2017-R'!I29/'Admissions 2017-R'!C29,"  ")</f>
        <v>0.01122194513715711</v>
      </c>
      <c r="M29" s="8">
        <v>2017</v>
      </c>
      <c r="N29" s="7"/>
      <c r="O29" s="7"/>
    </row>
    <row r="30" ht="15" customHeight="1">
      <c r="A30" t="s" s="5">
        <v>66</v>
      </c>
      <c r="B30" t="s" s="5">
        <v>67</v>
      </c>
      <c r="C30" s="14">
        <f>1-D30</f>
        <v>0.79</v>
      </c>
      <c r="D30" s="14">
        <f>ROUND(H30,2)+ROUND(G30,2)</f>
        <v>0.21</v>
      </c>
      <c r="E30" s="14">
        <f>L30</f>
        <v>0.08245931283905968</v>
      </c>
      <c r="F30" s="14">
        <f>K30</f>
        <v>0.07956600361663653</v>
      </c>
      <c r="G30" s="14">
        <f>'Admissions 2017-R'!E30/'Admissions 2017-R'!C30</f>
        <v>0.05461121157323689</v>
      </c>
      <c r="H30" s="14">
        <f>ROUND(K30,2)+ROUND(L30,2)</f>
        <v>0.16</v>
      </c>
      <c r="I30" t="s" s="5">
        <f>IF('Admissions 2017-R'!F30&gt;0,'Admissions 2017-R'!F30/'Admissions 2017-R'!C30,"  ")</f>
        <v>131</v>
      </c>
      <c r="J30" t="s" s="5">
        <f>IF('Admissions 2017-R'!G30&gt;0,'Admissions 2017-R'!G30/'Admissions 2017-R'!C30,"  ")</f>
        <v>131</v>
      </c>
      <c r="K30" s="14">
        <f>IF('Admissions 2017-R'!J30&gt;0,'Admissions 2017-R'!J30/'Admissions 2017-R'!C30,"  ")</f>
        <v>0.07956600361663653</v>
      </c>
      <c r="L30" s="14">
        <f>IF('Admissions 2017-R'!I30&gt;0,'Admissions 2017-R'!I30/'Admissions 2017-R'!C30,"  ")</f>
        <v>0.08245931283905968</v>
      </c>
      <c r="M30" s="8">
        <v>2017</v>
      </c>
      <c r="N30" s="7"/>
      <c r="O30" s="7"/>
    </row>
    <row r="31" ht="15" customHeight="1">
      <c r="A31" t="s" s="5">
        <v>68</v>
      </c>
      <c r="B31" t="s" s="5">
        <v>69</v>
      </c>
      <c r="C31" s="14">
        <f>1-D31</f>
        <v>0.3999999999999999</v>
      </c>
      <c r="D31" s="14">
        <f>ROUND(H31,2)+ROUND(G31,2)</f>
        <v>0.6000000000000001</v>
      </c>
      <c r="E31" s="14">
        <f>SUM(ROUND(L31,2),ROUND(I31,2))</f>
        <v>0.03</v>
      </c>
      <c r="F31" s="14">
        <f>ROUND(K31,2)+ROUND(J31,2)</f>
        <v>0.5700000000000001</v>
      </c>
      <c r="G31" s="14">
        <f>'Admissions 2017-R'!E31/'Admissions 2017-R'!C31</f>
        <v>0.1077380952380952</v>
      </c>
      <c r="H31" s="14">
        <f>'Admissions 2017-R'!H31/'Admissions 2017-R'!C31</f>
        <v>0.4892857142857143</v>
      </c>
      <c r="I31" s="14">
        <f>IF('Admissions 2017-R'!F31&gt;0,'Admissions 2017-R'!F31/'Admissions 2017-R'!C31,"  ")</f>
        <v>0.007738095238095238</v>
      </c>
      <c r="J31" s="14">
        <f>IF('Admissions 2017-R'!G31&gt;0,'Admissions 2017-R'!G31/'Admissions 2017-R'!C31,"  ")</f>
        <v>0.1</v>
      </c>
      <c r="K31" s="14">
        <f>IF('Admissions 2017-R'!J31&gt;0,'Admissions 2017-R'!J31/'Admissions 2017-R'!C31,"  ")</f>
        <v>0.4672619047619048</v>
      </c>
      <c r="L31" s="14">
        <f>IF('Admissions 2017-R'!I31&gt;0,'Admissions 2017-R'!I31/'Admissions 2017-R'!C31,"  ")</f>
        <v>0.02202380952380953</v>
      </c>
      <c r="M31" s="8">
        <v>2017</v>
      </c>
      <c r="N31" s="7"/>
      <c r="O31" s="7"/>
    </row>
    <row r="32" ht="15" customHeight="1">
      <c r="A32" t="s" s="5">
        <v>70</v>
      </c>
      <c r="B32" t="s" s="5">
        <v>71</v>
      </c>
      <c r="C32" s="14">
        <f>1-D32</f>
        <v>0.73</v>
      </c>
      <c r="D32" s="14">
        <f>ROUND(H32,2)+ROUND(G32,2)</f>
        <v>0.27</v>
      </c>
      <c r="E32" s="14">
        <f>L32</f>
        <v>0.06345120859444942</v>
      </c>
      <c r="F32" s="14">
        <f>K32</f>
        <v>0.2075872873769024</v>
      </c>
      <c r="G32" s="14"/>
      <c r="H32" s="14">
        <f>ROUND(K32,2)+ROUND(L32,2)</f>
        <v>0.27</v>
      </c>
      <c r="I32" t="s" s="5">
        <f>IF('Admissions 2017-R'!F32&gt;0,'Admissions 2017-R'!F32/'Admissions 2017-R'!C32,"  ")</f>
        <v>131</v>
      </c>
      <c r="J32" t="s" s="5">
        <f>IF('Admissions 2017-R'!G32&gt;0,'Admissions 2017-R'!G32/'Admissions 2017-R'!C32,"  ")</f>
        <v>131</v>
      </c>
      <c r="K32" s="14">
        <f>IF('Admissions 2017-R'!J32&gt;0,'Admissions 2017-R'!J32/'Admissions 2017-R'!C32,"  ")</f>
        <v>0.2075872873769024</v>
      </c>
      <c r="L32" s="14">
        <f>IF('Admissions 2017-R'!I32&gt;0,'Admissions 2017-R'!I32/'Admissions 2017-R'!C32,"  ")</f>
        <v>0.06345120859444942</v>
      </c>
      <c r="M32" s="8">
        <v>2017</v>
      </c>
      <c r="N32" s="7"/>
      <c r="O32" s="7"/>
    </row>
    <row r="33" ht="15" customHeight="1">
      <c r="A33" t="s" s="5">
        <v>72</v>
      </c>
      <c r="B33" t="s" s="5">
        <v>73</v>
      </c>
      <c r="C33" s="14">
        <f>1-D33</f>
        <v>0.6899999999999999</v>
      </c>
      <c r="D33" s="14">
        <f>ROUND(H33,2)+ROUND(G33,2)</f>
        <v>0.31</v>
      </c>
      <c r="E33" s="14"/>
      <c r="F33" s="14"/>
      <c r="G33" s="14"/>
      <c r="H33" s="14">
        <f>'Admissions 2017-R'!H33/'Admissions 2017-R'!C33</f>
        <v>0.3093837893121963</v>
      </c>
      <c r="I33" t="s" s="5">
        <f>IF('Admissions 2017-R'!F33&gt;0,'Admissions 2017-R'!F33/'Admissions 2017-R'!C33,"  ")</f>
        <v>131</v>
      </c>
      <c r="J33" t="s" s="5">
        <f>IF('Admissions 2017-R'!G33&gt;0,'Admissions 2017-R'!G33/'Admissions 2017-R'!C33,"  ")</f>
        <v>131</v>
      </c>
      <c r="K33" t="s" s="5">
        <f>IF('Admissions 2017-R'!J33&gt;0,'Admissions 2017-R'!J33/'Admissions 2017-R'!C33,"  ")</f>
        <v>131</v>
      </c>
      <c r="L33" t="s" s="5">
        <f>IF('Admissions 2017-R'!I33&gt;0,'Admissions 2017-R'!I33/'Admissions 2017-R'!C33,"  ")</f>
        <v>131</v>
      </c>
      <c r="M33" s="8">
        <v>2017</v>
      </c>
      <c r="N33" s="7"/>
      <c r="O33" s="7"/>
    </row>
    <row r="34" ht="15" customHeight="1">
      <c r="A34" t="s" s="5">
        <v>74</v>
      </c>
      <c r="B34" t="s" s="5">
        <v>75</v>
      </c>
      <c r="C34" s="14">
        <f>1-D34</f>
        <v>0.61</v>
      </c>
      <c r="D34" s="14">
        <f>ROUND(H34,2)+ROUND(G34,2)</f>
        <v>0.39</v>
      </c>
      <c r="E34" s="14">
        <f>SUM(ROUND(L34,2),ROUND(I34,2))</f>
        <v>0.01</v>
      </c>
      <c r="F34" s="14">
        <f>ROUND(K34,2)+ROUND(J34,2)</f>
        <v>0.38</v>
      </c>
      <c r="G34" s="14">
        <f>ROUND(J34,2)+ROUND(I34,2)</f>
        <v>0.26</v>
      </c>
      <c r="H34" s="14">
        <f>ROUND(K34,2)+ROUND(L34,2)</f>
        <v>0.13</v>
      </c>
      <c r="I34" s="14">
        <f>IF('Admissions 2017-R'!F34&gt;0,'Admissions 2017-R'!F34/'Admissions 2017-R'!C34,"  ")</f>
        <v>0.0114789552487107</v>
      </c>
      <c r="J34" s="14">
        <f>IF('Admissions 2017-R'!G34&gt;0,'Admissions 2017-R'!G34/'Admissions 2017-R'!C34,"  ")</f>
        <v>0.2490434203959408</v>
      </c>
      <c r="K34" s="14">
        <f>IF('Admissions 2017-R'!J34&gt;0,'Admissions 2017-R'!J34/'Admissions 2017-R'!C34,"  ")</f>
        <v>0.1282648477790717</v>
      </c>
      <c r="L34" s="28">
        <f>IF('Admissions 2017-R'!I34&gt;0,'Admissions 2017-R'!I34/'Admissions 2017-R'!C34,"  ")</f>
        <v>0.003826318416236899</v>
      </c>
      <c r="M34" s="8">
        <v>2017</v>
      </c>
      <c r="N34" s="7"/>
      <c r="O34" s="7"/>
    </row>
    <row r="35" ht="15" customHeight="1">
      <c r="A35" t="s" s="5">
        <v>76</v>
      </c>
      <c r="B35" t="s" s="5">
        <v>77</v>
      </c>
      <c r="C35" s="14">
        <f>1-D35</f>
        <v>0.53</v>
      </c>
      <c r="D35" s="14">
        <f>ROUND(H35,2)+ROUND(G35,2)</f>
        <v>0.47</v>
      </c>
      <c r="E35" s="14">
        <f>L35</f>
        <v>0.05472616796104784</v>
      </c>
      <c r="F35" s="14">
        <f>K35</f>
        <v>0.4162810349684117</v>
      </c>
      <c r="G35" s="14"/>
      <c r="H35" s="14">
        <f>ROUND(K35,2)+ROUND(L35,2)</f>
        <v>0.47</v>
      </c>
      <c r="I35" t="s" s="5">
        <f>IF('Admissions 2017-R'!F35&gt;0,'Admissions 2017-R'!F35/'Admissions 2017-R'!C35,"  ")</f>
        <v>131</v>
      </c>
      <c r="J35" t="s" s="5">
        <f>IF('Admissions 2017-R'!G35&gt;0,'Admissions 2017-R'!G35/'Admissions 2017-R'!C35,"  ")</f>
        <v>131</v>
      </c>
      <c r="K35" s="14">
        <f>IF('Admissions 2017-R'!J35&gt;0,'Admissions 2017-R'!J35/'Admissions 2017-R'!C35,"  ")</f>
        <v>0.4162810349684117</v>
      </c>
      <c r="L35" s="14">
        <f>IF('Admissions 2017-R'!I35&gt;0,'Admissions 2017-R'!I35/'Admissions 2017-R'!C35,"  ")</f>
        <v>0.05472616796104784</v>
      </c>
      <c r="M35" s="8">
        <v>2017</v>
      </c>
      <c r="N35" s="7"/>
      <c r="O35" s="7"/>
    </row>
    <row r="36" ht="15" customHeight="1">
      <c r="A36" t="s" s="5">
        <v>78</v>
      </c>
      <c r="B36" t="s" s="5">
        <v>79</v>
      </c>
      <c r="C36" s="14">
        <f>1-D36</f>
        <v>0.53</v>
      </c>
      <c r="D36" s="14">
        <f>ROUND(H36,2)+ROUND(G36,2)</f>
        <v>0.47</v>
      </c>
      <c r="E36" s="14">
        <f>L36</f>
        <v>0.1112423494040588</v>
      </c>
      <c r="F36" s="14">
        <f>ROUND(K36,2)+ROUND(J36,2)</f>
        <v>0.36</v>
      </c>
      <c r="G36" s="14">
        <f>'Admissions 2017-R'!E36/'Admissions 2017-R'!C36</f>
        <v>0.2140019327821325</v>
      </c>
      <c r="H36" s="14">
        <f>ROUND(K36,2)+ROUND(L36,2)</f>
        <v>0.26</v>
      </c>
      <c r="I36" t="s" s="5">
        <f>IF('Admissions 2017-R'!F36&gt;0,'Admissions 2017-R'!F36/'Admissions 2017-R'!C36,"  ")</f>
        <v>131</v>
      </c>
      <c r="J36" s="14">
        <f>IF('Admissions 2017-R'!G36&gt;0,'Admissions 2017-R'!G36/'Admissions 2017-R'!C36,"  ")</f>
        <v>0.2140019327821325</v>
      </c>
      <c r="K36" s="14">
        <f>IF('Admissions 2017-R'!J36&gt;0,'Admissions 2017-R'!J36/'Admissions 2017-R'!C36,"  ")</f>
        <v>0.1530119188231504</v>
      </c>
      <c r="L36" s="14">
        <f>IF('Admissions 2017-R'!I36&gt;0,'Admissions 2017-R'!I36/'Admissions 2017-R'!C36,"  ")</f>
        <v>0.1112423494040588</v>
      </c>
      <c r="M36" s="8">
        <v>2017</v>
      </c>
      <c r="N36" s="7"/>
      <c r="O36" s="7"/>
    </row>
    <row r="37" ht="15" customHeight="1">
      <c r="A37" t="s" s="5">
        <v>80</v>
      </c>
      <c r="B37" t="s" s="5">
        <v>81</v>
      </c>
      <c r="C37" s="14">
        <f>1-D37</f>
        <v>0.76</v>
      </c>
      <c r="D37" s="14">
        <f>ROUND(H37,2)+ROUND(G37,2)</f>
        <v>0.24</v>
      </c>
      <c r="E37" s="14">
        <f>J37</f>
        <v>0.1069916348239182</v>
      </c>
      <c r="F37" s="14">
        <f>J37</f>
        <v>0.1069916348239182</v>
      </c>
      <c r="G37" s="14">
        <f>ROUND(J37,2)+ROUND(I37,2)</f>
        <v>0.23</v>
      </c>
      <c r="H37" s="14">
        <f>'Admissions 2017-R'!H37/'Admissions 2017-R'!C37</f>
        <v>0.005989879169678819</v>
      </c>
      <c r="I37" s="14">
        <f>IF('Admissions 2017-R'!F37&gt;0,'Admissions 2017-R'!F37/'Admissions 2017-R'!C37,"  ")</f>
        <v>0.122276154084478</v>
      </c>
      <c r="J37" s="14">
        <f>IF('Admissions 2017-R'!G37&gt;0,'Admissions 2017-R'!G37/'Admissions 2017-R'!C37,"  ")</f>
        <v>0.1069916348239182</v>
      </c>
      <c r="K37" t="s" s="5">
        <f>IF('Admissions 2017-R'!J37&gt;0,'Admissions 2017-R'!J37/'Admissions 2017-R'!C37,"  ")</f>
        <v>131</v>
      </c>
      <c r="L37" t="s" s="5">
        <f>IF('Admissions 2017-R'!I37&gt;0,'Admissions 2017-R'!I37/'Admissions 2017-R'!C37,"  ")</f>
        <v>131</v>
      </c>
      <c r="M37" s="8">
        <v>2017</v>
      </c>
      <c r="N37" s="7"/>
      <c r="O37" s="7"/>
    </row>
    <row r="38" ht="15" customHeight="1">
      <c r="A38" t="s" s="5">
        <v>82</v>
      </c>
      <c r="B38" t="s" s="5">
        <v>83</v>
      </c>
      <c r="C38" s="14">
        <f>1-D38</f>
        <v>0.55</v>
      </c>
      <c r="D38" s="14">
        <f>ROUND(H38,2)+ROUND(G38,2)</f>
        <v>0.45</v>
      </c>
      <c r="E38" s="14">
        <f>SUM(ROUND(L38,2),ROUND(I38,2))</f>
        <v>0.28</v>
      </c>
      <c r="F38" s="14">
        <f>ROUND(K38,2)+ROUND(J38,2)</f>
        <v>0.17</v>
      </c>
      <c r="G38" s="14">
        <f>ROUND(J38,2)+ROUND(I38,2)</f>
        <v>0.22</v>
      </c>
      <c r="H38" s="14">
        <f>ROUND(K38,2)+ROUND(L38,2)</f>
        <v>0.23</v>
      </c>
      <c r="I38" s="14">
        <f>IF('Admissions 2017-R'!F38&gt;0,'Admissions 2017-R'!F38/'Admissions 2017-R'!C38,"  ")</f>
        <v>0.108294930875576</v>
      </c>
      <c r="J38" s="14">
        <f>IF('Admissions 2017-R'!G38&gt;0,'Admissions 2017-R'!G38/'Admissions 2017-R'!C38,"  ")</f>
        <v>0.1081029185867896</v>
      </c>
      <c r="K38" s="14">
        <f>IF('Admissions 2017-R'!J38&gt;0,'Admissions 2017-R'!J38/'Admissions 2017-R'!C38,"  ")</f>
        <v>0.06029185867895545</v>
      </c>
      <c r="L38" s="14">
        <f>IF('Admissions 2017-R'!I38&gt;0,'Admissions 2017-R'!I38/'Admissions 2017-R'!C38,"  ")</f>
        <v>0.1737711213517665</v>
      </c>
      <c r="M38" s="8">
        <v>2017</v>
      </c>
      <c r="N38" s="7"/>
      <c r="O38" s="7"/>
    </row>
    <row r="39" ht="15" customHeight="1">
      <c r="A39" t="s" s="5">
        <v>84</v>
      </c>
      <c r="B39" t="s" s="5">
        <v>85</v>
      </c>
      <c r="C39" s="14">
        <f>1-D39</f>
        <v>0.5600000000000001</v>
      </c>
      <c r="D39" s="14">
        <f>ROUND(H39,2)+ROUND(G39,2)</f>
        <v>0.44</v>
      </c>
      <c r="E39" s="14">
        <f>L39</f>
        <v>0.1907624773356236</v>
      </c>
      <c r="F39" s="14">
        <f>K39</f>
        <v>0.246015841206222</v>
      </c>
      <c r="G39" s="14"/>
      <c r="H39" s="14">
        <f>ROUND(K39,2)+ROUND(L39,2)</f>
        <v>0.44</v>
      </c>
      <c r="I39" t="s" s="5">
        <f>IF('Admissions 2017-R'!F39&gt;0,'Admissions 2017-R'!F39/'Admissions 2017-R'!C39,"  ")</f>
        <v>131</v>
      </c>
      <c r="J39" t="s" s="5">
        <f>IF('Admissions 2017-R'!G39&gt;0,'Admissions 2017-R'!G39/'Admissions 2017-R'!C39,"  ")</f>
        <v>131</v>
      </c>
      <c r="K39" s="14">
        <f>IF('Admissions 2017-R'!J39&gt;0,'Admissions 2017-R'!J39/'Admissions 2017-R'!C39,"  ")</f>
        <v>0.246015841206222</v>
      </c>
      <c r="L39" s="14">
        <f>IF('Admissions 2017-R'!I39&gt;0,'Admissions 2017-R'!I39/'Admissions 2017-R'!C39,"  ")</f>
        <v>0.1907624773356236</v>
      </c>
      <c r="M39" s="8">
        <v>2017</v>
      </c>
      <c r="N39" s="7"/>
      <c r="O39" s="7"/>
    </row>
    <row r="40" ht="15" customHeight="1">
      <c r="A40" t="s" s="5">
        <v>86</v>
      </c>
      <c r="B40" t="s" s="5">
        <v>87</v>
      </c>
      <c r="C40" s="14">
        <f>1-D40</f>
        <v>0.62</v>
      </c>
      <c r="D40" s="14">
        <f>ROUND(H40,2)+ROUND(G40,2)</f>
        <v>0.38</v>
      </c>
      <c r="E40" s="14">
        <f>SUM(ROUND(L40,2),ROUND(I40,2))</f>
        <v>0.3</v>
      </c>
      <c r="F40" s="14">
        <f>ROUND(K40,2)+ROUND(J40,2)</f>
        <v>0.08</v>
      </c>
      <c r="G40" s="14">
        <f>ROUND(J40,2)+ROUND(I40,2)</f>
        <v>0.35</v>
      </c>
      <c r="H40" s="14">
        <f>ROUND(K40,2)+ROUND(L40,2)</f>
        <v>0.03</v>
      </c>
      <c r="I40" s="14">
        <f>IF('Admissions 2017-R'!F40&gt;0,'Admissions 2017-R'!F40/'Admissions 2017-R'!C40,"  ")</f>
        <v>0.2930186823992134</v>
      </c>
      <c r="J40" s="14">
        <f>IF('Admissions 2017-R'!G40&gt;0,'Admissions 2017-R'!G40/'Admissions 2017-R'!C40,"  ")</f>
        <v>0.0599803343166175</v>
      </c>
      <c r="K40" s="14">
        <f>IF('Admissions 2017-R'!J40&gt;0,'Admissions 2017-R'!J40/'Admissions 2017-R'!C40,"  ")</f>
        <v>0.02490986561783022</v>
      </c>
      <c r="L40" s="14">
        <f>IF('Admissions 2017-R'!I40&gt;0,'Admissions 2017-R'!I40/'Admissions 2017-R'!C40,"  ")</f>
        <v>0.01081612586037365</v>
      </c>
      <c r="M40" s="8">
        <v>2017</v>
      </c>
      <c r="N40" s="7"/>
      <c r="O40" s="7"/>
    </row>
    <row r="41" ht="15" customHeight="1">
      <c r="A41" t="s" s="5">
        <v>88</v>
      </c>
      <c r="B41" t="s" s="5">
        <v>89</v>
      </c>
      <c r="C41" s="14">
        <f>1-D41</f>
        <v>0.61</v>
      </c>
      <c r="D41" s="14">
        <f>ROUND(H41,2)+ROUND(G41,2)</f>
        <v>0.39</v>
      </c>
      <c r="E41" s="14">
        <f>SUM(ROUND(L41,2),ROUND(I41,2))</f>
        <v>0.11</v>
      </c>
      <c r="F41" s="14">
        <f>ROUND(K41,2)+ROUND(J41,2)</f>
        <v>0.28</v>
      </c>
      <c r="G41" s="14">
        <f>ROUND(J41,2)+ROUND(I41,2)</f>
        <v>0.32</v>
      </c>
      <c r="H41" s="14">
        <f>ROUND(K41,2)+ROUND(L41,2)</f>
        <v>0.07000000000000001</v>
      </c>
      <c r="I41" s="14">
        <f>IF('Admissions 2017-R'!F41&gt;0,'Admissions 2017-R'!F41/'Admissions 2017-R'!C41,"  ")</f>
        <v>0.05719755893263133</v>
      </c>
      <c r="J41" s="14">
        <f>IF('Admissions 2017-R'!G41&gt;0,'Admissions 2017-R'!G41/'Admissions 2017-R'!C41,"  ")</f>
        <v>0.2640899844441785</v>
      </c>
      <c r="K41" s="14">
        <f>IF('Admissions 2017-R'!J41&gt;0,'Admissions 2017-R'!J41/'Admissions 2017-R'!C41,"  ")</f>
        <v>0.02153882972358502</v>
      </c>
      <c r="L41" s="14">
        <f>IF('Admissions 2017-R'!I41&gt;0,'Admissions 2017-R'!I41/'Admissions 2017-R'!C41,"  ")</f>
        <v>0.0519325116668661</v>
      </c>
      <c r="M41" s="8">
        <v>2017</v>
      </c>
      <c r="N41" s="7"/>
      <c r="O41" s="7"/>
    </row>
    <row r="42" ht="15" customHeight="1">
      <c r="A42" t="s" s="5">
        <v>90</v>
      </c>
      <c r="B42" t="s" s="5">
        <v>91</v>
      </c>
      <c r="C42" s="14">
        <f>1-D42</f>
        <v>0.3200000000000001</v>
      </c>
      <c r="D42" s="14">
        <f>ROUND(H42,2)+ROUND(G42,2)</f>
        <v>0.6799999999999999</v>
      </c>
      <c r="E42" s="14">
        <f>SUM(ROUND(L42,2),ROUND(I42,2))</f>
        <v>0.07000000000000001</v>
      </c>
      <c r="F42" s="14">
        <f>ROUND(K42,2)+ROUND(J42,2)</f>
        <v>0.61</v>
      </c>
      <c r="G42" s="14">
        <f>ROUND(J42,2)+ROUND(I42,2)</f>
        <v>0.18</v>
      </c>
      <c r="H42" s="14">
        <f>ROUND(K42,2)+ROUND(L42,2)</f>
        <v>0.5</v>
      </c>
      <c r="I42" s="14">
        <f>IF('Admissions 2017-R'!F42&gt;0,'Admissions 2017-R'!F42/'Admissions 2017-R'!C42,"  ")</f>
        <v>0.04524103831891223</v>
      </c>
      <c r="J42" s="14">
        <f>IF('Admissions 2017-R'!G42&gt;0,'Admissions 2017-R'!G42/'Admissions 2017-R'!C42,"  ")</f>
        <v>0.134734239802225</v>
      </c>
      <c r="K42" s="14">
        <f>IF('Admissions 2017-R'!J42&gt;0,'Admissions 2017-R'!J42/'Admissions 2017-R'!C42,"  ")</f>
        <v>0.4823238566131026</v>
      </c>
      <c r="L42" s="14">
        <f>IF('Admissions 2017-R'!I42&gt;0,'Admissions 2017-R'!I42/'Admissions 2017-R'!C42,"  ")</f>
        <v>0.02398022249690977</v>
      </c>
      <c r="M42" s="8">
        <v>2017</v>
      </c>
      <c r="N42" s="7"/>
      <c r="O42" s="7"/>
    </row>
    <row r="43" ht="15" customHeight="1">
      <c r="A43" t="s" s="5">
        <v>92</v>
      </c>
      <c r="B43" t="s" s="5">
        <v>93</v>
      </c>
      <c r="C43" s="14">
        <f>1-D43</f>
        <v>0.61</v>
      </c>
      <c r="D43" s="14">
        <f>ROUND(H43,2)+ROUND(G43,2)</f>
        <v>0.39</v>
      </c>
      <c r="E43" s="14"/>
      <c r="F43" s="14">
        <f>ROUND(K43,2)+ROUND(J43,2)</f>
        <v>0.39</v>
      </c>
      <c r="G43" s="14">
        <f>'Admissions 2017-R'!E43/'Admissions 2017-R'!C43</f>
        <v>0.2662652486706287</v>
      </c>
      <c r="H43" s="14">
        <f>'Admissions 2017-R'!H43/'Admissions 2017-R'!C43</f>
        <v>0.1230059430716297</v>
      </c>
      <c r="I43" t="s" s="5">
        <f>IF('Admissions 2017-R'!F43&gt;0,'Admissions 2017-R'!F43/'Admissions 2017-R'!C43,"  ")</f>
        <v>131</v>
      </c>
      <c r="J43" s="14">
        <f>IF('Admissions 2017-R'!G43&gt;0,'Admissions 2017-R'!G43/'Admissions 2017-R'!C43,"  ")</f>
        <v>0.2662652486706287</v>
      </c>
      <c r="K43" s="14">
        <f>IF('Admissions 2017-R'!J43&gt;0,'Admissions 2017-R'!J43/'Admissions 2017-R'!C43,"  ")</f>
        <v>0.1230059430716297</v>
      </c>
      <c r="L43" t="s" s="5">
        <f>IF('Admissions 2017-R'!I43&gt;0,'Admissions 2017-R'!I43/'Admissions 2017-R'!C43,"  ")</f>
        <v>131</v>
      </c>
      <c r="M43" s="8">
        <v>2017</v>
      </c>
      <c r="N43" s="7"/>
      <c r="O43" s="7"/>
    </row>
    <row r="44" ht="15" customHeight="1">
      <c r="A44" t="s" s="5">
        <v>94</v>
      </c>
      <c r="B44" t="s" s="5">
        <v>95</v>
      </c>
      <c r="C44" s="14">
        <f>1-D44</f>
        <v>0.6000000000000001</v>
      </c>
      <c r="D44" s="14">
        <f>ROUND(H44,2)+ROUND(G44,2)</f>
        <v>0.4</v>
      </c>
      <c r="E44" s="14">
        <f>SUM(ROUND(L44,2),ROUND(I44,2))</f>
        <v>0.22</v>
      </c>
      <c r="F44" s="14">
        <f>ROUND(K44,2)+ROUND(J44,2)</f>
        <v>0.18</v>
      </c>
      <c r="G44" s="14">
        <f>ROUND(J44,2)+ROUND(I44,2)</f>
        <v>0.29</v>
      </c>
      <c r="H44" s="14">
        <f>ROUND(K44,2)+ROUND(L44,2)</f>
        <v>0.11</v>
      </c>
      <c r="I44" s="14">
        <f>IF('Admissions 2017-R'!F44&gt;0,'Admissions 2017-R'!F44/'Admissions 2017-R'!C44,"  ")</f>
        <v>0.1417322834645669</v>
      </c>
      <c r="J44" s="14">
        <f>IF('Admissions 2017-R'!G44&gt;0,'Admissions 2017-R'!G44/'Admissions 2017-R'!C44,"  ")</f>
        <v>0.1498973620515335</v>
      </c>
      <c r="K44" s="14">
        <f>IF('Admissions 2017-R'!J44&gt;0,'Admissions 2017-R'!J44/'Admissions 2017-R'!C44,"  ")</f>
        <v>0.02852415821563161</v>
      </c>
      <c r="L44" s="14">
        <f>IF('Admissions 2017-R'!I44&gt;0,'Admissions 2017-R'!I44/'Admissions 2017-R'!C44,"  ")</f>
        <v>0.08420907503293606</v>
      </c>
      <c r="M44" s="8">
        <v>2017</v>
      </c>
      <c r="N44" s="7"/>
      <c r="O44" s="7"/>
    </row>
    <row r="45" ht="15" customHeight="1">
      <c r="A45" t="s" s="5">
        <v>96</v>
      </c>
      <c r="B45" t="s" s="5">
        <v>97</v>
      </c>
      <c r="C45" s="14">
        <f>1-D45</f>
        <v>0.21</v>
      </c>
      <c r="D45" s="14">
        <f>ROUND(H45,2)+ROUND(G45,2)</f>
        <v>0.79</v>
      </c>
      <c r="E45" s="14">
        <f>SUM(ROUND(L45,2),ROUND(I45,2))</f>
        <v>0.27</v>
      </c>
      <c r="F45" s="14">
        <f>ROUND(K45,2)+ROUND(J45,2)</f>
        <v>0.52</v>
      </c>
      <c r="G45" s="14">
        <f>ROUND(J45,2)+ROUND(I45,2)</f>
        <v>0.26</v>
      </c>
      <c r="H45" s="14">
        <f>ROUND(K45,2)+ROUND(L45,2)</f>
        <v>0.53</v>
      </c>
      <c r="I45" s="14">
        <f>IF('Admissions 2017-R'!F45&gt;0,'Admissions 2017-R'!F45/'Admissions 2017-R'!C45,"  ")</f>
        <v>0.1370821456335838</v>
      </c>
      <c r="J45" s="14">
        <f>IF('Admissions 2017-R'!G45&gt;0,'Admissions 2017-R'!G45/'Admissions 2017-R'!C45,"  ")</f>
        <v>0.1192018657683338</v>
      </c>
      <c r="K45" s="14">
        <f>IF('Admissions 2017-R'!J45&gt;0,'Admissions 2017-R'!J45/'Admissions 2017-R'!C45,"  ")</f>
        <v>0.4016584607411247</v>
      </c>
      <c r="L45" s="14">
        <f>IF('Admissions 2017-R'!I45&gt;0,'Admissions 2017-R'!I45/'Admissions 2017-R'!C45,"  ")</f>
        <v>0.1285307074371599</v>
      </c>
      <c r="M45" s="8">
        <v>2017</v>
      </c>
      <c r="N45" s="7"/>
      <c r="O45" s="7"/>
    </row>
    <row r="46" ht="15" customHeight="1">
      <c r="A46" t="s" s="5">
        <v>98</v>
      </c>
      <c r="B46" t="s" s="5">
        <v>99</v>
      </c>
      <c r="C46" s="14">
        <f>1-D46</f>
        <v>0.49</v>
      </c>
      <c r="D46" s="14">
        <f>ROUND(H46,2)+ROUND(G46,2)</f>
        <v>0.51</v>
      </c>
      <c r="E46" s="14">
        <f>SUM(ROUND(L46,2),ROUND(I46,2))</f>
        <v>0.42</v>
      </c>
      <c r="F46" s="14">
        <f>ROUND(K46,2)+ROUND(J46,2)</f>
        <v>0.09</v>
      </c>
      <c r="G46" s="14">
        <f>ROUND(J46,2)+ROUND(I46,2)</f>
        <v>0.5</v>
      </c>
      <c r="H46" s="14">
        <f>ROUND(K46,2)+ROUND(L46,2)</f>
        <v>0.01</v>
      </c>
      <c r="I46" s="14">
        <f>IF('Admissions 2017-R'!F46&gt;0,'Admissions 2017-R'!F46/'Admissions 2017-R'!C46,"  ")</f>
        <v>0.4055243849805784</v>
      </c>
      <c r="J46" s="14">
        <f>IF('Admissions 2017-R'!G46&gt;0,'Admissions 2017-R'!G46/'Admissions 2017-R'!C46,"  ")</f>
        <v>0.09192921881743633</v>
      </c>
      <c r="K46" s="28">
        <f>IF('Admissions 2017-R'!J46&gt;0,'Admissions 2017-R'!J46/'Admissions 2017-R'!C46,"  ")</f>
        <v>0.002157962883038412</v>
      </c>
      <c r="L46" s="14">
        <f>IF('Admissions 2017-R'!I46&gt;0,'Admissions 2017-R'!I46/'Admissions 2017-R'!C46,"  ")</f>
        <v>0.006214933103150626</v>
      </c>
      <c r="M46" s="8">
        <v>2017</v>
      </c>
      <c r="N46" s="7"/>
      <c r="O46" s="7"/>
    </row>
    <row r="47" ht="15" customHeight="1">
      <c r="A47" t="s" s="5">
        <v>100</v>
      </c>
      <c r="B47" t="s" s="5">
        <v>101</v>
      </c>
      <c r="C47" s="14">
        <f>1-D47</f>
        <v>0.9399999999999999</v>
      </c>
      <c r="D47" s="14">
        <f>ROUND(H47,2)+ROUND(G47,2)</f>
        <v>0.06</v>
      </c>
      <c r="E47" s="14"/>
      <c r="F47" s="14"/>
      <c r="G47" s="14">
        <f>'Admissions 2017-R'!E47/'Admissions 2017-R'!C47</f>
        <v>0.01647262818924944</v>
      </c>
      <c r="H47" s="14">
        <f>'Admissions 2017-R'!H47/'Admissions 2017-R'!C47</f>
        <v>0.03740401288085212</v>
      </c>
      <c r="I47" t="s" s="5">
        <f>IF('Admissions 2017-R'!F47&gt;0,'Admissions 2017-R'!F47/'Admissions 2017-R'!C47,"  ")</f>
        <v>131</v>
      </c>
      <c r="J47" t="s" s="5">
        <f>IF('Admissions 2017-R'!G47&gt;0,'Admissions 2017-R'!G47/'Admissions 2017-R'!C47,"  ")</f>
        <v>131</v>
      </c>
      <c r="K47" t="s" s="5">
        <f>IF('Admissions 2017-R'!J47&gt;0,'Admissions 2017-R'!J47/'Admissions 2017-R'!C47,"  ")</f>
        <v>131</v>
      </c>
      <c r="L47" t="s" s="5">
        <f>IF('Admissions 2017-R'!I47&gt;0,'Admissions 2017-R'!I47/'Admissions 2017-R'!C47,"  ")</f>
        <v>131</v>
      </c>
      <c r="M47" s="8">
        <v>2017</v>
      </c>
      <c r="N47" s="7"/>
      <c r="O47" s="7"/>
    </row>
    <row r="48" ht="15" customHeight="1">
      <c r="A48" t="s" s="5">
        <v>102</v>
      </c>
      <c r="B48" t="s" s="5">
        <v>103</v>
      </c>
      <c r="C48" s="14">
        <f>1-D48</f>
        <v>0.61</v>
      </c>
      <c r="D48" s="14">
        <f>ROUND(H48,2)+ROUND(G48,2)</f>
        <v>0.39</v>
      </c>
      <c r="E48" s="14">
        <f>L48</f>
        <v>0.2310290746772831</v>
      </c>
      <c r="F48" s="14">
        <f>K48</f>
        <v>0.1610568222946073</v>
      </c>
      <c r="G48" s="14"/>
      <c r="H48" s="14">
        <f>ROUND(K48,2)+ROUND(L48,2)</f>
        <v>0.39</v>
      </c>
      <c r="I48" t="s" s="5">
        <f>IF('Admissions 2017-R'!F48&gt;0,'Admissions 2017-R'!F48/'Admissions 2017-R'!C48,"  ")</f>
        <v>131</v>
      </c>
      <c r="J48" t="s" s="5">
        <f>IF('Admissions 2017-R'!G48&gt;0,'Admissions 2017-R'!G48/'Admissions 2017-R'!C48,"  ")</f>
        <v>131</v>
      </c>
      <c r="K48" s="14">
        <f>IF('Admissions 2017-R'!J48&gt;0,'Admissions 2017-R'!J48/'Admissions 2017-R'!C48,"  ")</f>
        <v>0.1610568222946073</v>
      </c>
      <c r="L48" s="14">
        <f>IF('Admissions 2017-R'!I48&gt;0,'Admissions 2017-R'!I48/'Admissions 2017-R'!C48,"  ")</f>
        <v>0.2310290746772831</v>
      </c>
      <c r="M48" s="8">
        <v>2017</v>
      </c>
      <c r="N48" s="7"/>
      <c r="O48" s="7"/>
    </row>
    <row r="49" ht="15" customHeight="1">
      <c r="A49" t="s" s="5">
        <v>104</v>
      </c>
      <c r="B49" t="s" s="5">
        <v>105</v>
      </c>
      <c r="C49" s="14">
        <f>1-D49</f>
        <v>0.3</v>
      </c>
      <c r="D49" s="14">
        <f>ROUND(H49,2)+ROUND(G49,2)</f>
        <v>0.7</v>
      </c>
      <c r="E49" s="14">
        <f>SUM(ROUND(L49,2),ROUND(I49,2))</f>
        <v>0.28</v>
      </c>
      <c r="F49" s="14">
        <f>ROUND(K49,2)+ROUND(J49,2)</f>
        <v>0.42</v>
      </c>
      <c r="G49" s="14">
        <f>ROUND(J49,2)+ROUND(I49,2)</f>
        <v>0.3</v>
      </c>
      <c r="H49" s="14">
        <f>ROUND(K49,2)+ROUND(L49,2)</f>
        <v>0.4</v>
      </c>
      <c r="I49" s="14">
        <f>IF('Admissions 2017-R'!F49&gt;0,'Admissions 2017-R'!F49/'Admissions 2017-R'!C49,"  ")</f>
        <v>0.1182693324870411</v>
      </c>
      <c r="J49" s="14">
        <f>IF('Admissions 2017-R'!G49&gt;0,'Admissions 2017-R'!G49/'Admissions 2017-R'!C49,"  ")</f>
        <v>0.1756056278430128</v>
      </c>
      <c r="K49" s="14">
        <f>IF('Admissions 2017-R'!J49&gt;0,'Admissions 2017-R'!J49/'Admissions 2017-R'!C49,"  ")</f>
        <v>0.244578440706654</v>
      </c>
      <c r="L49" s="14">
        <f>IF('Admissions 2017-R'!I49&gt;0,'Admissions 2017-R'!I49/'Admissions 2017-R'!C49,"  ")</f>
        <v>0.1612186607426214</v>
      </c>
      <c r="M49" s="8">
        <v>2017</v>
      </c>
      <c r="N49" s="7"/>
      <c r="O49" s="7"/>
    </row>
    <row r="50" ht="15" customHeight="1">
      <c r="A50" t="s" s="5">
        <v>106</v>
      </c>
      <c r="B50" t="s" s="5">
        <v>107</v>
      </c>
      <c r="C50" s="14">
        <f>1-D50</f>
        <v>0.65</v>
      </c>
      <c r="D50" s="14">
        <f>ROUND(H50,2)+ROUND(G50,2)</f>
        <v>0.35</v>
      </c>
      <c r="E50" s="14">
        <f>SUM(ROUND(L50,2),ROUND(I50,2))</f>
        <v>0.11</v>
      </c>
      <c r="F50" s="14">
        <f>ROUND(K50,2)+ROUND(J50,2)</f>
        <v>0.24</v>
      </c>
      <c r="G50" s="14">
        <f>ROUND(J50,2)+ROUND(I50,2)</f>
        <v>0.18</v>
      </c>
      <c r="H50" s="14">
        <f>ROUND(K50,2)+ROUND(L50,2)</f>
        <v>0.17</v>
      </c>
      <c r="I50" s="28">
        <f>IF('Admissions 2017-R'!F50&gt;0,'Admissions 2017-R'!F50/'Admissions 2017-R'!C50,"  ")</f>
        <v>0.002672367717797969</v>
      </c>
      <c r="J50" s="14">
        <f>IF('Admissions 2017-R'!G50&gt;0,'Admissions 2017-R'!G50/'Admissions 2017-R'!C50,"  ")</f>
        <v>0.1790486370924639</v>
      </c>
      <c r="K50" s="14">
        <f>IF('Admissions 2017-R'!J50&gt;0,'Admissions 2017-R'!J50/'Admissions 2017-R'!C50,"  ")</f>
        <v>0.05959380010689471</v>
      </c>
      <c r="L50" s="14">
        <f>IF('Admissions 2017-R'!I50&gt;0,'Admissions 2017-R'!I50/'Admissions 2017-R'!C50,"  ")</f>
        <v>0.1071619454836986</v>
      </c>
      <c r="M50" s="8">
        <v>2017</v>
      </c>
      <c r="N50" s="7"/>
      <c r="O50" s="7"/>
    </row>
    <row r="51" ht="15" customHeight="1">
      <c r="A51" t="s" s="5">
        <v>108</v>
      </c>
      <c r="B51" t="s" s="5">
        <v>109</v>
      </c>
      <c r="C51" s="14">
        <f>1-D51</f>
        <v>0.4399999999999999</v>
      </c>
      <c r="D51" s="14">
        <f>ROUND(H51,2)+ROUND(G51,2)</f>
        <v>0.5600000000000001</v>
      </c>
      <c r="E51" s="14">
        <f>SUM(ROUND(L51,2),ROUND(I51,2))</f>
        <v>0.09</v>
      </c>
      <c r="F51" s="14">
        <f>ROUND(K51,2)+ROUND(J51,2)</f>
        <v>0.47</v>
      </c>
      <c r="G51" s="14">
        <f>ROUND(J51,2)+ROUND(I51,2)</f>
        <v>0.32</v>
      </c>
      <c r="H51" s="14">
        <f>ROUND(K51,2)+ROUND(L51,2)</f>
        <v>0.24</v>
      </c>
      <c r="I51" s="14">
        <f>IF('Admissions 2017-R'!F51&gt;0,'Admissions 2017-R'!F51/'Admissions 2017-R'!C51,"  ")</f>
        <v>0.05671077504725898</v>
      </c>
      <c r="J51" s="14">
        <f>IF('Admissions 2017-R'!G51&gt;0,'Admissions 2017-R'!G51/'Admissions 2017-R'!C51,"  ")</f>
        <v>0.2599243856332703</v>
      </c>
      <c r="K51" s="14">
        <f>IF('Admissions 2017-R'!J51&gt;0,'Admissions 2017-R'!J51/'Admissions 2017-R'!C51,"  ")</f>
        <v>0.2051039697542533</v>
      </c>
      <c r="L51" s="14">
        <f>IF('Admissions 2017-R'!I51&gt;0,'Admissions 2017-R'!I51/'Admissions 2017-R'!C51,"  ")</f>
        <v>0.02646502835538752</v>
      </c>
      <c r="M51" s="8">
        <v>2017</v>
      </c>
      <c r="N51" s="7"/>
      <c r="O51" s="7"/>
    </row>
    <row r="52" ht="15" customHeight="1">
      <c r="A52" s="7"/>
      <c r="B52" s="7"/>
      <c r="C52" s="14"/>
      <c r="D52" s="14"/>
      <c r="E52" s="14"/>
      <c r="F52" s="14"/>
      <c r="G52" s="14"/>
      <c r="H52" s="14"/>
      <c r="I52" s="28"/>
      <c r="J52" s="28"/>
      <c r="K52" s="28"/>
      <c r="L52" s="28"/>
      <c r="M52" s="7"/>
      <c r="N52" s="7"/>
      <c r="O52" s="7"/>
    </row>
    <row r="53" ht="15" customHeight="1">
      <c r="A53" s="7"/>
      <c r="B53" t="s" s="9">
        <v>110</v>
      </c>
      <c r="C53" s="29">
        <f>('Admissions 2017-R'!C53-'Admissions 2017-R'!E53-'Admissions 2017-R'!H53)/'Admissions 2017-R'!C53</f>
        <v>0.590231003500436</v>
      </c>
      <c r="D53" s="29">
        <f>('Admissions 2017-R'!E53+'Admissions 2017-R'!H53)/'Admissions 2017-R'!C53</f>
        <v>0.409768996499564</v>
      </c>
      <c r="E53" s="29">
        <f>('Admissions 2017-R'!F53+'Admissions 2017-R'!I53)/'Admissions 2017-R'!C53</f>
        <v>0.1821995880353329</v>
      </c>
      <c r="F53" s="29">
        <f>('Admissions 2017-R'!G53+'Admissions 2017-R'!J53)/'Admissions 2017-R'!C53</f>
        <v>0.2275694084642311</v>
      </c>
      <c r="G53" s="29">
        <f>'Admissions 2017-R'!E53/'Admissions 2017-R'!C53</f>
        <v>0.2038293126761275</v>
      </c>
      <c r="H53" s="29">
        <f>'Admissions 2017-R'!H53/'Admissions 2017-R'!C53</f>
        <v>0.2059396838234365</v>
      </c>
      <c r="I53" s="29">
        <f>'Admissions 2017-R'!F53/'Admissions 2017-R'!C53</f>
        <v>0.1016390128012334</v>
      </c>
      <c r="J53" s="29">
        <f>'Admissions 2017-R'!G53/'Admissions 2017-R'!C53</f>
        <v>0.1021902998748942</v>
      </c>
      <c r="K53" s="29">
        <f>'Admissions 2017-R'!J53/'Admissions 2017-R'!C53</f>
        <v>0.1253791085893369</v>
      </c>
      <c r="L53" s="29">
        <f>'Admissions 2017-R'!I53/'Admissions 2017-R'!C53</f>
        <v>0.08056057523409955</v>
      </c>
      <c r="M53" s="7"/>
      <c r="N53" s="7"/>
      <c r="O53" s="7"/>
    </row>
    <row r="54" ht="15" customHeight="1">
      <c r="A54" s="7"/>
      <c r="B54" s="7"/>
      <c r="C54" s="7"/>
      <c r="D54" s="7"/>
      <c r="E54" s="14"/>
      <c r="F54" s="14"/>
      <c r="G54" s="7"/>
      <c r="H54" s="7"/>
      <c r="I54" s="7"/>
      <c r="J54" t="s" s="5">
        <f>IF('Admissions 2017-R'!G52&gt;0,'Admissions 2017-R'!G52/'Admissions 2017-R'!C52,"  ")</f>
        <v>131</v>
      </c>
      <c r="K54" t="s" s="5">
        <f>IF('Admissions 2017-R'!J52&gt;0,'Admissions 2017-R'!J52/'Admissions 2017-R'!C52,"  ")</f>
        <v>131</v>
      </c>
      <c r="L54" t="s" s="5">
        <f>IF('Admissions 2017-R'!I52&gt;0,'Admissions 2017-R'!I52/'Admissions 2017-R'!C52,"  ")</f>
        <v>131</v>
      </c>
      <c r="M54" s="7"/>
      <c r="N54" s="7"/>
      <c r="O54" s="7"/>
    </row>
    <row r="55" ht="15" customHeight="1">
      <c r="A55" s="7"/>
      <c r="B55" t="s" s="5">
        <v>140</v>
      </c>
      <c r="C55" s="8">
        <f>COUNTIF(C2:C51,"&gt;0")</f>
        <v>49</v>
      </c>
      <c r="D55" s="8">
        <f>COUNTIF(D2:D51,"&gt;0")</f>
        <v>49</v>
      </c>
      <c r="E55" s="8">
        <f>COUNTIF(E2:E51,"&gt;0")</f>
        <v>46</v>
      </c>
      <c r="F55" s="8">
        <f>COUNTIF(F2:F51,"&gt;0")</f>
        <v>46</v>
      </c>
      <c r="G55" s="8">
        <f>COUNTIF(G2:G51,"&gt;0")</f>
        <v>42</v>
      </c>
      <c r="H55" s="8">
        <f>COUNTIF(H2:H51,"&gt;0")</f>
        <v>48</v>
      </c>
      <c r="I55" s="8">
        <f>COUNTIF(I2:I51,"&gt;0")</f>
        <v>33</v>
      </c>
      <c r="J55" s="8">
        <f>COUNTIF(J2:J51,"&gt;0")</f>
        <v>35</v>
      </c>
      <c r="K55" s="8">
        <f>COUNTIF(K2:K51,"&gt;0")</f>
        <v>45</v>
      </c>
      <c r="L55" s="8">
        <f>COUNTIF(L2:L51,"&gt;0")</f>
        <v>44</v>
      </c>
      <c r="M55" s="7"/>
      <c r="N55" s="7"/>
      <c r="O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35" customWidth="1"/>
    <col min="2" max="2" width="15.3516" style="35" customWidth="1"/>
    <col min="3" max="3" width="10.6719" style="35" customWidth="1"/>
    <col min="4" max="4" width="10.6719" style="35" customWidth="1"/>
    <col min="5" max="5" width="10.6719" style="35" customWidth="1"/>
    <col min="6" max="6" width="10.6719" style="35" customWidth="1"/>
    <col min="7" max="7" width="10.6719" style="35" customWidth="1"/>
    <col min="8" max="8" width="10.6719" style="35" customWidth="1"/>
    <col min="9" max="9" width="8.85156" style="35" customWidth="1"/>
    <col min="10" max="10" width="8.85156" style="35" customWidth="1"/>
    <col min="11" max="11" width="8.85156" style="35" customWidth="1"/>
    <col min="12" max="12" width="8.85156" style="35" customWidth="1"/>
    <col min="13" max="13" width="8.85156" style="35" customWidth="1"/>
    <col min="14" max="14" width="8.85156" style="35" customWidth="1"/>
    <col min="15" max="256" width="8.85156" style="35" customWidth="1"/>
  </cols>
  <sheetData>
    <row r="1" ht="57" customHeight="1">
      <c r="A1" t="s" s="2">
        <v>0</v>
      </c>
      <c r="B1" t="s" s="2">
        <v>1</v>
      </c>
      <c r="C1" t="s" s="3">
        <v>2</v>
      </c>
      <c r="D1" t="s" s="3">
        <v>3</v>
      </c>
      <c r="E1" t="s" s="3">
        <v>4</v>
      </c>
      <c r="F1" t="s" s="3">
        <v>5</v>
      </c>
      <c r="G1" t="s" s="3">
        <v>6</v>
      </c>
      <c r="H1" t="s" s="3">
        <v>7</v>
      </c>
      <c r="I1" t="s" s="3">
        <v>8</v>
      </c>
      <c r="J1" t="s" s="3">
        <v>9</v>
      </c>
      <c r="K1" s="7"/>
      <c r="L1" t="s" s="3">
        <v>144</v>
      </c>
      <c r="M1" s="7"/>
      <c r="N1" s="7"/>
    </row>
    <row r="2" ht="15" customHeight="1">
      <c r="A2" t="s" s="5">
        <v>10</v>
      </c>
      <c r="B2" t="s" s="5">
        <v>11</v>
      </c>
      <c r="C2" s="6">
        <v>32627</v>
      </c>
      <c r="D2" s="6">
        <v>4502</v>
      </c>
      <c r="E2" s="6">
        <v>3819</v>
      </c>
      <c r="F2" s="6">
        <v>1789</v>
      </c>
      <c r="G2" s="6">
        <v>2030</v>
      </c>
      <c r="H2" s="6">
        <v>683</v>
      </c>
      <c r="I2" s="8">
        <v>265</v>
      </c>
      <c r="J2" s="8">
        <v>418</v>
      </c>
      <c r="K2" s="7"/>
      <c r="L2" s="7"/>
      <c r="M2" s="6"/>
      <c r="N2" s="6"/>
    </row>
    <row r="3" ht="15" customHeight="1">
      <c r="A3" t="s" s="5">
        <v>12</v>
      </c>
      <c r="B3" t="s" s="5">
        <v>13</v>
      </c>
      <c r="C3" s="6">
        <v>14054</v>
      </c>
      <c r="D3" s="6">
        <v>6080</v>
      </c>
      <c r="E3" s="6">
        <v>3752</v>
      </c>
      <c r="F3" s="6">
        <v>2069</v>
      </c>
      <c r="G3" s="6">
        <v>1683</v>
      </c>
      <c r="H3" s="6">
        <v>2328</v>
      </c>
      <c r="I3" s="8">
        <v>1231</v>
      </c>
      <c r="J3" s="8">
        <v>1097</v>
      </c>
      <c r="K3" s="7"/>
      <c r="L3" s="7"/>
      <c r="M3" s="6"/>
      <c r="N3" s="6"/>
    </row>
    <row r="4" ht="15" customHeight="1">
      <c r="A4" t="s" s="5">
        <v>14</v>
      </c>
      <c r="B4" t="s" s="5">
        <v>15</v>
      </c>
      <c r="C4" s="6">
        <v>9204</v>
      </c>
      <c r="D4" s="6">
        <v>4989</v>
      </c>
      <c r="E4" s="6">
        <v>703</v>
      </c>
      <c r="F4" s="6">
        <v>550</v>
      </c>
      <c r="G4" s="6">
        <v>153</v>
      </c>
      <c r="H4" s="6">
        <v>4286</v>
      </c>
      <c r="I4" s="8">
        <v>2542</v>
      </c>
      <c r="J4" s="8">
        <v>1744</v>
      </c>
      <c r="K4" s="7"/>
      <c r="L4" s="7"/>
      <c r="M4" s="6"/>
      <c r="N4" s="6"/>
    </row>
    <row r="5" ht="15" customHeight="1">
      <c r="A5" t="s" s="5">
        <v>16</v>
      </c>
      <c r="B5" t="s" s="5">
        <v>17</v>
      </c>
      <c r="C5" s="6">
        <v>18361</v>
      </c>
      <c r="D5" s="6">
        <v>6405</v>
      </c>
      <c r="E5" s="6">
        <v>3247</v>
      </c>
      <c r="F5" s="6"/>
      <c r="G5" s="6"/>
      <c r="H5" s="6">
        <v>3158</v>
      </c>
      <c r="I5" s="7"/>
      <c r="J5" s="7"/>
      <c r="K5" s="7"/>
      <c r="L5" s="7"/>
      <c r="M5" s="6"/>
      <c r="N5" s="6"/>
    </row>
    <row r="6" ht="15" customHeight="1">
      <c r="A6" t="s" s="5">
        <v>18</v>
      </c>
      <c r="B6" t="s" s="5">
        <v>19</v>
      </c>
      <c r="C6" s="6">
        <v>35374</v>
      </c>
      <c r="D6" s="6">
        <v>12276</v>
      </c>
      <c r="E6" s="6">
        <v>7916</v>
      </c>
      <c r="F6" s="6">
        <v>3493</v>
      </c>
      <c r="G6" s="6">
        <v>4423</v>
      </c>
      <c r="H6" s="6">
        <v>4360</v>
      </c>
      <c r="I6" s="8">
        <v>4335</v>
      </c>
      <c r="J6" s="8">
        <v>25</v>
      </c>
      <c r="K6" s="7"/>
      <c r="L6" s="7"/>
      <c r="M6" s="6"/>
      <c r="N6" s="6"/>
    </row>
    <row r="7" ht="15" customHeight="1">
      <c r="A7" t="s" s="5">
        <v>20</v>
      </c>
      <c r="B7" t="s" s="5">
        <v>21</v>
      </c>
      <c r="C7" s="6">
        <v>9985</v>
      </c>
      <c r="D7" s="6">
        <v>3768</v>
      </c>
      <c r="E7" s="6">
        <v>22</v>
      </c>
      <c r="F7" s="6">
        <v>8</v>
      </c>
      <c r="G7" s="6">
        <v>14</v>
      </c>
      <c r="H7" s="6">
        <v>3746</v>
      </c>
      <c r="I7" s="8">
        <v>1093</v>
      </c>
      <c r="J7" s="8">
        <v>2653</v>
      </c>
      <c r="K7" s="7"/>
      <c r="L7" s="7"/>
      <c r="M7" s="6"/>
      <c r="N7" s="6"/>
    </row>
    <row r="8" ht="15" customHeight="1">
      <c r="A8" t="s" s="5">
        <v>22</v>
      </c>
      <c r="B8" t="s" s="5">
        <v>23</v>
      </c>
      <c r="C8" s="6">
        <v>21018</v>
      </c>
      <c r="D8" s="6">
        <v>1981</v>
      </c>
      <c r="E8" s="6">
        <v>767</v>
      </c>
      <c r="F8" s="6"/>
      <c r="G8" s="6"/>
      <c r="H8" s="6">
        <v>1214</v>
      </c>
      <c r="I8" s="8">
        <v>920</v>
      </c>
      <c r="J8" s="8">
        <v>294</v>
      </c>
      <c r="K8" s="7"/>
      <c r="L8" s="7"/>
      <c r="M8" s="6"/>
      <c r="N8" s="6"/>
    </row>
    <row r="9" ht="15" customHeight="1">
      <c r="A9" t="s" s="5">
        <v>24</v>
      </c>
      <c r="B9" t="s" s="5">
        <v>25</v>
      </c>
      <c r="C9" s="6">
        <v>13358</v>
      </c>
      <c r="D9" s="6"/>
      <c r="E9" s="6"/>
      <c r="F9" s="6"/>
      <c r="G9" s="6"/>
      <c r="H9" s="6"/>
      <c r="I9" s="7"/>
      <c r="J9" s="7"/>
      <c r="K9" s="7"/>
      <c r="L9" s="7"/>
      <c r="M9" s="6"/>
      <c r="N9" s="6"/>
    </row>
    <row r="10" ht="15" customHeight="1">
      <c r="A10" t="s" s="5">
        <v>26</v>
      </c>
      <c r="B10" t="s" s="5">
        <v>27</v>
      </c>
      <c r="C10" s="6">
        <v>31285</v>
      </c>
      <c r="D10" s="6">
        <v>10769</v>
      </c>
      <c r="E10" s="6">
        <v>9614</v>
      </c>
      <c r="F10" s="6">
        <v>4604</v>
      </c>
      <c r="G10" s="6">
        <v>5010</v>
      </c>
      <c r="H10" s="6">
        <v>1155</v>
      </c>
      <c r="I10" s="8">
        <v>295</v>
      </c>
      <c r="J10" s="8">
        <v>860</v>
      </c>
      <c r="K10" s="7"/>
      <c r="L10" s="7"/>
      <c r="M10" s="6"/>
      <c r="N10" s="6"/>
    </row>
    <row r="11" ht="15" customHeight="1">
      <c r="A11" t="s" s="5">
        <v>28</v>
      </c>
      <c r="B11" t="s" s="5">
        <v>29</v>
      </c>
      <c r="C11" s="6">
        <v>18275</v>
      </c>
      <c r="D11" s="6">
        <v>7033</v>
      </c>
      <c r="E11" s="6">
        <v>4635</v>
      </c>
      <c r="F11" s="6"/>
      <c r="G11" s="6"/>
      <c r="H11" s="6">
        <v>2398</v>
      </c>
      <c r="I11" s="6">
        <v>1441</v>
      </c>
      <c r="J11" s="8">
        <v>957</v>
      </c>
      <c r="K11" s="7"/>
      <c r="L11" t="s" s="5">
        <v>143</v>
      </c>
      <c r="M11" s="14"/>
      <c r="N11" s="6"/>
    </row>
    <row r="12" ht="15" customHeight="1">
      <c r="A12" t="s" s="5">
        <v>30</v>
      </c>
      <c r="B12" t="s" s="5">
        <v>31</v>
      </c>
      <c r="C12" s="6">
        <v>7829</v>
      </c>
      <c r="D12" s="6">
        <v>3199</v>
      </c>
      <c r="E12" s="6">
        <v>2896</v>
      </c>
      <c r="F12" s="6">
        <v>1788</v>
      </c>
      <c r="G12" s="6">
        <v>1108</v>
      </c>
      <c r="H12" s="6">
        <v>303</v>
      </c>
      <c r="I12" s="8">
        <v>166</v>
      </c>
      <c r="J12" s="8">
        <v>137</v>
      </c>
      <c r="K12" s="7"/>
      <c r="L12" s="7"/>
      <c r="M12" s="6"/>
      <c r="N12" s="6"/>
    </row>
    <row r="13" ht="15" customHeight="1">
      <c r="A13" t="s" s="5">
        <v>32</v>
      </c>
      <c r="B13" t="s" s="5">
        <v>33</v>
      </c>
      <c r="C13" s="6">
        <v>5854</v>
      </c>
      <c r="D13" s="6">
        <v>2508</v>
      </c>
      <c r="E13" s="6">
        <v>1688</v>
      </c>
      <c r="F13" s="6">
        <v>928</v>
      </c>
      <c r="G13" s="6">
        <v>760</v>
      </c>
      <c r="H13" s="6">
        <v>820</v>
      </c>
      <c r="I13" s="8">
        <v>530</v>
      </c>
      <c r="J13" s="8">
        <v>290</v>
      </c>
      <c r="K13" s="7"/>
      <c r="L13" s="7"/>
      <c r="M13" s="6"/>
      <c r="N13" s="6"/>
    </row>
    <row r="14" ht="15" customHeight="1">
      <c r="A14" t="s" s="5">
        <v>34</v>
      </c>
      <c r="B14" t="s" s="5">
        <v>35</v>
      </c>
      <c r="C14" s="6">
        <v>6880</v>
      </c>
      <c r="D14" s="6">
        <v>4922</v>
      </c>
      <c r="E14" s="6">
        <v>3196</v>
      </c>
      <c r="F14" s="6">
        <v>2545</v>
      </c>
      <c r="G14" s="6">
        <v>651</v>
      </c>
      <c r="H14" s="6">
        <v>1726</v>
      </c>
      <c r="I14" s="8">
        <v>1500</v>
      </c>
      <c r="J14" s="8">
        <v>226</v>
      </c>
      <c r="K14" s="7"/>
      <c r="L14" s="7"/>
      <c r="M14" s="6"/>
      <c r="N14" s="6"/>
    </row>
    <row r="15" ht="15" customHeight="1">
      <c r="A15" t="s" s="5">
        <v>36</v>
      </c>
      <c r="B15" t="s" s="5">
        <v>37</v>
      </c>
      <c r="C15" s="6">
        <v>23689</v>
      </c>
      <c r="D15" s="6">
        <v>8192</v>
      </c>
      <c r="E15" s="6"/>
      <c r="F15" s="6"/>
      <c r="G15" s="6"/>
      <c r="H15" s="6">
        <v>8192</v>
      </c>
      <c r="I15" s="8">
        <v>1229</v>
      </c>
      <c r="J15" s="8">
        <v>6963</v>
      </c>
      <c r="K15" s="7"/>
      <c r="L15" s="7"/>
      <c r="M15" s="6"/>
      <c r="N15" s="6"/>
    </row>
    <row r="16" ht="15" customHeight="1">
      <c r="A16" t="s" s="5">
        <v>38</v>
      </c>
      <c r="B16" t="s" s="5">
        <v>39</v>
      </c>
      <c r="C16" s="6">
        <v>11498</v>
      </c>
      <c r="D16" s="6">
        <v>5586</v>
      </c>
      <c r="E16" s="6">
        <v>3281</v>
      </c>
      <c r="F16" s="6">
        <v>1453</v>
      </c>
      <c r="G16" s="6">
        <v>1828</v>
      </c>
      <c r="H16" s="6">
        <v>2305</v>
      </c>
      <c r="I16" s="8">
        <v>384</v>
      </c>
      <c r="J16" s="8">
        <v>1921</v>
      </c>
      <c r="K16" s="7"/>
      <c r="L16" s="7"/>
      <c r="M16" s="6"/>
      <c r="N16" s="6"/>
    </row>
    <row r="17" ht="15" customHeight="1">
      <c r="A17" t="s" s="5">
        <v>40</v>
      </c>
      <c r="B17" t="s" s="5">
        <v>41</v>
      </c>
      <c r="C17" s="6">
        <v>6542</v>
      </c>
      <c r="D17" s="6">
        <v>4434</v>
      </c>
      <c r="E17" s="6">
        <v>3106</v>
      </c>
      <c r="F17" s="6">
        <v>451</v>
      </c>
      <c r="G17" s="6">
        <v>2655</v>
      </c>
      <c r="H17" s="6">
        <v>1328</v>
      </c>
      <c r="I17" s="8">
        <v>246</v>
      </c>
      <c r="J17" s="8">
        <v>1082</v>
      </c>
      <c r="K17" s="7"/>
      <c r="L17" s="7"/>
      <c r="M17" s="6"/>
      <c r="N17" s="6"/>
    </row>
    <row r="18" ht="15" customHeight="1">
      <c r="A18" t="s" s="5">
        <v>42</v>
      </c>
      <c r="B18" t="s" s="5">
        <v>43</v>
      </c>
      <c r="C18" s="6">
        <v>20368</v>
      </c>
      <c r="D18" s="6">
        <v>11846</v>
      </c>
      <c r="E18" s="6">
        <v>5365</v>
      </c>
      <c r="F18" s="6"/>
      <c r="G18" s="6"/>
      <c r="H18" s="6">
        <v>6481</v>
      </c>
      <c r="I18" s="8">
        <v>197</v>
      </c>
      <c r="J18" s="8">
        <v>6284</v>
      </c>
      <c r="K18" s="7"/>
      <c r="L18" s="7"/>
      <c r="M18" s="6"/>
      <c r="N18" s="6"/>
    </row>
    <row r="19" ht="15" customHeight="1">
      <c r="A19" t="s" s="5">
        <v>44</v>
      </c>
      <c r="B19" t="s" s="5">
        <v>45</v>
      </c>
      <c r="C19" s="6">
        <v>16005</v>
      </c>
      <c r="D19" s="6">
        <v>7953</v>
      </c>
      <c r="E19" s="6">
        <v>3178</v>
      </c>
      <c r="F19" s="6">
        <v>706</v>
      </c>
      <c r="G19" s="6">
        <v>2472</v>
      </c>
      <c r="H19" s="6">
        <v>4775</v>
      </c>
      <c r="I19" s="8">
        <v>3995</v>
      </c>
      <c r="J19" s="8">
        <v>780</v>
      </c>
      <c r="K19" s="7"/>
      <c r="L19" s="7"/>
      <c r="M19" s="6"/>
      <c r="N19" s="6"/>
    </row>
    <row r="20" ht="15" customHeight="1">
      <c r="A20" t="s" s="5">
        <v>46</v>
      </c>
      <c r="B20" t="s" s="5">
        <v>47</v>
      </c>
      <c r="C20" s="6">
        <v>2329</v>
      </c>
      <c r="D20" s="6">
        <v>240</v>
      </c>
      <c r="E20" s="6">
        <v>17</v>
      </c>
      <c r="F20" s="6"/>
      <c r="G20" s="6"/>
      <c r="H20" s="6">
        <v>223</v>
      </c>
      <c r="I20" s="8">
        <v>47</v>
      </c>
      <c r="J20" s="8">
        <v>176</v>
      </c>
      <c r="K20" s="7"/>
      <c r="L20" s="7"/>
      <c r="M20" s="6"/>
      <c r="N20" s="6"/>
    </row>
    <row r="21" ht="15" customHeight="1">
      <c r="A21" t="s" s="5">
        <v>48</v>
      </c>
      <c r="B21" t="s" s="5">
        <v>49</v>
      </c>
      <c r="C21" s="6">
        <v>7761</v>
      </c>
      <c r="D21" s="6">
        <v>2169</v>
      </c>
      <c r="E21" s="6">
        <v>1117</v>
      </c>
      <c r="F21" s="6">
        <v>147</v>
      </c>
      <c r="G21" s="6">
        <v>970</v>
      </c>
      <c r="H21" s="6">
        <v>1052</v>
      </c>
      <c r="I21" s="8">
        <v>148</v>
      </c>
      <c r="J21" s="8">
        <v>904</v>
      </c>
      <c r="K21" s="7"/>
      <c r="L21" s="7"/>
      <c r="M21" s="6"/>
      <c r="N21" s="6"/>
    </row>
    <row r="22" ht="15" customHeight="1">
      <c r="A22" t="s" s="5">
        <v>50</v>
      </c>
      <c r="B22" t="s" s="5">
        <v>51</v>
      </c>
      <c r="C22" s="6">
        <v>1300</v>
      </c>
      <c r="D22" s="6">
        <v>548</v>
      </c>
      <c r="E22" s="6">
        <v>548</v>
      </c>
      <c r="F22" s="6">
        <v>243</v>
      </c>
      <c r="G22" s="6">
        <v>305</v>
      </c>
      <c r="H22" s="6"/>
      <c r="I22" s="7"/>
      <c r="J22" s="7"/>
      <c r="K22" s="7"/>
      <c r="L22" s="7"/>
      <c r="M22" s="6"/>
      <c r="N22" s="6"/>
    </row>
    <row r="23" ht="15" customHeight="1">
      <c r="A23" t="s" s="5">
        <v>52</v>
      </c>
      <c r="B23" t="s" s="5">
        <v>53</v>
      </c>
      <c r="C23" s="6">
        <v>9188</v>
      </c>
      <c r="D23" s="6">
        <v>4658</v>
      </c>
      <c r="E23" s="6">
        <v>2073</v>
      </c>
      <c r="F23" s="6"/>
      <c r="G23" s="6"/>
      <c r="H23" s="6">
        <v>2585</v>
      </c>
      <c r="I23" s="8">
        <v>989</v>
      </c>
      <c r="J23" s="8">
        <v>1596</v>
      </c>
      <c r="K23" s="7"/>
      <c r="L23" s="7"/>
      <c r="M23" s="6"/>
      <c r="N23" s="6"/>
    </row>
    <row r="24" ht="15" customHeight="1">
      <c r="A24" t="s" s="5">
        <v>54</v>
      </c>
      <c r="B24" t="s" s="5">
        <v>55</v>
      </c>
      <c r="C24" s="6">
        <v>7767</v>
      </c>
      <c r="D24" s="6">
        <v>4938</v>
      </c>
      <c r="E24" s="6">
        <v>1774</v>
      </c>
      <c r="F24" s="6"/>
      <c r="G24" s="6"/>
      <c r="H24" s="6">
        <v>3164</v>
      </c>
      <c r="I24" s="8">
        <v>393</v>
      </c>
      <c r="J24" s="8">
        <v>2771</v>
      </c>
      <c r="K24" s="7"/>
      <c r="L24" s="7"/>
      <c r="M24" s="6"/>
      <c r="N24" s="6"/>
    </row>
    <row r="25" ht="15" customHeight="1">
      <c r="A25" t="s" s="5">
        <v>56</v>
      </c>
      <c r="B25" t="s" s="5">
        <v>57</v>
      </c>
      <c r="C25" s="6">
        <v>18032</v>
      </c>
      <c r="D25" s="6">
        <v>13987</v>
      </c>
      <c r="E25" s="6">
        <v>7582</v>
      </c>
      <c r="F25" s="6">
        <v>2647</v>
      </c>
      <c r="G25" s="6">
        <v>4935</v>
      </c>
      <c r="H25" s="6">
        <v>6405</v>
      </c>
      <c r="I25" s="8">
        <v>1229</v>
      </c>
      <c r="J25" s="8">
        <v>5176</v>
      </c>
      <c r="K25" s="7"/>
      <c r="L25" s="7"/>
      <c r="M25" s="6"/>
      <c r="N25" s="6"/>
    </row>
    <row r="26" ht="15" customHeight="1">
      <c r="A26" t="s" s="5">
        <v>58</v>
      </c>
      <c r="B26" t="s" s="5">
        <v>59</v>
      </c>
      <c r="C26" s="6">
        <v>8650</v>
      </c>
      <c r="D26" s="6">
        <v>3859</v>
      </c>
      <c r="E26" s="6">
        <v>1883</v>
      </c>
      <c r="F26" s="6"/>
      <c r="G26" s="6"/>
      <c r="H26" s="6">
        <v>1976</v>
      </c>
      <c r="I26" s="7"/>
      <c r="J26" s="7"/>
      <c r="K26" s="7"/>
      <c r="L26" t="s" s="5">
        <v>143</v>
      </c>
      <c r="M26" s="6"/>
      <c r="N26" s="6"/>
    </row>
    <row r="27" ht="15" customHeight="1">
      <c r="A27" t="s" s="5">
        <v>60</v>
      </c>
      <c r="B27" t="s" s="5">
        <v>61</v>
      </c>
      <c r="C27" s="6">
        <v>1306</v>
      </c>
      <c r="D27" s="6">
        <v>500</v>
      </c>
      <c r="E27" s="8">
        <v>271</v>
      </c>
      <c r="F27" s="8">
        <v>103</v>
      </c>
      <c r="G27" s="8">
        <v>168</v>
      </c>
      <c r="H27" s="6">
        <v>229</v>
      </c>
      <c r="I27" s="8">
        <v>26</v>
      </c>
      <c r="J27" s="8">
        <v>203</v>
      </c>
      <c r="K27" s="7"/>
      <c r="L27" s="7"/>
      <c r="M27" s="6"/>
      <c r="N27" s="6"/>
    </row>
    <row r="28" ht="15" customHeight="1">
      <c r="A28" t="s" s="5">
        <v>62</v>
      </c>
      <c r="B28" t="s" s="5">
        <v>63</v>
      </c>
      <c r="C28" s="6">
        <v>25209</v>
      </c>
      <c r="D28" s="6">
        <v>14964</v>
      </c>
      <c r="E28" s="6">
        <v>8990</v>
      </c>
      <c r="F28" s="6">
        <v>6560</v>
      </c>
      <c r="G28" s="6">
        <v>2430</v>
      </c>
      <c r="H28" s="6">
        <v>5974</v>
      </c>
      <c r="I28" s="8">
        <v>5929</v>
      </c>
      <c r="J28" s="8">
        <v>45</v>
      </c>
      <c r="K28" s="7"/>
      <c r="L28" s="7"/>
      <c r="M28" s="6"/>
      <c r="N28" s="6"/>
    </row>
    <row r="29" ht="15" customHeight="1">
      <c r="A29" t="s" s="5">
        <v>64</v>
      </c>
      <c r="B29" t="s" s="5">
        <v>65</v>
      </c>
      <c r="C29" s="6">
        <v>1527</v>
      </c>
      <c r="D29" s="6">
        <v>903</v>
      </c>
      <c r="E29" s="6">
        <v>451</v>
      </c>
      <c r="F29" s="6">
        <v>95</v>
      </c>
      <c r="G29" s="6">
        <v>356</v>
      </c>
      <c r="H29" s="6">
        <v>452</v>
      </c>
      <c r="I29" s="8">
        <v>195</v>
      </c>
      <c r="J29" s="8">
        <v>257</v>
      </c>
      <c r="K29" s="7"/>
      <c r="L29" s="7"/>
      <c r="M29" s="6"/>
      <c r="N29" s="6"/>
    </row>
    <row r="30" ht="15" customHeight="1">
      <c r="A30" t="s" s="5">
        <v>66</v>
      </c>
      <c r="B30" t="s" s="5">
        <v>67</v>
      </c>
      <c r="C30" s="6">
        <v>2724</v>
      </c>
      <c r="D30" s="36">
        <v>634</v>
      </c>
      <c r="E30" s="36">
        <v>250</v>
      </c>
      <c r="F30" s="6"/>
      <c r="G30" s="6"/>
      <c r="H30" s="36">
        <v>384</v>
      </c>
      <c r="I30" s="8">
        <v>199</v>
      </c>
      <c r="J30" s="8">
        <v>185</v>
      </c>
      <c r="K30" s="7"/>
      <c r="L30" s="7"/>
      <c r="M30" s="6"/>
      <c r="N30" s="6"/>
    </row>
    <row r="31" ht="15" customHeight="1">
      <c r="A31" t="s" s="5">
        <v>68</v>
      </c>
      <c r="B31" t="s" s="5">
        <v>69</v>
      </c>
      <c r="C31" s="37">
        <v>1428</v>
      </c>
      <c r="D31" s="38">
        <v>851</v>
      </c>
      <c r="E31" s="38">
        <v>145</v>
      </c>
      <c r="F31" s="39"/>
      <c r="G31" s="40">
        <v>162</v>
      </c>
      <c r="H31" s="41">
        <v>648</v>
      </c>
      <c r="I31" s="42"/>
      <c r="J31" s="8">
        <v>689</v>
      </c>
      <c r="K31" s="7"/>
      <c r="L31" s="7"/>
      <c r="M31" s="6"/>
      <c r="N31" s="6"/>
    </row>
    <row r="32" ht="15" customHeight="1">
      <c r="A32" t="s" s="5">
        <v>70</v>
      </c>
      <c r="B32" t="s" s="5">
        <v>71</v>
      </c>
      <c r="C32" s="6">
        <v>8050</v>
      </c>
      <c r="D32" s="43">
        <v>2213</v>
      </c>
      <c r="E32" s="43"/>
      <c r="F32" s="6"/>
      <c r="G32" s="6"/>
      <c r="H32" s="43">
        <v>2213</v>
      </c>
      <c r="I32" s="8">
        <v>529</v>
      </c>
      <c r="J32" s="8">
        <v>1684</v>
      </c>
      <c r="K32" s="7"/>
      <c r="L32" s="7"/>
      <c r="M32" s="6"/>
      <c r="N32" s="6"/>
    </row>
    <row r="33" ht="15" customHeight="1">
      <c r="A33" t="s" s="5">
        <v>72</v>
      </c>
      <c r="B33" t="s" s="5">
        <v>73</v>
      </c>
      <c r="C33" s="6"/>
      <c r="D33" s="6"/>
      <c r="E33" s="6"/>
      <c r="F33" s="6"/>
      <c r="G33" s="6"/>
      <c r="H33" s="6"/>
      <c r="I33" s="7"/>
      <c r="J33" s="7"/>
      <c r="K33" s="7"/>
      <c r="L33" s="7"/>
      <c r="M33" s="6"/>
      <c r="N33" s="6"/>
    </row>
    <row r="34" ht="15" customHeight="1">
      <c r="A34" t="s" s="5">
        <v>74</v>
      </c>
      <c r="B34" t="s" s="5">
        <v>75</v>
      </c>
      <c r="C34" s="6">
        <v>6522</v>
      </c>
      <c r="D34" s="6">
        <v>2580</v>
      </c>
      <c r="E34" s="6">
        <v>1491</v>
      </c>
      <c r="F34" s="6">
        <v>64</v>
      </c>
      <c r="G34" s="6">
        <v>1427</v>
      </c>
      <c r="H34" s="6">
        <v>1089</v>
      </c>
      <c r="I34" s="8">
        <v>16</v>
      </c>
      <c r="J34" s="8">
        <v>1073</v>
      </c>
      <c r="K34" s="7"/>
      <c r="L34" s="7"/>
      <c r="M34" s="6"/>
      <c r="N34" s="6"/>
    </row>
    <row r="35" ht="15" customHeight="1">
      <c r="A35" t="s" s="5">
        <v>76</v>
      </c>
      <c r="B35" t="s" s="5">
        <v>77</v>
      </c>
      <c r="C35" s="6">
        <v>23104</v>
      </c>
      <c r="D35" s="6">
        <v>11365</v>
      </c>
      <c r="E35" s="6"/>
      <c r="F35" s="6"/>
      <c r="G35" s="6"/>
      <c r="H35" s="6">
        <v>11365</v>
      </c>
      <c r="I35" s="8">
        <v>1381</v>
      </c>
      <c r="J35" s="8">
        <v>9984</v>
      </c>
      <c r="K35" s="7"/>
      <c r="L35" s="7"/>
      <c r="M35" s="6"/>
      <c r="N35" s="6"/>
    </row>
    <row r="36" ht="15" customHeight="1">
      <c r="A36" t="s" s="5">
        <v>78</v>
      </c>
      <c r="B36" t="s" s="5">
        <v>79</v>
      </c>
      <c r="C36" s="6"/>
      <c r="D36" s="6"/>
      <c r="E36" s="6"/>
      <c r="F36" s="6"/>
      <c r="G36" s="6"/>
      <c r="H36" s="6"/>
      <c r="I36" s="7"/>
      <c r="J36" s="7"/>
      <c r="K36" s="7"/>
      <c r="L36" s="7"/>
      <c r="M36" s="6"/>
      <c r="N36" s="6"/>
    </row>
    <row r="37" ht="15" customHeight="1">
      <c r="A37" t="s" s="5">
        <v>80</v>
      </c>
      <c r="B37" t="s" s="5">
        <v>81</v>
      </c>
      <c r="C37" s="6">
        <v>10777</v>
      </c>
      <c r="D37" s="6">
        <v>2151</v>
      </c>
      <c r="E37" s="6">
        <v>2106</v>
      </c>
      <c r="F37" s="6">
        <v>1039</v>
      </c>
      <c r="G37" s="6">
        <v>1067</v>
      </c>
      <c r="H37" s="6">
        <v>45</v>
      </c>
      <c r="I37" s="7"/>
      <c r="J37" s="7"/>
      <c r="K37" s="7"/>
      <c r="L37" s="7"/>
      <c r="M37" s="6"/>
      <c r="N37" s="6"/>
    </row>
    <row r="38" ht="15" customHeight="1">
      <c r="A38" t="s" s="5">
        <v>82</v>
      </c>
      <c r="B38" t="s" s="5">
        <v>83</v>
      </c>
      <c r="C38" s="6">
        <v>9582</v>
      </c>
      <c r="D38" s="6">
        <v>4433</v>
      </c>
      <c r="E38" s="6">
        <v>4099</v>
      </c>
      <c r="F38" s="6">
        <v>1489</v>
      </c>
      <c r="G38" s="6">
        <v>2610</v>
      </c>
      <c r="H38" s="6">
        <v>334</v>
      </c>
      <c r="I38" s="8">
        <v>126</v>
      </c>
      <c r="J38" s="8">
        <v>208</v>
      </c>
      <c r="K38" s="7"/>
      <c r="L38" s="7"/>
      <c r="M38" s="6"/>
      <c r="N38" s="6"/>
    </row>
    <row r="39" ht="15" customHeight="1">
      <c r="A39" t="s" s="5">
        <v>84</v>
      </c>
      <c r="B39" t="s" s="5">
        <v>85</v>
      </c>
      <c r="C39" s="6">
        <v>19793</v>
      </c>
      <c r="D39" s="6">
        <v>8579</v>
      </c>
      <c r="E39" s="6"/>
      <c r="F39" s="6"/>
      <c r="G39" s="6"/>
      <c r="H39" s="6">
        <v>8579</v>
      </c>
      <c r="I39" s="8">
        <v>4189</v>
      </c>
      <c r="J39" s="8">
        <v>4390</v>
      </c>
      <c r="K39" s="7"/>
      <c r="L39" s="7"/>
      <c r="M39" s="6"/>
      <c r="N39" s="6"/>
    </row>
    <row r="40" ht="15" customHeight="1">
      <c r="A40" t="s" s="5">
        <v>86</v>
      </c>
      <c r="B40" t="s" s="5">
        <v>87</v>
      </c>
      <c r="C40" s="6">
        <v>3270</v>
      </c>
      <c r="D40" s="6">
        <v>1476</v>
      </c>
      <c r="E40" s="6">
        <v>1341</v>
      </c>
      <c r="F40" s="6">
        <v>1044</v>
      </c>
      <c r="G40" s="6">
        <v>297</v>
      </c>
      <c r="H40" s="6">
        <v>135</v>
      </c>
      <c r="I40" s="8">
        <v>54</v>
      </c>
      <c r="J40" s="8">
        <v>81</v>
      </c>
      <c r="K40" s="7"/>
      <c r="L40" s="7"/>
      <c r="M40" s="6"/>
      <c r="N40" s="6"/>
    </row>
    <row r="41" ht="15" customHeight="1">
      <c r="A41" t="s" s="5">
        <v>88</v>
      </c>
      <c r="B41" t="s" s="5">
        <v>89</v>
      </c>
      <c r="C41" s="6">
        <v>7250</v>
      </c>
      <c r="D41" s="6">
        <v>1356</v>
      </c>
      <c r="E41" s="6">
        <v>818</v>
      </c>
      <c r="F41" s="6"/>
      <c r="G41" s="6"/>
      <c r="H41" s="6">
        <v>538</v>
      </c>
      <c r="I41" s="7"/>
      <c r="J41" s="7"/>
      <c r="K41" s="7"/>
      <c r="L41" s="7"/>
      <c r="M41" s="6"/>
      <c r="N41" s="6"/>
    </row>
    <row r="42" ht="15" customHeight="1">
      <c r="A42" t="s" s="5">
        <v>90</v>
      </c>
      <c r="B42" t="s" s="5">
        <v>91</v>
      </c>
      <c r="C42" s="6">
        <v>4284</v>
      </c>
      <c r="D42" s="6">
        <v>3057</v>
      </c>
      <c r="E42" s="6">
        <v>707</v>
      </c>
      <c r="F42" s="6">
        <v>181</v>
      </c>
      <c r="G42" s="6">
        <v>526</v>
      </c>
      <c r="H42" s="6">
        <v>2350</v>
      </c>
      <c r="I42" s="8">
        <v>179</v>
      </c>
      <c r="J42" s="8">
        <v>2171</v>
      </c>
      <c r="K42" s="7"/>
      <c r="L42" s="7"/>
      <c r="M42" s="6"/>
      <c r="N42" s="6"/>
    </row>
    <row r="43" ht="15" customHeight="1">
      <c r="A43" t="s" s="5">
        <v>92</v>
      </c>
      <c r="B43" t="s" s="5">
        <v>93</v>
      </c>
      <c r="C43" s="6">
        <v>11369</v>
      </c>
      <c r="D43" s="6">
        <v>4398</v>
      </c>
      <c r="E43" s="6"/>
      <c r="F43" s="6"/>
      <c r="G43" s="6"/>
      <c r="H43" s="6">
        <v>4398</v>
      </c>
      <c r="I43" s="7"/>
      <c r="J43" s="7"/>
      <c r="K43" s="7"/>
      <c r="L43" s="7"/>
      <c r="M43" s="6"/>
      <c r="N43" s="6"/>
    </row>
    <row r="44" ht="15" customHeight="1">
      <c r="A44" t="s" s="5">
        <v>94</v>
      </c>
      <c r="B44" t="s" s="5">
        <v>95</v>
      </c>
      <c r="C44" s="6">
        <v>65710</v>
      </c>
      <c r="D44" s="6">
        <v>28500</v>
      </c>
      <c r="E44" s="6">
        <v>21121</v>
      </c>
      <c r="F44" s="6">
        <v>10433</v>
      </c>
      <c r="G44" s="6">
        <v>10688</v>
      </c>
      <c r="H44" s="6">
        <v>7379</v>
      </c>
      <c r="I44" s="8">
        <v>5282</v>
      </c>
      <c r="J44" s="8">
        <v>2097</v>
      </c>
      <c r="K44" s="7"/>
      <c r="L44" s="7"/>
      <c r="M44" s="6"/>
      <c r="N44" s="6"/>
    </row>
    <row r="45" ht="15" customHeight="1">
      <c r="A45" t="s" s="5">
        <v>96</v>
      </c>
      <c r="B45" t="s" s="5">
        <v>97</v>
      </c>
      <c r="C45" s="6">
        <v>3726</v>
      </c>
      <c r="D45" s="6">
        <v>2931</v>
      </c>
      <c r="E45" s="6">
        <v>983</v>
      </c>
      <c r="F45" s="6">
        <v>551</v>
      </c>
      <c r="G45" s="6">
        <v>432</v>
      </c>
      <c r="H45" s="6">
        <v>1948</v>
      </c>
      <c r="I45" s="8">
        <v>568</v>
      </c>
      <c r="J45" s="8">
        <v>1380</v>
      </c>
      <c r="K45" s="7"/>
      <c r="L45" s="7"/>
      <c r="M45" s="6"/>
      <c r="N45" s="6"/>
    </row>
    <row r="46" ht="15" customHeight="1">
      <c r="A46" t="s" s="5">
        <v>98</v>
      </c>
      <c r="B46" t="s" s="5">
        <v>99</v>
      </c>
      <c r="C46" s="6">
        <v>12118</v>
      </c>
      <c r="D46" s="6">
        <v>6208</v>
      </c>
      <c r="E46" s="6">
        <v>6158</v>
      </c>
      <c r="F46" s="6">
        <v>4579</v>
      </c>
      <c r="G46" s="6">
        <v>1579</v>
      </c>
      <c r="H46" s="6">
        <v>50</v>
      </c>
      <c r="I46" s="8">
        <v>37</v>
      </c>
      <c r="J46" s="8">
        <v>13</v>
      </c>
      <c r="K46" s="7"/>
      <c r="L46" s="7"/>
      <c r="M46" s="6"/>
      <c r="N46" s="6"/>
    </row>
    <row r="47" ht="15" customHeight="1">
      <c r="A47" t="s" s="44">
        <v>100</v>
      </c>
      <c r="B47" t="s" s="44">
        <v>101</v>
      </c>
      <c r="C47" s="45">
        <v>7774</v>
      </c>
      <c r="D47" s="36">
        <f>E47+H47</f>
        <v>605</v>
      </c>
      <c r="E47" s="45">
        <v>252</v>
      </c>
      <c r="F47" s="46"/>
      <c r="G47" s="46"/>
      <c r="H47" s="45">
        <f>84+269</f>
        <v>353</v>
      </c>
      <c r="I47" s="46"/>
      <c r="J47" s="46"/>
      <c r="K47" s="7"/>
      <c r="L47" s="7"/>
      <c r="M47" s="6"/>
      <c r="N47" s="6"/>
    </row>
    <row r="48" ht="15" customHeight="1">
      <c r="A48" t="s" s="47">
        <v>102</v>
      </c>
      <c r="B48" t="s" s="48">
        <v>103</v>
      </c>
      <c r="C48" s="49">
        <v>8100</v>
      </c>
      <c r="D48" s="49">
        <v>3363</v>
      </c>
      <c r="E48" s="49"/>
      <c r="F48" s="49"/>
      <c r="G48" s="49"/>
      <c r="H48" s="49">
        <v>3363</v>
      </c>
      <c r="I48" s="49">
        <v>1946</v>
      </c>
      <c r="J48" s="49">
        <v>1417</v>
      </c>
      <c r="K48" s="42"/>
      <c r="L48" s="7"/>
      <c r="M48" s="6"/>
      <c r="N48" s="6"/>
    </row>
    <row r="49" ht="15" customHeight="1">
      <c r="A49" t="s" s="50">
        <v>104</v>
      </c>
      <c r="B49" t="s" s="50">
        <v>105</v>
      </c>
      <c r="C49" s="43">
        <v>9374</v>
      </c>
      <c r="D49" s="43">
        <v>6556</v>
      </c>
      <c r="E49" s="43">
        <v>2718</v>
      </c>
      <c r="F49" s="43">
        <v>1055</v>
      </c>
      <c r="G49" s="43">
        <v>1663</v>
      </c>
      <c r="H49" s="43">
        <v>3838</v>
      </c>
      <c r="I49" s="51">
        <v>1373</v>
      </c>
      <c r="J49" s="51">
        <v>2465</v>
      </c>
      <c r="K49" s="7"/>
      <c r="L49" s="7"/>
      <c r="M49" s="6"/>
      <c r="N49" s="6"/>
    </row>
    <row r="50" ht="15" customHeight="1">
      <c r="A50" t="s" s="5">
        <v>106</v>
      </c>
      <c r="B50" t="s" s="5">
        <v>107</v>
      </c>
      <c r="C50" s="6">
        <v>3881</v>
      </c>
      <c r="D50" s="6">
        <v>1144</v>
      </c>
      <c r="E50" s="6">
        <v>530</v>
      </c>
      <c r="F50" s="6">
        <v>9</v>
      </c>
      <c r="G50" s="6">
        <v>521</v>
      </c>
      <c r="H50" s="6">
        <v>614</v>
      </c>
      <c r="I50" s="8">
        <v>315</v>
      </c>
      <c r="J50" s="8">
        <v>299</v>
      </c>
      <c r="K50" s="7"/>
      <c r="L50" s="7"/>
      <c r="M50" s="6"/>
      <c r="N50" s="6"/>
    </row>
    <row r="51" ht="15" customHeight="1">
      <c r="A51" t="s" s="5">
        <v>108</v>
      </c>
      <c r="B51" t="s" s="5">
        <v>109</v>
      </c>
      <c r="C51" s="6">
        <v>1084</v>
      </c>
      <c r="D51" s="6">
        <v>597</v>
      </c>
      <c r="E51" s="6">
        <v>259</v>
      </c>
      <c r="F51" s="6">
        <v>34</v>
      </c>
      <c r="G51" s="6">
        <v>225</v>
      </c>
      <c r="H51" s="6">
        <v>338</v>
      </c>
      <c r="I51" s="8">
        <v>37</v>
      </c>
      <c r="J51" s="8">
        <v>301</v>
      </c>
      <c r="K51" s="7"/>
      <c r="L51" s="7"/>
      <c r="M51" s="6"/>
      <c r="N51" s="6"/>
    </row>
    <row r="52" ht="15" customHeight="1">
      <c r="A52" s="7"/>
      <c r="B52" s="7"/>
      <c r="C52" s="7"/>
      <c r="D52" s="7"/>
      <c r="E52" s="7"/>
      <c r="F52" s="7"/>
      <c r="G52" s="7"/>
      <c r="H52" s="7"/>
      <c r="I52" s="7"/>
      <c r="J52" s="7"/>
      <c r="K52" s="7"/>
      <c r="L52" s="7"/>
      <c r="M52" s="7"/>
      <c r="N52" s="7"/>
    </row>
    <row r="53" ht="15" customHeight="1">
      <c r="A53" s="7"/>
      <c r="B53" t="s" s="9">
        <v>110</v>
      </c>
      <c r="C53" s="10">
        <f>SUM(C2:C51)</f>
        <v>605195</v>
      </c>
      <c r="D53" s="10">
        <f>SUM(D2:D51)</f>
        <v>246206</v>
      </c>
      <c r="E53" s="10">
        <f>SUM(E2:E51)</f>
        <v>124869</v>
      </c>
      <c r="F53" s="10">
        <f>SUM(F2:F51)+E5+E8+E11+E18+E20+E23+E24+E26+E30+E41+E47</f>
        <v>71738</v>
      </c>
      <c r="G53" s="10">
        <f>SUM(G2:G51)</f>
        <v>53148</v>
      </c>
      <c r="H53" s="10">
        <f>SUM(H2:H51)</f>
        <v>121279</v>
      </c>
      <c r="I53" s="10">
        <f>SUM(I2:I51)+H5+H26+H37+H41+H43+H47</f>
        <v>56024</v>
      </c>
      <c r="J53" s="10">
        <f>SUM(J2:J51)</f>
        <v>65296</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29</v>
      </c>
      <c r="G55" s="8">
        <f>COUNTIF(G2:G51,"&gt;0")</f>
        <v>30</v>
      </c>
      <c r="H55" s="8">
        <f>COUNTIF(H2:H51,"&gt;0")</f>
        <v>46</v>
      </c>
      <c r="I55" s="8">
        <f>COUNTIF(I2:I51,"&gt;0")</f>
        <v>39</v>
      </c>
      <c r="J55" s="8">
        <f>COUNTIF(J2:J51,"&gt;0")</f>
        <v>40</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1719" style="52" customWidth="1"/>
    <col min="2" max="2" width="15.3516" style="52" customWidth="1"/>
    <col min="3" max="3" width="10.6719" style="52" customWidth="1"/>
    <col min="4" max="4" width="10.6719" style="52" customWidth="1"/>
    <col min="5" max="5" width="10.6719" style="52" customWidth="1"/>
    <col min="6" max="6" width="10.6719" style="52" customWidth="1"/>
    <col min="7" max="7" width="10.6719" style="52" customWidth="1"/>
    <col min="8" max="8" width="10.6719" style="52" customWidth="1"/>
    <col min="9" max="9" width="8.85156" style="52" customWidth="1"/>
    <col min="10" max="10" width="8.85156" style="52" customWidth="1"/>
    <col min="11" max="11" width="8.85156" style="52" customWidth="1"/>
    <col min="12" max="12" width="8.85156" style="52" customWidth="1"/>
    <col min="13" max="13" width="8.85156" style="52" customWidth="1"/>
    <col min="14" max="14" width="8.85156" style="52" customWidth="1"/>
    <col min="15" max="256" width="8.85156" style="52" customWidth="1"/>
  </cols>
  <sheetData>
    <row r="1" ht="57" customHeight="1">
      <c r="A1" t="s" s="2">
        <v>0</v>
      </c>
      <c r="B1" t="s" s="2">
        <v>1</v>
      </c>
      <c r="C1" t="s" s="3">
        <v>2</v>
      </c>
      <c r="D1" t="s" s="3">
        <v>3</v>
      </c>
      <c r="E1" t="s" s="3">
        <v>4</v>
      </c>
      <c r="F1" t="s" s="3">
        <v>5</v>
      </c>
      <c r="G1" t="s" s="3">
        <v>6</v>
      </c>
      <c r="H1" t="s" s="3">
        <v>7</v>
      </c>
      <c r="I1" t="s" s="3">
        <v>8</v>
      </c>
      <c r="J1" t="s" s="3">
        <v>9</v>
      </c>
      <c r="K1" t="s" s="5">
        <v>145</v>
      </c>
      <c r="L1" t="s" s="3">
        <v>146</v>
      </c>
      <c r="M1" t="s" s="3">
        <v>144</v>
      </c>
      <c r="N1" s="7"/>
    </row>
    <row r="2" ht="15" customHeight="1">
      <c r="A2" t="s" s="5">
        <v>10</v>
      </c>
      <c r="B2" t="s" s="5">
        <v>11</v>
      </c>
      <c r="C2" s="6">
        <v>32627</v>
      </c>
      <c r="D2" s="6">
        <v>4502</v>
      </c>
      <c r="E2" s="6">
        <v>3819</v>
      </c>
      <c r="F2" s="6">
        <v>1789</v>
      </c>
      <c r="G2" s="6">
        <v>2030</v>
      </c>
      <c r="H2" s="6">
        <v>683</v>
      </c>
      <c r="I2" s="8">
        <v>265</v>
      </c>
      <c r="J2" s="8">
        <v>418</v>
      </c>
      <c r="K2" s="7"/>
      <c r="L2" s="7"/>
      <c r="M2" s="7"/>
      <c r="N2" s="6"/>
    </row>
    <row r="3" ht="15" customHeight="1">
      <c r="A3" t="s" s="5">
        <v>12</v>
      </c>
      <c r="B3" t="s" s="5">
        <v>13</v>
      </c>
      <c r="C3" s="6">
        <v>14054</v>
      </c>
      <c r="D3" s="6">
        <v>6080</v>
      </c>
      <c r="E3" s="6">
        <v>3752</v>
      </c>
      <c r="F3" s="6">
        <v>2069</v>
      </c>
      <c r="G3" s="6">
        <v>1683</v>
      </c>
      <c r="H3" s="6">
        <v>2328</v>
      </c>
      <c r="I3" s="8">
        <v>1231</v>
      </c>
      <c r="J3" s="8">
        <v>1097</v>
      </c>
      <c r="K3" s="7"/>
      <c r="L3" s="7"/>
      <c r="M3" s="7"/>
      <c r="N3" s="6"/>
    </row>
    <row r="4" ht="15" customHeight="1">
      <c r="A4" t="s" s="5">
        <v>14</v>
      </c>
      <c r="B4" t="s" s="5">
        <v>15</v>
      </c>
      <c r="C4" s="6">
        <v>9204</v>
      </c>
      <c r="D4" s="6">
        <v>4989</v>
      </c>
      <c r="E4" s="6">
        <v>703</v>
      </c>
      <c r="F4" s="6">
        <v>550</v>
      </c>
      <c r="G4" s="6">
        <v>153</v>
      </c>
      <c r="H4" s="6">
        <v>4286</v>
      </c>
      <c r="I4" s="8">
        <v>2542</v>
      </c>
      <c r="J4" s="8">
        <v>1744</v>
      </c>
      <c r="K4" s="7"/>
      <c r="L4" s="7"/>
      <c r="M4" s="7"/>
      <c r="N4" s="6"/>
    </row>
    <row r="5" ht="15" customHeight="1">
      <c r="A5" t="s" s="5">
        <v>16</v>
      </c>
      <c r="B5" t="s" s="5">
        <v>17</v>
      </c>
      <c r="C5" s="6">
        <v>18361</v>
      </c>
      <c r="D5" s="6">
        <v>8277</v>
      </c>
      <c r="E5" s="6">
        <v>4965</v>
      </c>
      <c r="F5" s="6">
        <v>1720</v>
      </c>
      <c r="G5" s="6">
        <v>3245</v>
      </c>
      <c r="H5" s="6">
        <v>3312</v>
      </c>
      <c r="I5" s="8">
        <v>152</v>
      </c>
      <c r="J5" s="8">
        <v>3160</v>
      </c>
      <c r="K5" s="7"/>
      <c r="L5" t="s" s="5">
        <v>147</v>
      </c>
      <c r="M5" s="7"/>
      <c r="N5" s="6"/>
    </row>
    <row r="6" ht="15" customHeight="1">
      <c r="A6" t="s" s="5">
        <v>18</v>
      </c>
      <c r="B6" t="s" s="5">
        <v>19</v>
      </c>
      <c r="C6" s="6">
        <v>35375</v>
      </c>
      <c r="D6" s="6">
        <v>12280</v>
      </c>
      <c r="E6" s="6">
        <v>7920</v>
      </c>
      <c r="F6" s="6">
        <v>3495</v>
      </c>
      <c r="G6" s="6">
        <v>4425</v>
      </c>
      <c r="H6" s="6">
        <v>4360</v>
      </c>
      <c r="I6" s="8">
        <v>4335</v>
      </c>
      <c r="J6" s="8">
        <v>25</v>
      </c>
      <c r="K6" s="7"/>
      <c r="L6" t="s" s="5">
        <v>147</v>
      </c>
      <c r="M6" s="7"/>
      <c r="N6" s="6"/>
    </row>
    <row r="7" ht="15" customHeight="1">
      <c r="A7" t="s" s="5">
        <v>20</v>
      </c>
      <c r="B7" t="s" s="5">
        <v>21</v>
      </c>
      <c r="C7" s="6">
        <v>9985</v>
      </c>
      <c r="D7" s="6">
        <v>3768</v>
      </c>
      <c r="E7" s="6">
        <v>22</v>
      </c>
      <c r="F7" s="6">
        <v>8</v>
      </c>
      <c r="G7" s="6">
        <v>14</v>
      </c>
      <c r="H7" s="6">
        <v>3746</v>
      </c>
      <c r="I7" s="8">
        <v>1093</v>
      </c>
      <c r="J7" s="8">
        <v>2653</v>
      </c>
      <c r="K7" s="7"/>
      <c r="L7" s="7"/>
      <c r="M7" s="7"/>
      <c r="N7" s="6"/>
    </row>
    <row r="8" ht="15" customHeight="1">
      <c r="A8" t="s" s="5">
        <v>22</v>
      </c>
      <c r="B8" t="s" s="5">
        <v>23</v>
      </c>
      <c r="C8" s="6">
        <v>21018</v>
      </c>
      <c r="D8" s="6">
        <v>1981</v>
      </c>
      <c r="E8" s="6">
        <v>767</v>
      </c>
      <c r="F8" s="6"/>
      <c r="G8" s="6"/>
      <c r="H8" s="6">
        <v>1214</v>
      </c>
      <c r="I8" s="8">
        <v>920</v>
      </c>
      <c r="J8" s="8">
        <v>294</v>
      </c>
      <c r="K8" s="7"/>
      <c r="L8" s="7"/>
      <c r="M8" s="7"/>
      <c r="N8" s="6"/>
    </row>
    <row r="9" ht="15" customHeight="1">
      <c r="A9" t="s" s="5">
        <v>24</v>
      </c>
      <c r="B9" t="s" s="5">
        <v>25</v>
      </c>
      <c r="C9" s="6">
        <v>13358</v>
      </c>
      <c r="D9" s="6"/>
      <c r="E9" s="6"/>
      <c r="F9" s="6"/>
      <c r="G9" s="6"/>
      <c r="H9" s="6"/>
      <c r="I9" s="7"/>
      <c r="J9" s="7"/>
      <c r="K9" s="7"/>
      <c r="L9" s="7"/>
      <c r="M9" s="7"/>
      <c r="N9" s="6"/>
    </row>
    <row r="10" ht="15" customHeight="1">
      <c r="A10" t="s" s="5">
        <v>26</v>
      </c>
      <c r="B10" t="s" s="5">
        <v>27</v>
      </c>
      <c r="C10" s="6">
        <v>31285</v>
      </c>
      <c r="D10" s="6">
        <v>10773</v>
      </c>
      <c r="E10" s="6">
        <v>9617</v>
      </c>
      <c r="F10" s="6">
        <v>4606</v>
      </c>
      <c r="G10" s="6">
        <v>5011</v>
      </c>
      <c r="H10" s="6">
        <v>1156</v>
      </c>
      <c r="I10" s="8">
        <v>295</v>
      </c>
      <c r="J10" s="8">
        <v>861</v>
      </c>
      <c r="K10" s="7"/>
      <c r="L10" t="s" s="5">
        <v>147</v>
      </c>
      <c r="M10" s="7"/>
      <c r="N10" s="6"/>
    </row>
    <row r="11" ht="15" customHeight="1">
      <c r="A11" t="s" s="5">
        <v>28</v>
      </c>
      <c r="B11" t="s" s="5">
        <v>29</v>
      </c>
      <c r="C11" s="6">
        <v>18275</v>
      </c>
      <c r="D11" s="6">
        <v>7033</v>
      </c>
      <c r="E11" s="6">
        <v>4635</v>
      </c>
      <c r="F11" s="6"/>
      <c r="G11" s="6"/>
      <c r="H11" s="6">
        <v>2398</v>
      </c>
      <c r="I11" s="6">
        <v>1441</v>
      </c>
      <c r="J11" s="8">
        <v>957</v>
      </c>
      <c r="K11" s="7"/>
      <c r="L11" s="7"/>
      <c r="M11" t="s" s="5">
        <v>147</v>
      </c>
      <c r="N11" s="6"/>
    </row>
    <row r="12" ht="15" customHeight="1">
      <c r="A12" t="s" s="5">
        <v>30</v>
      </c>
      <c r="B12" t="s" s="5">
        <v>31</v>
      </c>
      <c r="C12" s="6">
        <v>7829</v>
      </c>
      <c r="D12" s="6">
        <v>3199</v>
      </c>
      <c r="E12" s="6">
        <v>2896</v>
      </c>
      <c r="F12" s="6">
        <v>1788</v>
      </c>
      <c r="G12" s="6">
        <v>1108</v>
      </c>
      <c r="H12" s="6">
        <v>303</v>
      </c>
      <c r="I12" s="8">
        <v>166</v>
      </c>
      <c r="J12" s="8">
        <v>137</v>
      </c>
      <c r="K12" s="7"/>
      <c r="L12" s="7"/>
      <c r="M12" s="7"/>
      <c r="N12" s="6"/>
    </row>
    <row r="13" ht="15" customHeight="1">
      <c r="A13" t="s" s="5">
        <v>32</v>
      </c>
      <c r="B13" t="s" s="5">
        <v>33</v>
      </c>
      <c r="C13" s="6">
        <v>5854</v>
      </c>
      <c r="D13" s="6">
        <v>2508</v>
      </c>
      <c r="E13" s="6">
        <v>1688</v>
      </c>
      <c r="F13" s="6">
        <v>928</v>
      </c>
      <c r="G13" s="6">
        <v>760</v>
      </c>
      <c r="H13" s="6">
        <v>820</v>
      </c>
      <c r="I13" s="8">
        <v>530</v>
      </c>
      <c r="J13" s="8">
        <v>290</v>
      </c>
      <c r="K13" s="7"/>
      <c r="L13" s="7"/>
      <c r="M13" s="7"/>
      <c r="N13" s="6"/>
    </row>
    <row r="14" ht="15" customHeight="1">
      <c r="A14" t="s" s="5">
        <v>34</v>
      </c>
      <c r="B14" t="s" s="5">
        <v>35</v>
      </c>
      <c r="C14" s="6">
        <v>6880</v>
      </c>
      <c r="D14" s="6">
        <v>4922</v>
      </c>
      <c r="E14" s="6">
        <v>3196</v>
      </c>
      <c r="F14" s="6">
        <v>2545</v>
      </c>
      <c r="G14" s="6">
        <v>651</v>
      </c>
      <c r="H14" s="6">
        <v>1726</v>
      </c>
      <c r="I14" s="8">
        <v>1500</v>
      </c>
      <c r="J14" s="8">
        <v>226</v>
      </c>
      <c r="K14" s="7"/>
      <c r="L14" s="7"/>
      <c r="M14" s="7"/>
      <c r="N14" s="6"/>
    </row>
    <row r="15" ht="15" customHeight="1">
      <c r="A15" t="s" s="5">
        <v>36</v>
      </c>
      <c r="B15" t="s" s="5">
        <v>37</v>
      </c>
      <c r="C15" s="6">
        <v>23689</v>
      </c>
      <c r="D15" s="6">
        <v>8192</v>
      </c>
      <c r="E15" s="6"/>
      <c r="F15" s="6"/>
      <c r="G15" s="6"/>
      <c r="H15" s="6">
        <v>8192</v>
      </c>
      <c r="I15" s="8">
        <v>1229</v>
      </c>
      <c r="J15" s="8">
        <v>6963</v>
      </c>
      <c r="K15" s="7"/>
      <c r="L15" s="7"/>
      <c r="M15" s="7"/>
      <c r="N15" s="6"/>
    </row>
    <row r="16" ht="15" customHeight="1">
      <c r="A16" t="s" s="5">
        <v>38</v>
      </c>
      <c r="B16" t="s" s="5">
        <v>39</v>
      </c>
      <c r="C16" s="6">
        <v>11498</v>
      </c>
      <c r="D16" s="6">
        <v>5586</v>
      </c>
      <c r="E16" s="6">
        <v>3281</v>
      </c>
      <c r="F16" s="6">
        <v>1453</v>
      </c>
      <c r="G16" s="6">
        <v>1828</v>
      </c>
      <c r="H16" s="6">
        <v>2305</v>
      </c>
      <c r="I16" s="8">
        <v>384</v>
      </c>
      <c r="J16" s="8">
        <v>1921</v>
      </c>
      <c r="K16" s="7"/>
      <c r="L16" s="7"/>
      <c r="M16" s="7"/>
      <c r="N16" s="6"/>
    </row>
    <row r="17" ht="15" customHeight="1">
      <c r="A17" t="s" s="5">
        <v>40</v>
      </c>
      <c r="B17" t="s" s="5">
        <v>41</v>
      </c>
      <c r="C17" s="6">
        <v>6542</v>
      </c>
      <c r="D17" s="6">
        <v>4434</v>
      </c>
      <c r="E17" s="6">
        <v>3106</v>
      </c>
      <c r="F17" s="6">
        <v>451</v>
      </c>
      <c r="G17" s="6">
        <v>2655</v>
      </c>
      <c r="H17" s="6">
        <v>1328</v>
      </c>
      <c r="I17" s="8">
        <v>246</v>
      </c>
      <c r="J17" s="8">
        <v>1082</v>
      </c>
      <c r="K17" s="7"/>
      <c r="L17" s="7"/>
      <c r="M17" s="7"/>
      <c r="N17" s="6"/>
    </row>
    <row r="18" ht="15" customHeight="1">
      <c r="A18" t="s" s="5">
        <v>42</v>
      </c>
      <c r="B18" t="s" s="5">
        <v>43</v>
      </c>
      <c r="C18" s="6">
        <v>20368</v>
      </c>
      <c r="D18" s="6">
        <v>11846</v>
      </c>
      <c r="E18" s="6">
        <v>5365</v>
      </c>
      <c r="F18" s="6"/>
      <c r="G18" s="6"/>
      <c r="H18" s="6">
        <v>6481</v>
      </c>
      <c r="I18" s="8">
        <v>197</v>
      </c>
      <c r="J18" s="8">
        <v>6284</v>
      </c>
      <c r="K18" s="7"/>
      <c r="L18" s="7"/>
      <c r="M18" s="7"/>
      <c r="N18" s="6"/>
    </row>
    <row r="19" ht="15" customHeight="1">
      <c r="A19" t="s" s="5">
        <v>44</v>
      </c>
      <c r="B19" t="s" s="5">
        <v>45</v>
      </c>
      <c r="C19" s="6">
        <v>16005</v>
      </c>
      <c r="D19" s="6">
        <v>7953</v>
      </c>
      <c r="E19" s="6">
        <v>3178</v>
      </c>
      <c r="F19" s="6">
        <v>706</v>
      </c>
      <c r="G19" s="6">
        <v>2472</v>
      </c>
      <c r="H19" s="6">
        <v>4775</v>
      </c>
      <c r="I19" s="8">
        <v>3995</v>
      </c>
      <c r="J19" s="8">
        <v>780</v>
      </c>
      <c r="K19" s="7"/>
      <c r="L19" s="7"/>
      <c r="M19" s="7"/>
      <c r="N19" s="6"/>
    </row>
    <row r="20" ht="15" customHeight="1">
      <c r="A20" t="s" s="5">
        <v>46</v>
      </c>
      <c r="B20" t="s" s="5">
        <v>47</v>
      </c>
      <c r="C20" s="6">
        <v>2329</v>
      </c>
      <c r="D20" s="6">
        <v>240</v>
      </c>
      <c r="E20" s="6">
        <v>17</v>
      </c>
      <c r="F20" s="6"/>
      <c r="G20" s="6"/>
      <c r="H20" s="6">
        <v>223</v>
      </c>
      <c r="I20" s="8">
        <v>47</v>
      </c>
      <c r="J20" s="8">
        <v>176</v>
      </c>
      <c r="K20" s="7"/>
      <c r="L20" s="7"/>
      <c r="M20" s="7"/>
      <c r="N20" s="6"/>
    </row>
    <row r="21" ht="15" customHeight="1">
      <c r="A21" t="s" s="5">
        <v>48</v>
      </c>
      <c r="B21" t="s" s="5">
        <v>49</v>
      </c>
      <c r="C21" s="6">
        <v>7761</v>
      </c>
      <c r="D21" s="6">
        <v>2169</v>
      </c>
      <c r="E21" s="6">
        <v>1117</v>
      </c>
      <c r="F21" s="6">
        <v>147</v>
      </c>
      <c r="G21" s="6">
        <v>970</v>
      </c>
      <c r="H21" s="6">
        <v>1052</v>
      </c>
      <c r="I21" s="8">
        <v>148</v>
      </c>
      <c r="J21" s="8">
        <v>904</v>
      </c>
      <c r="K21" s="7"/>
      <c r="L21" s="7"/>
      <c r="M21" s="7"/>
      <c r="N21" s="6"/>
    </row>
    <row r="22" ht="15" customHeight="1">
      <c r="A22" t="s" s="5">
        <v>50</v>
      </c>
      <c r="B22" t="s" s="5">
        <v>51</v>
      </c>
      <c r="C22" s="6">
        <v>1300</v>
      </c>
      <c r="D22" s="6">
        <v>548</v>
      </c>
      <c r="E22" s="6">
        <v>548</v>
      </c>
      <c r="F22" s="6">
        <v>243</v>
      </c>
      <c r="G22" s="6">
        <v>305</v>
      </c>
      <c r="H22" s="6"/>
      <c r="I22" s="7"/>
      <c r="J22" s="7"/>
      <c r="K22" s="7"/>
      <c r="L22" s="7"/>
      <c r="M22" s="7"/>
      <c r="N22" s="6"/>
    </row>
    <row r="23" ht="15" customHeight="1">
      <c r="A23" t="s" s="5">
        <v>52</v>
      </c>
      <c r="B23" t="s" s="5">
        <v>53</v>
      </c>
      <c r="C23" s="6">
        <v>9188</v>
      </c>
      <c r="D23" s="6">
        <v>4658</v>
      </c>
      <c r="E23" s="6">
        <v>2073</v>
      </c>
      <c r="F23" s="6"/>
      <c r="G23" s="6"/>
      <c r="H23" s="6">
        <v>2585</v>
      </c>
      <c r="I23" s="8">
        <v>989</v>
      </c>
      <c r="J23" s="8">
        <v>1596</v>
      </c>
      <c r="K23" s="7"/>
      <c r="L23" s="7"/>
      <c r="M23" s="7"/>
      <c r="N23" s="6"/>
    </row>
    <row r="24" ht="15" customHeight="1">
      <c r="A24" t="s" s="5">
        <v>54</v>
      </c>
      <c r="B24" t="s" s="5">
        <v>55</v>
      </c>
      <c r="C24" s="6">
        <v>7767</v>
      </c>
      <c r="D24" s="6">
        <v>4938</v>
      </c>
      <c r="E24" s="6">
        <v>1774</v>
      </c>
      <c r="F24" s="6"/>
      <c r="G24" s="6"/>
      <c r="H24" s="6">
        <v>3164</v>
      </c>
      <c r="I24" s="8">
        <v>393</v>
      </c>
      <c r="J24" s="8">
        <v>2771</v>
      </c>
      <c r="K24" s="7"/>
      <c r="L24" s="7"/>
      <c r="M24" s="7"/>
      <c r="N24" s="6"/>
    </row>
    <row r="25" ht="15" customHeight="1">
      <c r="A25" t="s" s="5">
        <v>56</v>
      </c>
      <c r="B25" t="s" s="5">
        <v>57</v>
      </c>
      <c r="C25" s="6">
        <v>18032</v>
      </c>
      <c r="D25" s="6">
        <v>13987</v>
      </c>
      <c r="E25" s="6">
        <v>7582</v>
      </c>
      <c r="F25" s="6">
        <v>2647</v>
      </c>
      <c r="G25" s="6">
        <v>4935</v>
      </c>
      <c r="H25" s="6">
        <v>6405</v>
      </c>
      <c r="I25" s="8">
        <v>1229</v>
      </c>
      <c r="J25" s="8">
        <v>5176</v>
      </c>
      <c r="K25" s="7"/>
      <c r="L25" s="7"/>
      <c r="M25" s="7"/>
      <c r="N25" s="6"/>
    </row>
    <row r="26" ht="15" customHeight="1">
      <c r="A26" t="s" s="5">
        <v>58</v>
      </c>
      <c r="B26" t="s" s="5">
        <v>59</v>
      </c>
      <c r="C26" s="6">
        <v>8626</v>
      </c>
      <c r="D26" s="6">
        <v>3869</v>
      </c>
      <c r="E26" s="6">
        <v>1882</v>
      </c>
      <c r="F26" s="6">
        <v>563</v>
      </c>
      <c r="G26" s="6">
        <v>1319</v>
      </c>
      <c r="H26" s="6">
        <v>1987</v>
      </c>
      <c r="I26" s="8">
        <v>392</v>
      </c>
      <c r="J26" s="8">
        <v>1595</v>
      </c>
      <c r="K26" s="7"/>
      <c r="L26" t="s" s="5">
        <v>147</v>
      </c>
      <c r="M26" t="s" s="5">
        <v>147</v>
      </c>
      <c r="N26" s="6"/>
    </row>
    <row r="27" ht="15" customHeight="1">
      <c r="A27" t="s" s="5">
        <v>60</v>
      </c>
      <c r="B27" t="s" s="5">
        <v>61</v>
      </c>
      <c r="C27" s="6">
        <v>1313</v>
      </c>
      <c r="D27" s="6">
        <v>490</v>
      </c>
      <c r="E27" s="8">
        <v>268</v>
      </c>
      <c r="F27" s="8">
        <v>74</v>
      </c>
      <c r="G27" s="8">
        <v>194</v>
      </c>
      <c r="H27" s="6">
        <v>222</v>
      </c>
      <c r="I27" s="8">
        <v>18</v>
      </c>
      <c r="J27" s="8">
        <v>204</v>
      </c>
      <c r="K27" s="7"/>
      <c r="L27" t="s" s="5">
        <v>147</v>
      </c>
      <c r="M27" s="7"/>
      <c r="N27" s="6"/>
    </row>
    <row r="28" ht="15" customHeight="1">
      <c r="A28" t="s" s="5">
        <v>62</v>
      </c>
      <c r="B28" t="s" s="5">
        <v>63</v>
      </c>
      <c r="C28" s="6">
        <v>25209</v>
      </c>
      <c r="D28" s="6">
        <v>14964</v>
      </c>
      <c r="E28" s="6">
        <v>8990</v>
      </c>
      <c r="F28" s="6">
        <v>6560</v>
      </c>
      <c r="G28" s="6">
        <v>2430</v>
      </c>
      <c r="H28" s="6">
        <v>5974</v>
      </c>
      <c r="I28" s="8">
        <v>5929</v>
      </c>
      <c r="J28" s="8">
        <v>45</v>
      </c>
      <c r="K28" s="7"/>
      <c r="L28" s="7"/>
      <c r="M28" s="7"/>
      <c r="N28" s="6"/>
    </row>
    <row r="29" ht="15" customHeight="1">
      <c r="A29" t="s" s="5">
        <v>64</v>
      </c>
      <c r="B29" t="s" s="5">
        <v>65</v>
      </c>
      <c r="C29" s="6">
        <v>1527</v>
      </c>
      <c r="D29" s="6">
        <v>763</v>
      </c>
      <c r="E29" s="6">
        <v>447</v>
      </c>
      <c r="F29" s="6">
        <v>95</v>
      </c>
      <c r="G29" s="6">
        <v>356</v>
      </c>
      <c r="H29" s="6">
        <v>316</v>
      </c>
      <c r="I29" s="8">
        <v>195</v>
      </c>
      <c r="J29" s="8">
        <v>257</v>
      </c>
      <c r="K29" s="7"/>
      <c r="L29" t="s" s="5">
        <v>147</v>
      </c>
      <c r="M29" s="7"/>
      <c r="N29" s="6"/>
    </row>
    <row r="30" ht="15" customHeight="1">
      <c r="A30" t="s" s="5">
        <v>66</v>
      </c>
      <c r="B30" t="s" s="5">
        <v>67</v>
      </c>
      <c r="C30" s="6">
        <v>2724</v>
      </c>
      <c r="D30" s="36">
        <v>634</v>
      </c>
      <c r="E30" s="36">
        <v>250</v>
      </c>
      <c r="F30" s="6"/>
      <c r="G30" s="6"/>
      <c r="H30" s="36">
        <v>384</v>
      </c>
      <c r="I30" s="8">
        <v>199</v>
      </c>
      <c r="J30" s="8">
        <v>185</v>
      </c>
      <c r="K30" s="7"/>
      <c r="L30" s="7"/>
      <c r="M30" s="7"/>
      <c r="N30" s="6"/>
    </row>
    <row r="31" ht="15" customHeight="1">
      <c r="A31" t="s" s="5">
        <v>68</v>
      </c>
      <c r="B31" t="s" s="5">
        <v>69</v>
      </c>
      <c r="C31" s="37">
        <v>1428</v>
      </c>
      <c r="D31" s="53">
        <v>851</v>
      </c>
      <c r="E31" s="53">
        <v>145</v>
      </c>
      <c r="F31" s="39"/>
      <c r="G31" s="40">
        <v>162</v>
      </c>
      <c r="H31" s="54">
        <v>648</v>
      </c>
      <c r="I31" s="42"/>
      <c r="J31" s="8">
        <v>689</v>
      </c>
      <c r="K31" s="7"/>
      <c r="L31" s="7"/>
      <c r="M31" s="7"/>
      <c r="N31" s="6"/>
    </row>
    <row r="32" ht="15" customHeight="1">
      <c r="A32" t="s" s="5">
        <v>70</v>
      </c>
      <c r="B32" t="s" s="5">
        <v>71</v>
      </c>
      <c r="C32" s="6">
        <v>8050</v>
      </c>
      <c r="D32" s="43">
        <v>683</v>
      </c>
      <c r="E32" s="43"/>
      <c r="F32" s="6"/>
      <c r="G32" s="6"/>
      <c r="H32" s="43">
        <v>683</v>
      </c>
      <c r="I32" s="8">
        <v>19</v>
      </c>
      <c r="J32" s="8">
        <v>664</v>
      </c>
      <c r="K32" s="7"/>
      <c r="L32" t="s" s="5">
        <v>147</v>
      </c>
      <c r="M32" s="7"/>
      <c r="N32" s="6"/>
    </row>
    <row r="33" ht="15" customHeight="1">
      <c r="A33" t="s" s="5">
        <v>72</v>
      </c>
      <c r="B33" t="s" s="5">
        <v>73</v>
      </c>
      <c r="C33" s="6"/>
      <c r="D33" s="6"/>
      <c r="E33" s="6"/>
      <c r="F33" s="6"/>
      <c r="G33" s="6"/>
      <c r="H33" s="6"/>
      <c r="I33" s="7"/>
      <c r="J33" s="7"/>
      <c r="K33" s="7"/>
      <c r="L33" s="7"/>
      <c r="M33" s="7"/>
      <c r="N33" s="6"/>
    </row>
    <row r="34" ht="15" customHeight="1">
      <c r="A34" t="s" s="5">
        <v>74</v>
      </c>
      <c r="B34" t="s" s="5">
        <v>75</v>
      </c>
      <c r="C34" s="6">
        <v>6522</v>
      </c>
      <c r="D34" s="6">
        <v>2580</v>
      </c>
      <c r="E34" s="6">
        <v>1491</v>
      </c>
      <c r="F34" s="6">
        <v>64</v>
      </c>
      <c r="G34" s="6">
        <v>1427</v>
      </c>
      <c r="H34" s="6">
        <v>1089</v>
      </c>
      <c r="I34" s="8">
        <v>16</v>
      </c>
      <c r="J34" s="8">
        <v>1073</v>
      </c>
      <c r="K34" s="7"/>
      <c r="L34" s="7"/>
      <c r="M34" s="7"/>
      <c r="N34" s="6"/>
    </row>
    <row r="35" ht="15" customHeight="1">
      <c r="A35" t="s" s="5">
        <v>76</v>
      </c>
      <c r="B35" t="s" s="5">
        <v>77</v>
      </c>
      <c r="C35" s="6">
        <v>23104</v>
      </c>
      <c r="D35" s="6">
        <v>11365</v>
      </c>
      <c r="E35" s="6"/>
      <c r="F35" s="6"/>
      <c r="G35" s="6"/>
      <c r="H35" s="6">
        <v>11365</v>
      </c>
      <c r="I35" s="8">
        <v>1381</v>
      </c>
      <c r="J35" s="8">
        <v>9984</v>
      </c>
      <c r="K35" s="7"/>
      <c r="L35" s="7"/>
      <c r="M35" s="7"/>
      <c r="N35" s="6"/>
    </row>
    <row r="36" ht="15" customHeight="1">
      <c r="A36" t="s" s="5">
        <v>78</v>
      </c>
      <c r="B36" t="s" s="5">
        <v>79</v>
      </c>
      <c r="C36" s="6"/>
      <c r="D36" s="6"/>
      <c r="E36" s="6"/>
      <c r="F36" s="6"/>
      <c r="G36" s="6"/>
      <c r="H36" s="6"/>
      <c r="I36" s="7"/>
      <c r="J36" s="7"/>
      <c r="K36" s="7"/>
      <c r="L36" s="7"/>
      <c r="M36" s="7"/>
      <c r="N36" s="6"/>
    </row>
    <row r="37" ht="15" customHeight="1">
      <c r="A37" t="s" s="5">
        <v>80</v>
      </c>
      <c r="B37" t="s" s="5">
        <v>81</v>
      </c>
      <c r="C37" s="6">
        <v>10777</v>
      </c>
      <c r="D37" s="6">
        <v>2151</v>
      </c>
      <c r="E37" s="6">
        <v>2106</v>
      </c>
      <c r="F37" s="6">
        <v>1039</v>
      </c>
      <c r="G37" s="6">
        <v>1067</v>
      </c>
      <c r="H37" s="6">
        <v>45</v>
      </c>
      <c r="I37" s="7"/>
      <c r="J37" s="7"/>
      <c r="K37" s="7"/>
      <c r="L37" s="7"/>
      <c r="M37" s="7"/>
      <c r="N37" s="6"/>
    </row>
    <row r="38" ht="15" customHeight="1">
      <c r="A38" t="s" s="5">
        <v>82</v>
      </c>
      <c r="B38" t="s" s="5">
        <v>83</v>
      </c>
      <c r="C38" s="6">
        <v>9587</v>
      </c>
      <c r="D38" s="6">
        <v>4466</v>
      </c>
      <c r="E38" s="6">
        <v>4132</v>
      </c>
      <c r="F38" s="6">
        <v>1433</v>
      </c>
      <c r="G38" s="6">
        <v>2699</v>
      </c>
      <c r="H38" s="6">
        <v>334</v>
      </c>
      <c r="I38" s="8">
        <v>88</v>
      </c>
      <c r="J38" s="8">
        <v>246</v>
      </c>
      <c r="K38" s="7"/>
      <c r="L38" t="s" s="5">
        <v>147</v>
      </c>
      <c r="M38" s="7"/>
      <c r="N38" s="6"/>
    </row>
    <row r="39" ht="15" customHeight="1">
      <c r="A39" t="s" s="5">
        <v>84</v>
      </c>
      <c r="B39" t="s" s="5">
        <v>85</v>
      </c>
      <c r="C39" s="6">
        <v>19793</v>
      </c>
      <c r="D39" s="6">
        <v>8579</v>
      </c>
      <c r="E39" s="6"/>
      <c r="F39" s="6"/>
      <c r="G39" s="6"/>
      <c r="H39" s="6">
        <v>8579</v>
      </c>
      <c r="I39" s="8">
        <v>4189</v>
      </c>
      <c r="J39" s="8">
        <v>4390</v>
      </c>
      <c r="K39" s="7"/>
      <c r="L39" s="7"/>
      <c r="M39" s="7"/>
      <c r="N39" s="6"/>
    </row>
    <row r="40" ht="15" customHeight="1">
      <c r="A40" t="s" s="5">
        <v>86</v>
      </c>
      <c r="B40" t="s" s="5">
        <v>87</v>
      </c>
      <c r="C40" s="6">
        <v>3270</v>
      </c>
      <c r="D40" s="6">
        <v>1476</v>
      </c>
      <c r="E40" s="6">
        <v>1341</v>
      </c>
      <c r="F40" s="6">
        <v>1044</v>
      </c>
      <c r="G40" s="6">
        <v>297</v>
      </c>
      <c r="H40" s="6">
        <v>135</v>
      </c>
      <c r="I40" s="8">
        <v>54</v>
      </c>
      <c r="J40" s="8">
        <v>81</v>
      </c>
      <c r="K40" s="7"/>
      <c r="L40" s="7"/>
      <c r="M40" s="7"/>
      <c r="N40" s="6"/>
    </row>
    <row r="41" ht="15" customHeight="1">
      <c r="A41" t="s" s="5">
        <v>88</v>
      </c>
      <c r="B41" t="s" s="5">
        <v>89</v>
      </c>
      <c r="C41" s="6">
        <v>7250</v>
      </c>
      <c r="D41" s="6">
        <v>1356</v>
      </c>
      <c r="E41" s="6">
        <v>818</v>
      </c>
      <c r="F41" s="6"/>
      <c r="G41" s="6"/>
      <c r="H41" s="6">
        <v>538</v>
      </c>
      <c r="I41" s="7"/>
      <c r="J41" s="7"/>
      <c r="K41" s="7"/>
      <c r="L41" s="7"/>
      <c r="M41" s="7"/>
      <c r="N41" s="6"/>
    </row>
    <row r="42" ht="15" customHeight="1">
      <c r="A42" t="s" s="5">
        <v>90</v>
      </c>
      <c r="B42" t="s" s="5">
        <v>91</v>
      </c>
      <c r="C42" s="6">
        <v>4284</v>
      </c>
      <c r="D42" s="6">
        <v>3057</v>
      </c>
      <c r="E42" s="6">
        <v>707</v>
      </c>
      <c r="F42" s="6">
        <v>181</v>
      </c>
      <c r="G42" s="6">
        <v>526</v>
      </c>
      <c r="H42" s="6">
        <v>2350</v>
      </c>
      <c r="I42" s="8">
        <v>179</v>
      </c>
      <c r="J42" s="8">
        <v>2171</v>
      </c>
      <c r="K42" s="7"/>
      <c r="L42" s="7"/>
      <c r="M42" s="7"/>
      <c r="N42" s="6"/>
    </row>
    <row r="43" ht="15" customHeight="1">
      <c r="A43" t="s" s="5">
        <v>92</v>
      </c>
      <c r="B43" t="s" s="5">
        <v>93</v>
      </c>
      <c r="C43" s="6">
        <v>11369</v>
      </c>
      <c r="D43" s="6">
        <v>4398</v>
      </c>
      <c r="E43" s="6"/>
      <c r="F43" s="6"/>
      <c r="G43" s="6"/>
      <c r="H43" s="6">
        <v>4398</v>
      </c>
      <c r="I43" s="7"/>
      <c r="J43" s="7"/>
      <c r="K43" s="7"/>
      <c r="L43" s="7"/>
      <c r="M43" s="7"/>
      <c r="N43" s="6"/>
    </row>
    <row r="44" ht="15" customHeight="1">
      <c r="A44" t="s" s="5">
        <v>94</v>
      </c>
      <c r="B44" t="s" s="5">
        <v>95</v>
      </c>
      <c r="C44" s="6">
        <v>65710</v>
      </c>
      <c r="D44" s="6">
        <v>28500</v>
      </c>
      <c r="E44" s="6">
        <v>21121</v>
      </c>
      <c r="F44" s="6">
        <v>10433</v>
      </c>
      <c r="G44" s="6">
        <v>10688</v>
      </c>
      <c r="H44" s="6">
        <v>7379</v>
      </c>
      <c r="I44" s="8">
        <v>5282</v>
      </c>
      <c r="J44" s="8">
        <v>2097</v>
      </c>
      <c r="K44" s="7"/>
      <c r="L44" s="7"/>
      <c r="M44" s="7"/>
      <c r="N44" s="6"/>
    </row>
    <row r="45" ht="15" customHeight="1">
      <c r="A45" t="s" s="5">
        <v>96</v>
      </c>
      <c r="B45" t="s" s="5">
        <v>97</v>
      </c>
      <c r="C45" s="6">
        <v>3726</v>
      </c>
      <c r="D45" s="6">
        <v>2931</v>
      </c>
      <c r="E45" s="6">
        <v>983</v>
      </c>
      <c r="F45" s="6">
        <v>551</v>
      </c>
      <c r="G45" s="6">
        <v>432</v>
      </c>
      <c r="H45" s="6">
        <v>1948</v>
      </c>
      <c r="I45" s="8">
        <v>568</v>
      </c>
      <c r="J45" s="8">
        <v>1380</v>
      </c>
      <c r="K45" s="7"/>
      <c r="L45" s="7"/>
      <c r="M45" s="7"/>
      <c r="N45" s="6"/>
    </row>
    <row r="46" ht="15" customHeight="1">
      <c r="A46" t="s" s="5">
        <v>98</v>
      </c>
      <c r="B46" t="s" s="5">
        <v>99</v>
      </c>
      <c r="C46" s="6">
        <v>12118</v>
      </c>
      <c r="D46" s="6">
        <v>6208</v>
      </c>
      <c r="E46" s="6">
        <v>6158</v>
      </c>
      <c r="F46" s="6">
        <v>4579</v>
      </c>
      <c r="G46" s="6">
        <v>1579</v>
      </c>
      <c r="H46" s="6">
        <v>50</v>
      </c>
      <c r="I46" s="8">
        <v>37</v>
      </c>
      <c r="J46" s="8">
        <v>13</v>
      </c>
      <c r="K46" s="7"/>
      <c r="L46" s="7"/>
      <c r="M46" s="7"/>
      <c r="N46" s="6"/>
    </row>
    <row r="47" ht="15" customHeight="1">
      <c r="A47" t="s" s="44">
        <v>100</v>
      </c>
      <c r="B47" t="s" s="44">
        <v>101</v>
      </c>
      <c r="C47" s="45">
        <v>7774</v>
      </c>
      <c r="D47" s="36">
        <v>763</v>
      </c>
      <c r="E47" s="45">
        <v>447</v>
      </c>
      <c r="F47" s="46"/>
      <c r="G47" s="46"/>
      <c r="H47" s="45">
        <v>316</v>
      </c>
      <c r="I47" s="46"/>
      <c r="J47" s="46"/>
      <c r="K47" s="7"/>
      <c r="L47" t="s" s="5">
        <v>147</v>
      </c>
      <c r="M47" s="7"/>
      <c r="N47" s="6"/>
    </row>
    <row r="48" ht="15" customHeight="1">
      <c r="A48" t="s" s="55">
        <v>102</v>
      </c>
      <c r="B48" t="s" s="56">
        <v>103</v>
      </c>
      <c r="C48" s="57">
        <v>8100</v>
      </c>
      <c r="D48" s="57">
        <v>3363</v>
      </c>
      <c r="E48" s="57"/>
      <c r="F48" s="57"/>
      <c r="G48" s="57"/>
      <c r="H48" s="57">
        <v>3363</v>
      </c>
      <c r="I48" s="57">
        <v>1946</v>
      </c>
      <c r="J48" s="57">
        <v>1417</v>
      </c>
      <c r="K48" s="42"/>
      <c r="L48" s="7"/>
      <c r="M48" t="s" s="5">
        <v>147</v>
      </c>
      <c r="N48" s="6"/>
    </row>
    <row r="49" ht="15" customHeight="1">
      <c r="A49" t="s" s="50">
        <v>104</v>
      </c>
      <c r="B49" t="s" s="50">
        <v>105</v>
      </c>
      <c r="C49" s="43">
        <v>9374</v>
      </c>
      <c r="D49" s="43">
        <v>6556</v>
      </c>
      <c r="E49" s="43">
        <v>2718</v>
      </c>
      <c r="F49" s="43">
        <v>1074</v>
      </c>
      <c r="G49" s="43">
        <v>1644</v>
      </c>
      <c r="H49" s="43">
        <v>3838</v>
      </c>
      <c r="I49" s="51">
        <v>1414</v>
      </c>
      <c r="J49" s="51">
        <v>2424</v>
      </c>
      <c r="K49" s="7"/>
      <c r="L49" t="s" s="5">
        <v>147</v>
      </c>
      <c r="M49" s="7"/>
      <c r="N49" s="6"/>
    </row>
    <row r="50" ht="15" customHeight="1">
      <c r="A50" t="s" s="5">
        <v>106</v>
      </c>
      <c r="B50" t="s" s="5">
        <v>107</v>
      </c>
      <c r="C50" s="6">
        <v>3881</v>
      </c>
      <c r="D50" s="6">
        <v>1144</v>
      </c>
      <c r="E50" s="6">
        <v>530</v>
      </c>
      <c r="F50" s="6">
        <v>9</v>
      </c>
      <c r="G50" s="6">
        <v>521</v>
      </c>
      <c r="H50" s="6">
        <v>614</v>
      </c>
      <c r="I50" s="8">
        <v>315</v>
      </c>
      <c r="J50" s="8">
        <v>299</v>
      </c>
      <c r="K50" s="7"/>
      <c r="L50" s="7"/>
      <c r="M50" s="7"/>
      <c r="N50" s="6"/>
    </row>
    <row r="51" ht="15" customHeight="1">
      <c r="A51" t="s" s="5">
        <v>108</v>
      </c>
      <c r="B51" t="s" s="5">
        <v>109</v>
      </c>
      <c r="C51" s="6">
        <v>1084</v>
      </c>
      <c r="D51" s="6">
        <v>597</v>
      </c>
      <c r="E51" s="6">
        <v>259</v>
      </c>
      <c r="F51" s="6">
        <v>34</v>
      </c>
      <c r="G51" s="6">
        <v>225</v>
      </c>
      <c r="H51" s="6">
        <v>338</v>
      </c>
      <c r="I51" s="8">
        <v>37</v>
      </c>
      <c r="J51" s="8">
        <v>301</v>
      </c>
      <c r="K51" s="7"/>
      <c r="L51" s="7"/>
      <c r="M51" s="7"/>
      <c r="N51" s="6"/>
    </row>
    <row r="52" ht="15" customHeight="1">
      <c r="A52" s="7"/>
      <c r="B52" s="7"/>
      <c r="C52" s="7"/>
      <c r="D52" s="7"/>
      <c r="E52" s="7"/>
      <c r="F52" s="7"/>
      <c r="G52" s="7"/>
      <c r="H52" s="7"/>
      <c r="I52" s="7"/>
      <c r="J52" s="7"/>
      <c r="K52" s="7"/>
      <c r="L52" s="7"/>
      <c r="M52" s="7"/>
      <c r="N52" s="7"/>
    </row>
    <row r="53" ht="15" customHeight="1">
      <c r="A53" s="7"/>
      <c r="B53" t="s" s="9">
        <v>110</v>
      </c>
      <c r="C53" s="10">
        <f>SUM(C2:C51)</f>
        <v>605184</v>
      </c>
      <c r="D53" s="10">
        <f>SUM(D2:D51)</f>
        <v>246607</v>
      </c>
      <c r="E53" s="10">
        <f>SUM(E2:E51)</f>
        <v>126814</v>
      </c>
      <c r="F53" s="10">
        <f>SUM(F2:F51)+E5+E8+E11+E18+E20+E23+E24+E26+E30+E41+E47</f>
        <v>75871</v>
      </c>
      <c r="G53" s="10">
        <f>SUM(G2:G51)</f>
        <v>57811</v>
      </c>
      <c r="H53" s="10">
        <f>SUM(H2:H51)</f>
        <v>119735</v>
      </c>
      <c r="I53" s="10">
        <f>SUM(I2:I51)+H5+H26+H37+H41+H43+H47</f>
        <v>56181</v>
      </c>
      <c r="J53" s="10">
        <f>SUM(J2:J51)</f>
        <v>69030</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48</v>
      </c>
      <c r="D55" s="8">
        <f>COUNTIF(D2:D51,"&gt;0")</f>
        <v>47</v>
      </c>
      <c r="E55" s="8">
        <f>COUNTIF(E2:E51,"&gt;0")</f>
        <v>41</v>
      </c>
      <c r="F55" s="8">
        <f>COUNTIF(F2:F51,"&gt;0")</f>
        <v>31</v>
      </c>
      <c r="G55" s="8">
        <f>COUNTIF(G2:G51,"&gt;0")</f>
        <v>32</v>
      </c>
      <c r="H55" s="8">
        <f>COUNTIF(H2:H51,"&gt;0")</f>
        <v>46</v>
      </c>
      <c r="I55" s="8">
        <f>COUNTIF(I2:I51,"&gt;0")</f>
        <v>41</v>
      </c>
      <c r="J55" s="8">
        <f>COUNTIF(J2:J51,"&gt;0")</f>
        <v>42</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N55"/>
  <sheetViews>
    <sheetView workbookViewId="0" showGridLines="0" defaultGridColor="1"/>
  </sheetViews>
  <sheetFormatPr defaultColWidth="8.83333" defaultRowHeight="15" customHeight="1" outlineLevelRow="0" outlineLevelCol="0"/>
  <cols>
    <col min="1" max="1" width="11.3516" style="58" customWidth="1"/>
    <col min="2" max="2" width="15.3516" style="58" customWidth="1"/>
    <col min="3" max="3" width="10.6719" style="58" customWidth="1"/>
    <col min="4" max="4" width="10.6719" style="58" customWidth="1"/>
    <col min="5" max="5" width="10.6719" style="58" customWidth="1"/>
    <col min="6" max="6" width="10.6719" style="58" customWidth="1"/>
    <col min="7" max="7" width="10.6719" style="58" customWidth="1"/>
    <col min="8" max="8" width="10.6719" style="58" customWidth="1"/>
    <col min="9" max="9" width="10.6719" style="58" customWidth="1"/>
    <col min="10" max="10" width="10.6719" style="58" customWidth="1"/>
    <col min="11" max="11" width="8.85156" style="58" customWidth="1"/>
    <col min="12" max="12" width="8.85156" style="58" customWidth="1"/>
    <col min="13" max="13" width="8.85156" style="58" customWidth="1"/>
    <col min="14" max="14" width="8.85156" style="58" customWidth="1"/>
    <col min="15" max="256" width="8.85156" style="58" customWidth="1"/>
  </cols>
  <sheetData>
    <row r="1" ht="57" customHeight="1">
      <c r="A1" t="s" s="2">
        <v>0</v>
      </c>
      <c r="B1" t="s" s="2">
        <v>1</v>
      </c>
      <c r="C1" t="s" s="3">
        <v>111</v>
      </c>
      <c r="D1" t="s" s="3">
        <v>112</v>
      </c>
      <c r="E1" t="s" s="3">
        <v>113</v>
      </c>
      <c r="F1" t="s" s="3">
        <v>114</v>
      </c>
      <c r="G1" t="s" s="3">
        <v>115</v>
      </c>
      <c r="H1" t="s" s="3">
        <v>116</v>
      </c>
      <c r="I1" t="s" s="3">
        <v>117</v>
      </c>
      <c r="J1" t="s" s="3">
        <v>118</v>
      </c>
      <c r="K1" s="7"/>
      <c r="L1" s="12"/>
      <c r="M1" s="12"/>
      <c r="N1" s="12"/>
    </row>
    <row r="2" ht="15" customHeight="1">
      <c r="A2" t="s" s="5">
        <v>10</v>
      </c>
      <c r="B2" t="s" s="5">
        <v>11</v>
      </c>
      <c r="C2" s="6">
        <v>4408</v>
      </c>
      <c r="D2" s="6">
        <v>1543</v>
      </c>
      <c r="E2" s="6">
        <v>1273</v>
      </c>
      <c r="F2" s="6">
        <v>700</v>
      </c>
      <c r="G2" s="6">
        <v>573</v>
      </c>
      <c r="H2" s="6">
        <v>270</v>
      </c>
      <c r="I2" s="6">
        <v>148</v>
      </c>
      <c r="J2" s="6">
        <v>122</v>
      </c>
      <c r="K2" s="7"/>
      <c r="L2" s="7"/>
      <c r="M2" s="7"/>
      <c r="N2" s="7"/>
    </row>
    <row r="3" ht="15" customHeight="1">
      <c r="A3" t="s" s="5">
        <v>12</v>
      </c>
      <c r="B3" t="s" s="5">
        <v>13</v>
      </c>
      <c r="C3" s="6">
        <v>27157</v>
      </c>
      <c r="D3" s="6">
        <f>G3+J3</f>
        <v>306</v>
      </c>
      <c r="E3" s="6">
        <f>G3</f>
        <v>171</v>
      </c>
      <c r="F3" s="6"/>
      <c r="G3" s="6">
        <v>171</v>
      </c>
      <c r="H3" s="6">
        <f>J3</f>
        <v>135</v>
      </c>
      <c r="I3" s="6"/>
      <c r="J3" s="6">
        <v>135</v>
      </c>
      <c r="K3" s="7"/>
      <c r="L3" s="7"/>
      <c r="M3" s="7"/>
      <c r="N3" s="7"/>
    </row>
    <row r="4" ht="15" customHeight="1">
      <c r="A4" t="s" s="5">
        <v>14</v>
      </c>
      <c r="B4" t="s" s="5">
        <v>15</v>
      </c>
      <c r="C4" s="6">
        <v>15646</v>
      </c>
      <c r="D4" s="6">
        <v>8177</v>
      </c>
      <c r="E4" s="6">
        <v>2626</v>
      </c>
      <c r="F4" s="6">
        <v>2060</v>
      </c>
      <c r="G4" s="6">
        <v>566</v>
      </c>
      <c r="H4" s="6">
        <v>5551</v>
      </c>
      <c r="I4" s="6">
        <v>4106</v>
      </c>
      <c r="J4" s="6">
        <v>1445</v>
      </c>
      <c r="K4" s="7"/>
      <c r="L4" s="7"/>
      <c r="M4" s="7"/>
      <c r="N4" s="7"/>
    </row>
    <row r="5" ht="15" customHeight="1">
      <c r="A5" t="s" s="5">
        <v>16</v>
      </c>
      <c r="B5" t="s" s="5">
        <v>17</v>
      </c>
      <c r="C5" s="6"/>
      <c r="D5" s="6"/>
      <c r="E5" s="6"/>
      <c r="F5" s="6"/>
      <c r="G5" s="6"/>
      <c r="H5" s="6"/>
      <c r="I5" s="6"/>
      <c r="J5" s="6"/>
      <c r="K5" s="7"/>
      <c r="L5" s="7"/>
      <c r="M5" s="7"/>
      <c r="N5" s="7"/>
    </row>
    <row r="6" ht="15" customHeight="1">
      <c r="A6" t="s" s="5">
        <v>18</v>
      </c>
      <c r="B6" t="s" s="5">
        <v>19</v>
      </c>
      <c r="C6" s="6">
        <v>129075</v>
      </c>
      <c r="D6" s="6">
        <v>31651</v>
      </c>
      <c r="E6" s="6">
        <v>10308</v>
      </c>
      <c r="F6" s="6">
        <v>6901</v>
      </c>
      <c r="G6" s="6">
        <v>3407</v>
      </c>
      <c r="H6" s="6">
        <v>21343</v>
      </c>
      <c r="I6" s="6">
        <v>21278</v>
      </c>
      <c r="J6" s="6">
        <v>65</v>
      </c>
      <c r="K6" s="7"/>
      <c r="L6" s="7"/>
      <c r="M6" s="7"/>
      <c r="N6" s="7"/>
    </row>
    <row r="7" ht="15" customHeight="1">
      <c r="A7" t="s" s="5">
        <v>20</v>
      </c>
      <c r="B7" t="s" s="5">
        <v>21</v>
      </c>
      <c r="C7" s="6">
        <v>20137</v>
      </c>
      <c r="D7" s="6">
        <v>3946</v>
      </c>
      <c r="E7" s="6">
        <v>94</v>
      </c>
      <c r="F7" s="6">
        <v>57</v>
      </c>
      <c r="G7" s="6">
        <v>37</v>
      </c>
      <c r="H7" s="6">
        <v>3852</v>
      </c>
      <c r="I7" s="6">
        <v>2651</v>
      </c>
      <c r="J7" s="6">
        <v>1201</v>
      </c>
      <c r="K7" s="7"/>
      <c r="L7" s="7"/>
      <c r="M7" s="7"/>
      <c r="N7" s="7"/>
    </row>
    <row r="8" ht="15" customHeight="1">
      <c r="A8" t="s" s="5">
        <v>22</v>
      </c>
      <c r="B8" t="s" s="5">
        <v>23</v>
      </c>
      <c r="C8" s="6">
        <v>13366</v>
      </c>
      <c r="D8" s="6"/>
      <c r="E8" s="6"/>
      <c r="F8" s="6"/>
      <c r="G8" s="6"/>
      <c r="H8" s="6"/>
      <c r="I8" s="6"/>
      <c r="J8" s="6"/>
      <c r="K8" s="7"/>
      <c r="L8" s="7"/>
      <c r="M8" s="7"/>
      <c r="N8" s="7"/>
    </row>
    <row r="9" ht="15" customHeight="1">
      <c r="A9" t="s" s="5">
        <v>24</v>
      </c>
      <c r="B9" t="s" s="5">
        <v>25</v>
      </c>
      <c r="C9" s="6">
        <v>5207</v>
      </c>
      <c r="D9" s="6">
        <v>530</v>
      </c>
      <c r="E9" s="6">
        <v>530</v>
      </c>
      <c r="F9" s="6"/>
      <c r="G9" s="6"/>
      <c r="H9" s="6"/>
      <c r="I9" s="6"/>
      <c r="J9" s="6"/>
      <c r="K9" s="7"/>
      <c r="L9" s="7"/>
      <c r="M9" s="7"/>
      <c r="N9" s="7"/>
    </row>
    <row r="10" ht="15" customHeight="1">
      <c r="A10" t="s" s="5">
        <v>26</v>
      </c>
      <c r="B10" t="s" s="5">
        <v>27</v>
      </c>
      <c r="C10" s="6">
        <v>96253</v>
      </c>
      <c r="D10" s="6">
        <v>16558</v>
      </c>
      <c r="E10" s="6">
        <v>15628</v>
      </c>
      <c r="F10" s="6">
        <v>8870</v>
      </c>
      <c r="G10" s="6">
        <v>6758</v>
      </c>
      <c r="H10" s="6">
        <v>930</v>
      </c>
      <c r="I10" s="6">
        <v>389</v>
      </c>
      <c r="J10" s="6">
        <v>541</v>
      </c>
      <c r="K10" s="7"/>
      <c r="L10" s="7"/>
      <c r="M10" s="7"/>
      <c r="N10" s="7"/>
    </row>
    <row r="11" ht="15" customHeight="1">
      <c r="A11" t="s" s="5">
        <v>28</v>
      </c>
      <c r="B11" t="s" s="5">
        <v>29</v>
      </c>
      <c r="C11" s="6"/>
      <c r="D11" s="6"/>
      <c r="E11" s="6"/>
      <c r="F11" s="6"/>
      <c r="G11" s="6"/>
      <c r="H11" s="6"/>
      <c r="I11" s="6"/>
      <c r="J11" s="6"/>
      <c r="K11" s="7"/>
      <c r="L11" s="7"/>
      <c r="M11" s="7"/>
      <c r="N11" s="7"/>
    </row>
    <row r="12" ht="15" customHeight="1">
      <c r="A12" t="s" s="5">
        <v>30</v>
      </c>
      <c r="B12" t="s" s="5">
        <v>31</v>
      </c>
      <c r="C12" s="6">
        <v>4396</v>
      </c>
      <c r="D12" s="6">
        <v>1232</v>
      </c>
      <c r="E12" s="6">
        <v>504</v>
      </c>
      <c r="F12" s="6">
        <v>438</v>
      </c>
      <c r="G12" s="6">
        <v>66</v>
      </c>
      <c r="H12" s="6">
        <v>728</v>
      </c>
      <c r="I12" s="6">
        <v>549</v>
      </c>
      <c r="J12" s="6">
        <v>179</v>
      </c>
      <c r="K12" s="7"/>
      <c r="L12" s="7"/>
      <c r="M12" s="7"/>
      <c r="N12" s="7"/>
    </row>
    <row r="13" ht="15" customHeight="1">
      <c r="A13" t="s" s="5">
        <v>32</v>
      </c>
      <c r="B13" t="s" s="5">
        <v>33</v>
      </c>
      <c r="C13" s="6">
        <v>8363</v>
      </c>
      <c r="D13" s="6">
        <v>2675</v>
      </c>
      <c r="E13" s="6">
        <v>1790</v>
      </c>
      <c r="F13" s="6">
        <v>935</v>
      </c>
      <c r="G13" s="6">
        <v>855</v>
      </c>
      <c r="H13" s="6">
        <v>885</v>
      </c>
      <c r="I13" s="6">
        <v>574</v>
      </c>
      <c r="J13" s="6">
        <v>311</v>
      </c>
      <c r="K13" s="7"/>
      <c r="L13" s="7"/>
      <c r="M13" s="7"/>
      <c r="N13" s="7"/>
    </row>
    <row r="14" ht="15" customHeight="1">
      <c r="A14" t="s" s="5">
        <v>34</v>
      </c>
      <c r="B14" t="s" s="5">
        <v>35</v>
      </c>
      <c r="C14" s="6">
        <v>8651</v>
      </c>
      <c r="D14" s="6">
        <v>3776</v>
      </c>
      <c r="E14" s="6">
        <v>2559</v>
      </c>
      <c r="F14" s="6">
        <v>1915</v>
      </c>
      <c r="G14" s="6">
        <v>644</v>
      </c>
      <c r="H14" s="6">
        <v>1217</v>
      </c>
      <c r="I14" s="6">
        <v>993</v>
      </c>
      <c r="J14" s="6">
        <v>224</v>
      </c>
      <c r="K14" s="7"/>
      <c r="L14" s="7"/>
      <c r="M14" s="7"/>
      <c r="N14" s="7"/>
    </row>
    <row r="15" ht="15" customHeight="1">
      <c r="A15" t="s" s="5">
        <v>36</v>
      </c>
      <c r="B15" t="s" s="5">
        <v>37</v>
      </c>
      <c r="C15" s="6">
        <v>40872</v>
      </c>
      <c r="D15" s="6">
        <v>6276</v>
      </c>
      <c r="E15" s="6"/>
      <c r="F15" s="6"/>
      <c r="G15" s="6"/>
      <c r="H15" s="6">
        <v>6276</v>
      </c>
      <c r="I15" s="6">
        <v>2169</v>
      </c>
      <c r="J15" s="6">
        <v>4107</v>
      </c>
      <c r="K15" s="7"/>
      <c r="L15" s="7"/>
      <c r="M15" s="7"/>
      <c r="N15" s="7"/>
    </row>
    <row r="16" ht="15" customHeight="1">
      <c r="A16" t="s" s="5">
        <v>38</v>
      </c>
      <c r="B16" t="s" s="5">
        <v>39</v>
      </c>
      <c r="C16" s="6"/>
      <c r="D16" s="6"/>
      <c r="E16" s="6"/>
      <c r="F16" s="6"/>
      <c r="G16" s="6"/>
      <c r="H16" s="6"/>
      <c r="I16" s="6"/>
      <c r="J16" s="6"/>
      <c r="K16" s="7"/>
      <c r="L16" s="7"/>
      <c r="M16" s="7"/>
      <c r="N16" s="7"/>
    </row>
    <row r="17" ht="15" customHeight="1">
      <c r="A17" t="s" s="5">
        <v>40</v>
      </c>
      <c r="B17" t="s" s="5">
        <v>41</v>
      </c>
      <c r="C17" s="6">
        <v>9973</v>
      </c>
      <c r="D17" s="6">
        <v>3077</v>
      </c>
      <c r="E17" s="6">
        <v>2283</v>
      </c>
      <c r="F17" s="6">
        <v>904</v>
      </c>
      <c r="G17" s="6">
        <v>1379</v>
      </c>
      <c r="H17" s="6">
        <v>794</v>
      </c>
      <c r="I17" s="6">
        <v>794</v>
      </c>
      <c r="J17" s="6"/>
      <c r="K17" s="7"/>
      <c r="L17" s="7"/>
      <c r="M17" s="7"/>
      <c r="N17" s="7"/>
    </row>
    <row r="18" ht="15" customHeight="1">
      <c r="A18" t="s" s="5">
        <v>42</v>
      </c>
      <c r="B18" t="s" s="5">
        <v>43</v>
      </c>
      <c r="C18" s="6"/>
      <c r="D18" s="6"/>
      <c r="E18" s="6"/>
      <c r="F18" s="6"/>
      <c r="G18" s="6"/>
      <c r="H18" s="6"/>
      <c r="I18" s="6"/>
      <c r="J18" s="6"/>
      <c r="K18" s="7"/>
      <c r="L18" s="7"/>
      <c r="M18" s="7"/>
      <c r="N18" s="7"/>
    </row>
    <row r="19" ht="15" customHeight="1">
      <c r="A19" t="s" s="5">
        <v>44</v>
      </c>
      <c r="B19" t="s" s="5">
        <v>45</v>
      </c>
      <c r="C19" s="6">
        <v>32488</v>
      </c>
      <c r="D19" s="6">
        <v>9744</v>
      </c>
      <c r="E19" s="6">
        <v>3654</v>
      </c>
      <c r="F19" s="6">
        <v>1037</v>
      </c>
      <c r="G19" s="6">
        <v>2617</v>
      </c>
      <c r="H19" s="6">
        <v>6090</v>
      </c>
      <c r="I19" s="6">
        <v>5302</v>
      </c>
      <c r="J19" s="6">
        <v>788</v>
      </c>
      <c r="K19" s="7"/>
      <c r="L19" s="7"/>
      <c r="M19" s="7"/>
      <c r="N19" s="7"/>
    </row>
    <row r="20" ht="15" customHeight="1">
      <c r="A20" t="s" s="5">
        <v>46</v>
      </c>
      <c r="B20" t="s" s="5">
        <v>47</v>
      </c>
      <c r="C20" s="6">
        <v>8279</v>
      </c>
      <c r="D20" s="6">
        <v>226</v>
      </c>
      <c r="E20" s="6">
        <v>17</v>
      </c>
      <c r="F20" s="6"/>
      <c r="G20" s="6"/>
      <c r="H20" s="6">
        <v>209</v>
      </c>
      <c r="I20" s="6">
        <v>87</v>
      </c>
      <c r="J20" s="6">
        <v>122</v>
      </c>
      <c r="K20" s="7"/>
      <c r="L20" s="7"/>
      <c r="M20" s="7"/>
      <c r="N20" s="7"/>
    </row>
    <row r="21" ht="15" customHeight="1">
      <c r="A21" t="s" s="5">
        <v>48</v>
      </c>
      <c r="B21" t="s" s="5">
        <v>49</v>
      </c>
      <c r="C21" s="6">
        <v>19453</v>
      </c>
      <c r="D21" s="6">
        <v>1684</v>
      </c>
      <c r="E21" s="6">
        <v>874</v>
      </c>
      <c r="F21" s="6"/>
      <c r="G21" s="6"/>
      <c r="H21" s="6">
        <v>810</v>
      </c>
      <c r="I21" s="6"/>
      <c r="J21" s="6"/>
      <c r="K21" s="7"/>
      <c r="L21" s="7"/>
      <c r="M21" s="7"/>
      <c r="N21" s="7"/>
    </row>
    <row r="22" ht="15" customHeight="1">
      <c r="A22" t="s" s="5">
        <v>50</v>
      </c>
      <c r="B22" t="s" s="5">
        <v>51</v>
      </c>
      <c r="C22" s="6">
        <v>2473</v>
      </c>
      <c r="D22" s="6"/>
      <c r="E22" s="6"/>
      <c r="F22" s="6"/>
      <c r="G22" s="6"/>
      <c r="H22" s="6"/>
      <c r="I22" s="6"/>
      <c r="J22" s="6"/>
      <c r="K22" s="7"/>
      <c r="L22" s="7"/>
      <c r="M22" s="7"/>
      <c r="N22" s="7"/>
    </row>
    <row r="23" ht="15" customHeight="1">
      <c r="A23" t="s" s="5">
        <v>52</v>
      </c>
      <c r="B23" t="s" s="5">
        <v>53</v>
      </c>
      <c r="C23" s="6">
        <v>38827</v>
      </c>
      <c r="D23" s="6">
        <v>1454</v>
      </c>
      <c r="E23" s="6"/>
      <c r="F23" s="6"/>
      <c r="G23" s="6"/>
      <c r="H23" s="6">
        <f>J23</f>
        <v>1454</v>
      </c>
      <c r="I23" s="6"/>
      <c r="J23" s="6">
        <v>1454</v>
      </c>
      <c r="K23" s="7"/>
      <c r="L23" s="7"/>
      <c r="M23" s="7"/>
      <c r="N23" s="7"/>
    </row>
    <row r="24" ht="15" customHeight="1">
      <c r="A24" t="s" s="5">
        <v>54</v>
      </c>
      <c r="B24" t="s" s="5">
        <v>55</v>
      </c>
      <c r="C24" s="6">
        <v>9821</v>
      </c>
      <c r="D24" s="6">
        <f>E24+H24</f>
        <v>3033</v>
      </c>
      <c r="E24" s="6">
        <v>1305</v>
      </c>
      <c r="F24" s="6"/>
      <c r="G24" s="6">
        <v>1305</v>
      </c>
      <c r="H24" s="6">
        <v>1728</v>
      </c>
      <c r="I24" s="6">
        <v>534</v>
      </c>
      <c r="J24" s="6">
        <v>1194</v>
      </c>
      <c r="K24" s="7"/>
      <c r="L24" s="7"/>
      <c r="M24" s="7"/>
      <c r="N24" s="7"/>
    </row>
    <row r="25" ht="15" customHeight="1">
      <c r="A25" t="s" s="5">
        <v>56</v>
      </c>
      <c r="B25" t="s" s="5">
        <v>57</v>
      </c>
      <c r="C25" s="6">
        <v>31721</v>
      </c>
      <c r="D25" s="6">
        <v>17292</v>
      </c>
      <c r="E25" s="6">
        <v>10244</v>
      </c>
      <c r="F25" s="6">
        <v>5886</v>
      </c>
      <c r="G25" s="6">
        <v>4358</v>
      </c>
      <c r="H25" s="6">
        <v>7048</v>
      </c>
      <c r="I25" s="6">
        <v>3803</v>
      </c>
      <c r="J25" s="6">
        <v>3245</v>
      </c>
      <c r="K25" s="7"/>
      <c r="L25" s="7"/>
      <c r="M25" s="7"/>
      <c r="N25" s="7"/>
    </row>
    <row r="26" ht="15" customHeight="1">
      <c r="A26" t="s" s="5">
        <v>58</v>
      </c>
      <c r="B26" t="s" s="5">
        <v>59</v>
      </c>
      <c r="C26" s="6"/>
      <c r="D26" s="6"/>
      <c r="E26" s="6"/>
      <c r="F26" s="6"/>
      <c r="G26" s="6"/>
      <c r="H26" s="6"/>
      <c r="I26" s="6"/>
      <c r="J26" s="6"/>
      <c r="K26" s="7"/>
      <c r="L26" s="7"/>
      <c r="M26" s="7"/>
      <c r="N26" s="7"/>
    </row>
    <row r="27" ht="15" customHeight="1">
      <c r="A27" t="s" s="5">
        <v>60</v>
      </c>
      <c r="B27" t="s" s="5">
        <v>61</v>
      </c>
      <c r="C27" s="6">
        <v>2720</v>
      </c>
      <c r="D27" s="6">
        <v>338</v>
      </c>
      <c r="E27" s="6">
        <v>193</v>
      </c>
      <c r="F27" s="6">
        <v>58</v>
      </c>
      <c r="G27" s="6">
        <v>135</v>
      </c>
      <c r="H27" s="6">
        <v>145</v>
      </c>
      <c r="I27" s="6">
        <v>14</v>
      </c>
      <c r="J27" s="6">
        <v>131</v>
      </c>
      <c r="K27" s="7"/>
      <c r="L27" s="7"/>
      <c r="M27" s="7"/>
      <c r="N27" s="7"/>
    </row>
    <row r="28" ht="15" customHeight="1">
      <c r="A28" t="s" s="5">
        <v>62</v>
      </c>
      <c r="B28" t="s" s="5">
        <v>63</v>
      </c>
      <c r="C28" s="6">
        <v>37104</v>
      </c>
      <c r="D28" s="6">
        <v>10517</v>
      </c>
      <c r="E28" s="6">
        <v>6504</v>
      </c>
      <c r="F28" s="6">
        <v>5961</v>
      </c>
      <c r="G28" s="6">
        <v>543</v>
      </c>
      <c r="H28" s="6">
        <v>4013</v>
      </c>
      <c r="I28" s="6">
        <v>4004</v>
      </c>
      <c r="J28" s="6">
        <v>9</v>
      </c>
      <c r="K28" s="7"/>
      <c r="L28" s="7"/>
      <c r="M28" s="7"/>
      <c r="N28" s="7"/>
    </row>
    <row r="29" ht="15" customHeight="1">
      <c r="A29" t="s" s="5">
        <v>64</v>
      </c>
      <c r="B29" t="s" s="5">
        <v>65</v>
      </c>
      <c r="C29" s="6">
        <v>1705</v>
      </c>
      <c r="D29" s="6">
        <v>611</v>
      </c>
      <c r="E29" s="6">
        <v>428</v>
      </c>
      <c r="F29" s="6"/>
      <c r="G29" s="6"/>
      <c r="H29" s="6">
        <v>183</v>
      </c>
      <c r="I29" s="6"/>
      <c r="J29" s="6"/>
      <c r="K29" s="7"/>
      <c r="L29" s="7"/>
      <c r="M29" s="7"/>
      <c r="N29" s="7"/>
    </row>
    <row r="30" ht="15" customHeight="1">
      <c r="A30" t="s" s="5">
        <v>66</v>
      </c>
      <c r="B30" t="s" s="5">
        <v>67</v>
      </c>
      <c r="C30" s="6">
        <v>5302</v>
      </c>
      <c r="D30" s="6">
        <v>591</v>
      </c>
      <c r="E30" s="6">
        <v>281</v>
      </c>
      <c r="F30" s="6"/>
      <c r="G30" s="6"/>
      <c r="H30" s="6">
        <v>310</v>
      </c>
      <c r="I30" s="6">
        <v>205</v>
      </c>
      <c r="J30" s="6">
        <v>105</v>
      </c>
      <c r="K30" s="7"/>
      <c r="L30" s="7"/>
      <c r="M30" s="7"/>
      <c r="N30" s="7"/>
    </row>
    <row r="31" ht="15" customHeight="1">
      <c r="A31" t="s" s="5">
        <v>68</v>
      </c>
      <c r="B31" t="s" s="5">
        <v>69</v>
      </c>
      <c r="C31" s="8">
        <v>2578</v>
      </c>
      <c r="D31" s="6">
        <f>G31+J31</f>
        <v>75</v>
      </c>
      <c r="E31" s="6">
        <v>17</v>
      </c>
      <c r="F31" s="6"/>
      <c r="G31" s="6">
        <v>17</v>
      </c>
      <c r="H31" s="6">
        <v>58</v>
      </c>
      <c r="I31" s="6"/>
      <c r="J31" s="6">
        <v>58</v>
      </c>
      <c r="K31" s="7"/>
      <c r="L31" s="7"/>
      <c r="M31" s="7"/>
      <c r="N31" s="7"/>
    </row>
    <row r="32" ht="15" customHeight="1">
      <c r="A32" t="s" s="5">
        <v>70</v>
      </c>
      <c r="B32" t="s" s="5">
        <v>71</v>
      </c>
      <c r="C32" s="6"/>
      <c r="D32" s="6"/>
      <c r="E32" s="6"/>
      <c r="F32" s="6"/>
      <c r="G32" s="6"/>
      <c r="H32" s="6"/>
      <c r="I32" s="6"/>
      <c r="J32" s="6"/>
      <c r="K32" s="7"/>
      <c r="L32" s="7"/>
      <c r="M32" s="7"/>
      <c r="N32" s="7"/>
    </row>
    <row r="33" ht="15" customHeight="1">
      <c r="A33" t="s" s="5">
        <v>72</v>
      </c>
      <c r="B33" t="s" s="5">
        <v>73</v>
      </c>
      <c r="C33" s="6"/>
      <c r="D33" s="6"/>
      <c r="E33" s="6"/>
      <c r="F33" s="6"/>
      <c r="G33" s="6"/>
      <c r="H33" s="6"/>
      <c r="I33" s="6"/>
      <c r="J33" s="6"/>
      <c r="K33" s="7"/>
      <c r="L33" s="7"/>
      <c r="M33" s="7"/>
      <c r="N33" s="7"/>
    </row>
    <row r="34" ht="15" customHeight="1">
      <c r="A34" t="s" s="5">
        <v>74</v>
      </c>
      <c r="B34" t="s" s="5">
        <v>75</v>
      </c>
      <c r="C34" s="6">
        <v>13740</v>
      </c>
      <c r="D34" s="6">
        <v>2996</v>
      </c>
      <c r="E34" s="6">
        <v>1899</v>
      </c>
      <c r="F34" s="6">
        <v>215</v>
      </c>
      <c r="G34" s="6">
        <v>1684</v>
      </c>
      <c r="H34" s="6">
        <v>1097</v>
      </c>
      <c r="I34" s="6">
        <v>128</v>
      </c>
      <c r="J34" s="6">
        <v>969</v>
      </c>
      <c r="K34" s="7"/>
      <c r="L34" s="7"/>
      <c r="M34" s="7"/>
      <c r="N34" s="7"/>
    </row>
    <row r="35" ht="15" customHeight="1">
      <c r="A35" t="s" s="5">
        <v>76</v>
      </c>
      <c r="B35" t="s" s="5">
        <v>77</v>
      </c>
      <c r="C35" s="6">
        <v>49312</v>
      </c>
      <c r="D35" s="6">
        <v>11034</v>
      </c>
      <c r="E35" s="6"/>
      <c r="F35" s="6"/>
      <c r="G35" s="6"/>
      <c r="H35" s="6">
        <v>11034</v>
      </c>
      <c r="I35" s="6">
        <v>6053</v>
      </c>
      <c r="J35" s="6">
        <v>4981</v>
      </c>
      <c r="K35" s="7"/>
      <c r="L35" s="7"/>
      <c r="M35" s="7"/>
      <c r="N35" s="7"/>
    </row>
    <row r="36" ht="15" customHeight="1">
      <c r="A36" t="s" s="5">
        <v>78</v>
      </c>
      <c r="B36" t="s" s="5">
        <v>79</v>
      </c>
      <c r="C36" s="6"/>
      <c r="D36" s="6"/>
      <c r="E36" s="6"/>
      <c r="F36" s="6"/>
      <c r="G36" s="6"/>
      <c r="H36" s="6"/>
      <c r="I36" s="6"/>
      <c r="J36" s="6"/>
      <c r="K36" s="7"/>
      <c r="L36" s="7"/>
      <c r="M36" s="7"/>
      <c r="N36" s="7"/>
    </row>
    <row r="37" ht="15" customHeight="1">
      <c r="A37" t="s" s="5">
        <v>80</v>
      </c>
      <c r="B37" t="s" s="5">
        <v>81</v>
      </c>
      <c r="C37" s="6">
        <v>27180</v>
      </c>
      <c r="D37" s="6">
        <v>2856</v>
      </c>
      <c r="E37" s="6">
        <v>2856</v>
      </c>
      <c r="F37" s="6">
        <v>974</v>
      </c>
      <c r="G37" s="6">
        <v>1882</v>
      </c>
      <c r="H37" s="6"/>
      <c r="I37" s="6"/>
      <c r="J37" s="6"/>
      <c r="K37" s="7"/>
      <c r="L37" s="7"/>
      <c r="M37" s="7"/>
      <c r="N37" s="7"/>
    </row>
    <row r="38" ht="15" customHeight="1">
      <c r="A38" t="s" s="5">
        <v>82</v>
      </c>
      <c r="B38" t="s" s="5">
        <v>83</v>
      </c>
      <c r="C38" s="6">
        <v>15478</v>
      </c>
      <c r="D38" s="6">
        <v>1692</v>
      </c>
      <c r="E38" s="6">
        <v>1640</v>
      </c>
      <c r="F38" s="6">
        <v>720</v>
      </c>
      <c r="G38" s="6">
        <v>920</v>
      </c>
      <c r="H38" s="6">
        <v>52</v>
      </c>
      <c r="I38" s="6">
        <v>20</v>
      </c>
      <c r="J38" s="6">
        <v>32</v>
      </c>
      <c r="K38" s="7"/>
      <c r="L38" s="7"/>
      <c r="M38" s="7"/>
      <c r="N38" s="7"/>
    </row>
    <row r="39" ht="15" customHeight="1">
      <c r="A39" t="s" s="5">
        <v>84</v>
      </c>
      <c r="B39" t="s" s="5">
        <v>85</v>
      </c>
      <c r="C39" s="6">
        <v>48353</v>
      </c>
      <c r="D39" s="6">
        <v>7525</v>
      </c>
      <c r="E39" s="6"/>
      <c r="F39" s="6"/>
      <c r="G39" s="6"/>
      <c r="H39" s="6">
        <v>7525</v>
      </c>
      <c r="I39" s="6">
        <v>4503</v>
      </c>
      <c r="J39" s="6">
        <v>3022</v>
      </c>
      <c r="K39" s="7"/>
      <c r="L39" s="7"/>
      <c r="M39" s="7"/>
      <c r="N39" s="7"/>
    </row>
    <row r="40" ht="15" customHeight="1">
      <c r="A40" t="s" s="5">
        <v>86</v>
      </c>
      <c r="B40" t="s" s="5">
        <v>87</v>
      </c>
      <c r="C40" s="6">
        <v>2108</v>
      </c>
      <c r="D40" s="6">
        <v>653</v>
      </c>
      <c r="E40" s="6">
        <v>555</v>
      </c>
      <c r="F40" s="6">
        <v>476</v>
      </c>
      <c r="G40" s="6">
        <v>79</v>
      </c>
      <c r="H40" s="6">
        <v>98</v>
      </c>
      <c r="I40" s="6">
        <v>54</v>
      </c>
      <c r="J40" s="6">
        <v>44</v>
      </c>
      <c r="K40" s="7"/>
      <c r="L40" s="7"/>
      <c r="M40" s="7"/>
      <c r="N40" s="7"/>
    </row>
    <row r="41" ht="15" customHeight="1">
      <c r="A41" t="s" s="5">
        <v>88</v>
      </c>
      <c r="B41" t="s" s="5">
        <v>89</v>
      </c>
      <c r="C41" s="6">
        <v>18958</v>
      </c>
      <c r="D41" s="6">
        <v>3129</v>
      </c>
      <c r="E41" s="6">
        <v>1854</v>
      </c>
      <c r="F41" s="6"/>
      <c r="G41" s="6"/>
      <c r="H41" s="6">
        <v>1275</v>
      </c>
      <c r="I41" s="6"/>
      <c r="J41" s="6"/>
      <c r="K41" s="7"/>
      <c r="L41" s="7"/>
      <c r="M41" s="7"/>
      <c r="N41" s="7"/>
    </row>
    <row r="42" ht="15" customHeight="1">
      <c r="A42" t="s" s="5">
        <v>90</v>
      </c>
      <c r="B42" t="s" s="5">
        <v>91</v>
      </c>
      <c r="C42" s="6">
        <v>4026</v>
      </c>
      <c r="D42" s="6">
        <v>1871</v>
      </c>
      <c r="E42" s="6">
        <v>688</v>
      </c>
      <c r="F42" s="6">
        <v>254</v>
      </c>
      <c r="G42" s="6">
        <v>434</v>
      </c>
      <c r="H42" s="6">
        <v>1183</v>
      </c>
      <c r="I42" s="6">
        <v>275</v>
      </c>
      <c r="J42" s="6">
        <v>908</v>
      </c>
      <c r="K42" s="7"/>
      <c r="L42" s="7"/>
      <c r="M42" s="7"/>
      <c r="N42" s="7"/>
    </row>
    <row r="43" ht="15" customHeight="1">
      <c r="A43" t="s" s="5">
        <v>92</v>
      </c>
      <c r="B43" t="s" s="5">
        <v>93</v>
      </c>
      <c r="C43" s="6">
        <v>22339</v>
      </c>
      <c r="D43" s="6">
        <v>4835</v>
      </c>
      <c r="E43" s="6">
        <v>3428</v>
      </c>
      <c r="F43" s="6">
        <v>0</v>
      </c>
      <c r="G43" s="6">
        <v>3428</v>
      </c>
      <c r="H43" s="6">
        <v>1407</v>
      </c>
      <c r="I43" s="6">
        <v>0</v>
      </c>
      <c r="J43" s="6">
        <v>1407</v>
      </c>
      <c r="K43" s="7"/>
      <c r="L43" s="7"/>
      <c r="M43" s="7"/>
      <c r="N43" s="7"/>
    </row>
    <row r="44" ht="15" customHeight="1">
      <c r="A44" t="s" s="5">
        <v>94</v>
      </c>
      <c r="B44" t="s" s="5">
        <v>95</v>
      </c>
      <c r="C44" s="6">
        <v>145019</v>
      </c>
      <c r="D44" s="6">
        <v>34296</v>
      </c>
      <c r="E44" s="6">
        <v>25708</v>
      </c>
      <c r="F44" s="6"/>
      <c r="G44" s="6"/>
      <c r="H44" s="6">
        <v>8588</v>
      </c>
      <c r="I44" s="6">
        <v>6260</v>
      </c>
      <c r="J44" s="6">
        <v>2328</v>
      </c>
      <c r="K44" s="7"/>
      <c r="L44" s="7"/>
      <c r="M44" s="7"/>
      <c r="N44" s="7"/>
    </row>
    <row r="45" ht="15" customHeight="1">
      <c r="A45" t="s" s="5">
        <v>96</v>
      </c>
      <c r="B45" t="s" s="5">
        <v>97</v>
      </c>
      <c r="C45" s="6">
        <v>6439</v>
      </c>
      <c r="D45" s="6">
        <v>3211</v>
      </c>
      <c r="E45" s="6">
        <v>1483</v>
      </c>
      <c r="F45" s="6"/>
      <c r="G45" s="6"/>
      <c r="H45" s="6">
        <v>1728</v>
      </c>
      <c r="I45" s="6"/>
      <c r="J45" s="6"/>
      <c r="K45" s="7"/>
      <c r="L45" s="7"/>
      <c r="M45" s="7"/>
      <c r="N45" s="7"/>
    </row>
    <row r="46" ht="15" customHeight="1">
      <c r="A46" t="s" s="5">
        <v>98</v>
      </c>
      <c r="B46" t="s" s="5">
        <v>99</v>
      </c>
      <c r="C46" s="6">
        <v>29907</v>
      </c>
      <c r="D46" s="6">
        <v>11239</v>
      </c>
      <c r="E46" s="6">
        <v>10123</v>
      </c>
      <c r="F46" s="6">
        <v>8856</v>
      </c>
      <c r="G46" s="6">
        <v>1267</v>
      </c>
      <c r="H46" s="6">
        <v>1116</v>
      </c>
      <c r="I46" s="6">
        <v>1024</v>
      </c>
      <c r="J46" s="6">
        <v>92</v>
      </c>
      <c r="K46" s="7"/>
      <c r="L46" s="7"/>
      <c r="M46" s="7"/>
      <c r="N46" s="7"/>
    </row>
    <row r="47" ht="15" customHeight="1">
      <c r="A47" t="s" s="5">
        <v>100</v>
      </c>
      <c r="B47" t="s" s="5">
        <v>101</v>
      </c>
      <c r="C47" s="8">
        <v>1296</v>
      </c>
      <c r="D47" s="6">
        <f>E47+H47</f>
        <v>119</v>
      </c>
      <c r="E47" s="6">
        <v>35</v>
      </c>
      <c r="F47" s="6"/>
      <c r="G47" s="7"/>
      <c r="H47" s="6">
        <f>23+61</f>
        <v>84</v>
      </c>
      <c r="I47" s="6"/>
      <c r="J47" s="6"/>
      <c r="K47" s="7"/>
      <c r="L47" s="7"/>
      <c r="M47" s="6"/>
      <c r="N47" s="7"/>
    </row>
    <row r="48" ht="15" customHeight="1">
      <c r="A48" t="s" s="5">
        <v>102</v>
      </c>
      <c r="B48" t="s" s="5">
        <v>103</v>
      </c>
      <c r="C48" s="6">
        <v>20325</v>
      </c>
      <c r="D48" s="6">
        <v>7988</v>
      </c>
      <c r="E48" s="6"/>
      <c r="F48" s="6"/>
      <c r="G48" s="6"/>
      <c r="H48" s="6">
        <v>7988</v>
      </c>
      <c r="I48" s="6">
        <v>5326</v>
      </c>
      <c r="J48" s="6">
        <v>2662</v>
      </c>
      <c r="K48" s="7"/>
      <c r="L48" s="7"/>
      <c r="M48" s="7"/>
      <c r="N48" s="7"/>
    </row>
    <row r="49" ht="15" customHeight="1">
      <c r="A49" t="s" s="5">
        <v>104</v>
      </c>
      <c r="B49" t="s" s="5">
        <v>105</v>
      </c>
      <c r="C49" s="6">
        <v>23863</v>
      </c>
      <c r="D49" s="6">
        <v>12327</v>
      </c>
      <c r="E49" s="6">
        <v>5045</v>
      </c>
      <c r="F49" s="6">
        <v>2431</v>
      </c>
      <c r="G49" s="6">
        <v>2614</v>
      </c>
      <c r="H49" s="6">
        <v>7282</v>
      </c>
      <c r="I49" s="6">
        <v>2976</v>
      </c>
      <c r="J49" s="6">
        <v>4306</v>
      </c>
      <c r="K49" s="7"/>
      <c r="L49" s="7"/>
      <c r="M49" s="7"/>
      <c r="N49" s="7"/>
    </row>
    <row r="50" ht="15" customHeight="1">
      <c r="A50" t="s" s="5">
        <v>106</v>
      </c>
      <c r="B50" t="s" s="5">
        <v>107</v>
      </c>
      <c r="C50" s="6">
        <v>7184</v>
      </c>
      <c r="D50" s="6">
        <v>938</v>
      </c>
      <c r="E50" s="6">
        <v>938</v>
      </c>
      <c r="F50" s="6">
        <v>75</v>
      </c>
      <c r="G50" s="6">
        <v>863</v>
      </c>
      <c r="H50" s="6"/>
      <c r="I50" s="6"/>
      <c r="J50" s="6"/>
      <c r="K50" s="7"/>
      <c r="L50" s="7"/>
      <c r="M50" s="7"/>
      <c r="N50" s="7"/>
    </row>
    <row r="51" ht="15" customHeight="1">
      <c r="A51" t="s" s="5">
        <v>108</v>
      </c>
      <c r="B51" t="s" s="5">
        <v>109</v>
      </c>
      <c r="C51" s="6">
        <v>2454</v>
      </c>
      <c r="D51" s="6">
        <v>738</v>
      </c>
      <c r="E51" s="6">
        <v>497</v>
      </c>
      <c r="F51" s="6">
        <v>55</v>
      </c>
      <c r="G51" s="6">
        <v>442</v>
      </c>
      <c r="H51" s="6">
        <v>241</v>
      </c>
      <c r="I51" s="6">
        <v>69</v>
      </c>
      <c r="J51" s="6">
        <v>172</v>
      </c>
      <c r="K51" s="7"/>
      <c r="L51" s="7"/>
      <c r="M51" s="7"/>
      <c r="N51" s="7"/>
    </row>
    <row r="52" ht="15" customHeight="1">
      <c r="A52" s="7"/>
      <c r="B52" s="7"/>
      <c r="C52" s="7"/>
      <c r="D52" s="7"/>
      <c r="E52" s="7"/>
      <c r="F52" s="7"/>
      <c r="G52" s="7"/>
      <c r="H52" s="7"/>
      <c r="I52" s="7"/>
      <c r="J52" s="7"/>
      <c r="K52" s="7"/>
      <c r="L52" s="7"/>
      <c r="M52" s="7"/>
      <c r="N52" s="7"/>
    </row>
    <row r="53" ht="15" customHeight="1">
      <c r="A53" s="7"/>
      <c r="B53" t="s" s="9">
        <v>110</v>
      </c>
      <c r="C53" s="10">
        <f>SUM(C2:C51)</f>
        <v>1013956</v>
      </c>
      <c r="D53" s="10">
        <f>SUM(D2:D51)</f>
        <v>232759</v>
      </c>
      <c r="E53" s="10">
        <f>SUM(E2:E51)</f>
        <v>118032</v>
      </c>
      <c r="F53" s="10">
        <f>SUM(F2:F52)+E9+E20+E21+E29+E30+E41+E44+E45+E47</f>
        <v>80988</v>
      </c>
      <c r="G53" s="10">
        <f>SUM(G2:G51)</f>
        <v>37044</v>
      </c>
      <c r="H53" s="10">
        <f>SUM(H2:H51)</f>
        <v>114727</v>
      </c>
      <c r="I53" s="10">
        <f>SUM(I2:I52)+H21+H29+H41+H45+H47</f>
        <v>78368</v>
      </c>
      <c r="J53" s="10">
        <f>SUM(J2:J51)</f>
        <v>36359</v>
      </c>
      <c r="K53" s="7"/>
      <c r="L53" s="7"/>
      <c r="M53" s="7"/>
      <c r="N53" s="7"/>
    </row>
    <row r="54" ht="15" customHeight="1">
      <c r="A54" s="7"/>
      <c r="B54" s="7"/>
      <c r="C54" s="7"/>
      <c r="D54" s="7"/>
      <c r="E54" s="7"/>
      <c r="F54" s="7"/>
      <c r="G54" s="7"/>
      <c r="H54" s="7"/>
      <c r="I54" s="7"/>
      <c r="J54" s="7"/>
      <c r="K54" s="7"/>
      <c r="L54" s="7"/>
      <c r="M54" s="7"/>
      <c r="N54" s="7"/>
    </row>
    <row r="55" ht="15" customHeight="1">
      <c r="A55" s="7"/>
      <c r="B55" t="s" s="5">
        <v>140</v>
      </c>
      <c r="C55" s="8">
        <f>COUNTIF(C2:C51,"&gt;0")</f>
        <v>42</v>
      </c>
      <c r="D55" s="8">
        <f>COUNTIF(D2:D51,"&gt;0")</f>
        <v>40</v>
      </c>
      <c r="E55" s="8">
        <f>COUNTIF(E2:E51,"&gt;0")</f>
        <v>35</v>
      </c>
      <c r="F55" s="8">
        <f>COUNTIF(F2:F51,"&gt;0")</f>
        <v>22</v>
      </c>
      <c r="G55" s="8">
        <f>COUNTIF(G2:G51,"&gt;0")</f>
        <v>26</v>
      </c>
      <c r="H55" s="8">
        <f>COUNTIF(H2:H51,"&gt;0")</f>
        <v>37</v>
      </c>
      <c r="I55" s="8">
        <f>COUNTIF(I2:I51,"&gt;0")</f>
        <v>28</v>
      </c>
      <c r="J55" s="8">
        <f>COUNTIF(J2:J51,"&gt;0")</f>
        <v>31</v>
      </c>
      <c r="K55" s="7"/>
      <c r="L55" s="7"/>
      <c r="M55" s="7"/>
      <c r="N55" s="7"/>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