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ssions 2017" sheetId="1" r:id="rId4"/>
    <sheet name="Population 2017" sheetId="2" r:id="rId5"/>
    <sheet name="AdmPercentages 2017" sheetId="3" r:id="rId6"/>
    <sheet name="PopPercentages 2017" sheetId="4" r:id="rId7"/>
    <sheet name="Admissions 2017-R" sheetId="5" r:id="rId8"/>
    <sheet name="AdmPercentages 2017-R" sheetId="6" r:id="rId9"/>
    <sheet name="Admissions 2018" sheetId="7" r:id="rId10"/>
    <sheet name="Admissions 2018-Corrected" sheetId="8" r:id="rId11"/>
    <sheet name="Population 2018" sheetId="9" r:id="rId12"/>
    <sheet name="Population 2018-Corrected" sheetId="10" r:id="rId13"/>
    <sheet name="AdmPercentages 2018" sheetId="11" r:id="rId14"/>
    <sheet name="PopPercentages 2018" sheetId="12" r:id="rId15"/>
    <sheet name="Admissions 2019" sheetId="13" r:id="rId16"/>
    <sheet name="Admissions 2019-Corrected" sheetId="14" r:id="rId17"/>
    <sheet name="Population 2019" sheetId="15" r:id="rId18"/>
    <sheet name="Population 2019-Corrected" sheetId="16" r:id="rId19"/>
    <sheet name="AdmPercentages 2019" sheetId="17" r:id="rId20"/>
    <sheet name="PopPercentages 2019" sheetId="18" r:id="rId21"/>
    <sheet name="Admissions 2020" sheetId="19" r:id="rId22"/>
    <sheet name="Admissions 2020-Corrected" sheetId="20" r:id="rId23"/>
    <sheet name="Population 2020" sheetId="21" r:id="rId24"/>
    <sheet name="Population 2020-Corrected" sheetId="22" r:id="rId25"/>
    <sheet name="AdmPercentages 2020" sheetId="23" r:id="rId26"/>
    <sheet name="PopPercentages 2020" sheetId="24" r:id="rId27"/>
    <sheet name="State Notes 2020" sheetId="25" r:id="rId28"/>
    <sheet name="Survey 2021" sheetId="26" r:id="rId29"/>
  </sheets>
</workbook>
</file>

<file path=xl/sharedStrings.xml><?xml version="1.0" encoding="utf-8"?>
<sst xmlns="http://schemas.openxmlformats.org/spreadsheetml/2006/main" uniqueCount="281">
  <si>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</si>
  <si>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</si>
  <si>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</si>
  <si>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</si>
  <si>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</si>
  <si>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</si>
  <si>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</si>
  <si>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</si>
  <si>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</si>
  <si>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</si>
  <si>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</si>
  <si>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</si>
  <si>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</si>
  <si>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</si>
  <si>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</si>
  <si>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</si>
  <si>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</si>
  <si>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</si>
  <si>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</si>
  <si>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</si>
  <si>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</si>
  <si>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</si>
  <si>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</si>
  <si>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</si>
  <si>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</si>
  <si>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</si>
  <si>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</si>
  <si>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</si>
  <si>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</si>
  <si>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</si>
  <si>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</si>
  <si>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</si>
  <si>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</si>
  <si>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</si>
  <si>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</si>
  <si>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</si>
  <si>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</si>
  <si>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</si>
  <si>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</si>
  <si>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</si>
  <si>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</si>
  <si>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</si>
  <si>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</si>
  <si>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</si>
  <si>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</si>
  <si>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</si>
  <si>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</si>
  <si>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</si>
  <si>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</si>
  <si>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</si>
  <si>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</si>
  <si>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</si>
  <si>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</si>
  <si>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</si>
  <si>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</si>
  <si>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</si>
  <si>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</si>
  <si>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</si>
  <si>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</si>
  <si>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</si>
  <si>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</si>
  <si>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</si>
  <si>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</si>
  <si>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</si>
  <si>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</si>
  <si>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</si>
  <si>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</si>
  <si>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</si>
  <si>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</si>
  <si>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</si>
  <si>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</si>
  <si>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</si>
  <si>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</si>
  <si>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</si>
  <si>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</si>
  <si>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</si>
  <si>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</si>
  <si>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</si>
  <si>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</si>
  <si>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</si>
  <si>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</si>
  <si>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</si>
  <si>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</si>
  <si>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</si>
  <si>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</si>
  <si>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</si>
  <si>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</si>
  <si>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</si>
  <si>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</si>
  <si>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</si>
  <si>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</si>
  <si>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</si>
  <si>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</si>
  <si>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</si>
  <si>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</si>
  <si>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</si>
  <si>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</si>
  <si>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</si>
  <si>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</si>
  <si>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</si>
  <si>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</si>
  <si>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</si>
  <si>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</si>
  <si>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</si>
  <si>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</si>
  <si>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</si>
  <si>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</si>
  <si>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</si>
  <si>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</si>
  <si>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</si>
  <si>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</si>
  <si>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</si>
  <si>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</si>
  <si>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</si>
  <si>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</si>
  <si>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</si>
  <si>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</si>
  <si>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</si>
  <si>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</si>
  <si>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</si>
  <si>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</si>
  <si>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</si>
  <si>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</si>
  <si>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</si>
  <si>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</si>
  <si>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</si>
  <si>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</si>
  <si>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</si>
  <si>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</si>
  <si>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</si>
  <si>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</si>
  <si>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 xml:space="preserve">  </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</si>
  <si>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</si>
  <si>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</si>
  <si>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</si>
  <si>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</si>
  <si>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</si>
  <si>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</si>
  <si>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</si>
  <si>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</si>
  <si>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</si>
  <si>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</si>
  <si>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</si>
  <si>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</si>
  <si>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</si>
  <si>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Notes</t>
  </si>
  <si>
    <t>Corrected</t>
  </si>
  <si>
    <t>Yes</t>
  </si>
  <si>
    <t>There have been updates to parole violator data since the last submission.</t>
  </si>
  <si>
    <t>The changes are due to data updates in the system. The snapshots above are from 12/31/2018, 12/31/2019, and 12/31/2020.</t>
  </si>
  <si>
    <t>Reporting Year</t>
  </si>
  <si>
    <t>Months Reported</t>
  </si>
  <si>
    <t>CY</t>
  </si>
  <si>
    <t>FY</t>
  </si>
  <si>
    <t>Updating counts through December 2020 admissions.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</si>
  <si>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</si>
  <si>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</si>
  <si>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Administrative databases change overtime and reflect appropriate numbers at the point at time in which the data is extracted. There were some variations in previously reported years, and over the last 1 to 1.5 years we have been working to modify the programming for the way in which new vs. technical prison admissions are determined and captured. We continue to work through this programming and make changes where applicable, however the numbers reported today are believed to be correct, however this report is continuing to grow and change as programming changes are determined to be appropriate.</t>
  </si>
  <si>
    <t>We are not providing an update, as our figures follow the Maryland State Fiscal year, which runs from July 1- June 30. Thus the 2020 figures provided are the full FY 2020 fiscal year figures reflecting populations through June 30, 2020.</t>
  </si>
  <si>
    <t>Maine doesn't have parolees to speak of, this was phased out and there are very few parolees left.</t>
  </si>
  <si>
    <t>Re-ran queries to pull complete data. Because data is dynamic, there were minor changes in the previously reported information.</t>
  </si>
  <si>
    <t>We performed a data quality review and updated information from our Justice Reinvestment Data Tracking Workbook.</t>
  </si>
  <si>
    <t>PLEASE NOTE: The data for Prison Admission for Technical Violations of Parole include: violators returned without a new sentence, those held pending hearing, and those not formally revoked.</t>
  </si>
  <si>
    <t>The NDOC has received additional data for the last half of 2020 and have implemented new data cleansing strategies. The NDOC is working to implement these data cleansing strategies for 2018 and 2019 as well.</t>
  </si>
  <si>
    <t>Updates are as the result of data corrections over time as well as adjustments to the data query. This data does not include any sanctions to custody; only those sentenced to custody as the result of a new commitment or revocation of supervision.</t>
  </si>
  <si>
    <t>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</si>
  <si>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Updating CY 2020 figures because the previous figures were partial year.</t>
  </si>
  <si>
    <t>I did not make changes to prior years. Our admissions include people who we detained short term.</t>
  </si>
  <si>
    <t>The updates are due to data entry lag, technical violators clicking over to new commitments, and other data updates in the system.</t>
  </si>
  <si>
    <t>As time passes our historical data always changes a little bit. Total admissions may change due to errors that are corrected in the data system. Lags in data entry can also affect numbers after the fact. And numbers for technical violations vs. new offense violations will always change as people who were initially coded as a technical violator receiving a new sentence at a later date for the behavior that led to the violation.</t>
  </si>
  <si>
    <t>Updated 2020 in include entire fiscal year</t>
  </si>
  <si>
    <t>Updating 2020 to December 31, 2020 end of year population.</t>
  </si>
  <si>
    <t>As per your request snapshot of 2020 is of Dec 31, 2020 instead of June 30, 2020.</t>
  </si>
  <si>
    <t>To comply with the request to update numbers for a 12/31 snapshot, all of these snapshot numbers have been revised to represent calendar year snapshots for 12/31 for each listed year.</t>
  </si>
  <si>
    <t>The 2020 data are for December 31, 2020</t>
  </si>
  <si>
    <t>Again, this only includes those that are incarcerated as the result of a new sentence or revocation of supervision; this data DOES NOT include those in jail as the result of a sanction.</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</si>
  <si>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</si>
  <si>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Previously reported June 30, 2020 figures. Update reflects December 31, 2020.</t>
  </si>
  <si>
    <t>NO Corrections-Numbers do include CTP and detainments which are normally excluded.</t>
  </si>
  <si>
    <t>There are always changes in our historical population data, due to data entry error corrections, and because people who were admitted to prison for violations eventually receive sentences for the behavior that led to their violation. This moves people from the technical violator box to the new sentence violator box.</t>
  </si>
  <si>
    <t>I am not sure if the data provided previously was for the fiscal year but the updated stats are calendar year</t>
  </si>
  <si>
    <t>The above data represent June 30th counts.</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</si>
  <si>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</si>
  <si>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</si>
  <si>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</si>
  <si>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</si>
  <si>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</si>
  <si>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</si>
  <si>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</si>
  <si>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rPr>
        <sz val="10"/>
        <color indexed="8"/>
        <rFont val="Calibri"/>
      </rPr>
      <t xml:space="preserve">Georgia Department of Corrections did not respond to the survey. The information presented was taken from publicly available sources. Source: </t>
    </r>
    <r>
      <rPr>
        <i val="1"/>
        <sz val="11"/>
        <color indexed="8"/>
        <rFont val="Calibri"/>
      </rPr>
      <t>Inmate Statistical Profile: Inmates Admitted During CY2018</t>
    </r>
    <r>
      <rPr>
        <sz val="11"/>
        <color indexed="8"/>
        <rFont val="Calibri"/>
      </rPr>
      <t xml:space="preserve">. Georgia Department of Corrections. Retrieved June 22, 2020 http://www.dcor.state.ga.us/sites/all/themes/gdc/pdf/Profile_inmate_admissions_CY2018.pdf; </t>
    </r>
    <r>
      <rPr>
        <i val="1"/>
        <sz val="11"/>
        <color indexed="8"/>
        <rFont val="Calibri"/>
      </rPr>
      <t>Inmate Statistical Profile: Inmates Admitted During CY2019</t>
    </r>
    <r>
      <rPr>
        <sz val="11"/>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</si>
  <si>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</si>
  <si>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</si>
  <si>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</si>
  <si>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</si>
  <si>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</si>
  <si>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</si>
  <si>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</si>
  <si>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</si>
  <si>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</si>
  <si>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</si>
  <si>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</si>
  <si>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</si>
  <si>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rPr>
        <sz val="10"/>
        <color indexed="8"/>
        <rFont val="Calibri"/>
      </rPr>
      <t xml:space="preserve">Mississippi did not respond to the survey. The information presented was taken from publicly available sources. Mississippi did not respond to the survey. The information presented was taken from publicly available sources. Source: </t>
    </r>
    <r>
      <rPr>
        <i val="1"/>
        <sz val="10"/>
        <color indexed="8"/>
        <rFont val="Calibri"/>
      </rPr>
      <t>Annual Report: FY2018</t>
    </r>
    <r>
      <rPr>
        <sz val="10"/>
        <color indexed="8"/>
        <rFont val="Calibri"/>
      </rPr>
      <t xml:space="preserve">. Mississippi Department of Corrections. Retrieved June 22, 2020.  https://www.mdoc.ms.gov/Admin-Finance/Documents/2018%20Annual%20Report.pdf; </t>
    </r>
    <r>
      <rPr>
        <i val="1"/>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</si>
  <si>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</si>
  <si>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</si>
  <si>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</si>
  <si>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</si>
  <si>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</si>
  <si>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</si>
  <si>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</si>
  <si>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</si>
  <si>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</si>
  <si>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</si>
  <si>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</si>
  <si>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</si>
  <si>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</si>
  <si>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</si>
  <si>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</si>
  <si>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</si>
  <si>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</si>
  <si>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</si>
  <si>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</si>
  <si>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</si>
  <si>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</si>
  <si>
    <t>Average length of stay for new commits</t>
  </si>
  <si>
    <t>Average length of stay for probation</t>
  </si>
  <si>
    <t>Average length of stay for parol</t>
  </si>
  <si>
    <t>Measure</t>
  </si>
  <si>
    <t>Length of Stay Notes</t>
  </si>
  <si>
    <t>Cost</t>
  </si>
  <si>
    <t>Cost Raw</t>
  </si>
  <si>
    <t>Marginal</t>
  </si>
  <si>
    <t>Marginal Cost Raw</t>
  </si>
  <si>
    <t>Cost Notes</t>
  </si>
  <si>
    <t>Days</t>
  </si>
  <si>
    <t>We don’t calculate marginal costs separately</t>
  </si>
  <si>
    <t>The increase in the number of parole technical violator admissions was primarily driven by a significant increase in the number of short-term (90 day) revocations. Length of Stay was determined based on the time from jurisdictional admission at a county jail to release from an ADC facility.</t>
  </si>
  <si>
    <t xml:space="preserve">The $71.49 number is from the Finalized 2019 per capita report.; marginal cost no longer includes health care, as that cost is no longer per inmate.
</t>
  </si>
  <si>
    <t>Per Capita Costs for Institutions $83,827, Parole $12,271, Community Correctional Centers/Facilities $29,707;</t>
  </si>
  <si>
    <t>The corrections are based on what was previously provided as we are unclear of how the $229.66 cost per day was calculated</t>
  </si>
  <si>
    <t xml:space="preserve"> For the average length of stay portion of the survey, this reflects total offenders who have been admitted and released between January 2018 and December 2020 from the date of arrival to date of release.</t>
  </si>
  <si>
    <t>The figure given last year was for all institutions which included Work Release and VOP centers. $154.40 is just for the four Prisons in Delaware. Number below for FY 20 is for just the four Prisons in Delaware. All facilities including Work Release and VOP for FY 20 is $180.81.</t>
  </si>
  <si>
    <t>The FY 19/20 per diem data is not available in July when this survey is usually due.; Prison admissions were reduced in 2020 due to Covid 19.</t>
  </si>
  <si>
    <t>Years</t>
  </si>
  <si>
    <t>We do not calculate the marginal costs</t>
  </si>
  <si>
    <t>Months</t>
  </si>
  <si>
    <t>FY 2020</t>
  </si>
  <si>
    <t>Fiscal Year 2020 Cost per Day: $10.18 as shown in online FY20 Annual Report page 48</t>
  </si>
  <si>
    <t>This is for FY2020 as this data was not available in the summer (August 2020) of 2020.</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</si>
  <si>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</si>
  <si>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</si>
  <si>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</si>
  <si>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The operating cost provided above reflects the finalized operating cost reflecting SFY 2020. For clarity, this is the combined cost rate of incarceration, which includes fixed and marginal costs. This is a rate determined by the 2020 monthly rate of $3,700.</t>
  </si>
  <si>
    <t>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t>
  </si>
  <si>
    <t>Regarding average length of stay…we don’t track this or figure this for admissions in a year, but we do an average length of completed stay for releases during a year.  This is for all and by type of admission (probation returns by type and new charges) is not available.  Do you want what we have on all released during the year?  The number is very small compared to all new admissions sentencing. Length of completed stay for all discharges by year = All 660 days 1.81 years, Males 687 days 1.88 years, Females 415 days 1.14 years</t>
  </si>
  <si>
    <t>the cost in 2020 increased mostly due to a decrease in census, but budgeted and contracted amounts remaining the same even though we had less than expected/usual admissions.</t>
  </si>
  <si>
    <t>Maine had seen a slight decrease in previous year, however with COVID, we saw fewer admissions in 2020 than would have been typical.</t>
  </si>
  <si>
    <t>FY2020 AVERAGE COST $83.15</t>
  </si>
  <si>
    <t>FY 2020 $21.37</t>
  </si>
  <si>
    <t>FY 2019 approved  value</t>
  </si>
  <si>
    <t>$104.66 on average based on Montana State Prison=$114.53; Montana Women's Prison=$116.17; Contracted Adult Secure=$83.27; These are updated numbers for FY2020. All numbers include Admin Cost Per Day.</t>
  </si>
  <si>
    <t xml:space="preserve"> $0.24 on average based on Montana State Prison=$0.07; Montana Women's Prison=$0.54; Contracted Adult Secure=$0.09</t>
  </si>
  <si>
    <t>The cost per day for 2020 is $132.61.</t>
  </si>
  <si>
    <t>I have attached the report we have but it would be counting just sentences and not breaking it out based on the three above.  In addition, this report includes people who we may have housed out of state.</t>
  </si>
  <si>
    <t>2020 cost per day: $136.86 (without fringe benefits)</t>
  </si>
  <si>
    <t>W/O New Conviction 9.66 Months and W/ New Conviction 57.77 Months</t>
  </si>
  <si>
    <t> $65.55 for SFY 2019 and $66.77 SFY 2020 and 2021.</t>
  </si>
  <si>
    <t xml:space="preserve">The Legislature approves the NDOC's Budget every other year.; The per inmate driven cost is $3.17 per day and $96.28 per month.
</t>
  </si>
  <si>
    <t>Marginal Cost for FY20 is $15.74 Daily rates based on 2019 actual expenditures: medium $52.35, minimum $48.19, and community $49.41. Daily rates based on 2020 actual expenditures: medium $61.71, minimum $57.39, and community $64.42.</t>
  </si>
  <si>
    <t>The daily population in Oklahoma DOC has decreased from FY19. With fewer inmates the fixed costs are higher per inmate.</t>
  </si>
  <si>
    <t>$116.89; we only compute a biennial cost per day rate therefore leaving 2020 the same as 2019</t>
  </si>
  <si>
    <t>Specific to the Length of Stay section, its easy to determine the length of stay for new commits but the length of stay for Probation and Parole Violators is less reliable. Oregon is a combined state in that we supervise probation and parole together; so if a client is revoked its hard to determine which case drove the actual revocation; so this data just looks at the highest supervision status of the body at the time of revocation and puts them in that revocation bucket. For example, if a person has both a probation case and several parole sentences running, their status in our system shows as parole as the highest case supervision status but if the probation case was actually the driver for the revocation, this person shows in the parole revocation group for the length of stay data.</t>
  </si>
  <si>
    <t>2019 Cost Per Day = $212.55; 2020 Cost Per Day = $226.13.</t>
  </si>
  <si>
    <t>RIDOC's Financial Resources provided 2019 &amp; 2020 cost per day figures.</t>
  </si>
  <si>
    <t>67.64 is the current Cost Per Day</t>
  </si>
  <si>
    <t>The way cost per day is calculated was changed during our last legislative session. Our Finance Director said that the only thing we have is our cost per day calculation.</t>
  </si>
  <si>
    <t>FY 2019 = $115.94 for major institutions; $92.72 minimum institutions. FY 2020 = $130.70 for major institutions and $102.74 for minimum institutions</t>
  </si>
  <si>
    <t>Every fiscal year this figure changes slightly.This is the annual budget per people in prison for Food, Health, and VNF (textiles, clothing, etc that increase/decreased based on population size) divided by 365: Food $1,299.31 Variable Non Food $1,054.55 Health $5,052.70 TOTAL $7,406.56 Divide by 365 $20.29</t>
  </si>
  <si>
    <t>We do not calculate a "marginal cost" per person per day</t>
  </si>
  <si>
    <t>Same as cost per day</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</si>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</sst>
</file>

<file path=xl/styles.xml><?xml version="1.0" encoding="utf-8"?>
<styleSheet xmlns="http://schemas.openxmlformats.org/spreadsheetml/2006/main">
  <numFmts count="7">
    <numFmt numFmtId="0" formatCode="General"/>
    <numFmt numFmtId="59" formatCode="0.0%"/>
    <numFmt numFmtId="60" formatCode="0.0000"/>
    <numFmt numFmtId="61" formatCode="0.000%"/>
    <numFmt numFmtId="62" formatCode="&quot;$&quot;0.00"/>
    <numFmt numFmtId="63" formatCode="#,##0.0"/>
    <numFmt numFmtId="64" formatCode="&quot;$&quot;#,##0.00&quot; &quot;;(&quot;$&quot;#,##0.00)"/>
  </numFmts>
  <fonts count="11">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1"/>
      <name val="Calibri"/>
    </font>
    <font>
      <sz val="11"/>
      <color indexed="12"/>
      <name val="Calibri"/>
    </font>
    <font>
      <sz val="12"/>
      <color indexed="8"/>
      <name val="Arial"/>
    </font>
    <font>
      <i val="1"/>
      <sz val="11"/>
      <color indexed="8"/>
      <name val="Calibri"/>
    </font>
    <font>
      <i val="1"/>
      <sz val="10"/>
      <color indexed="8"/>
      <name val="Calibri"/>
    </font>
    <font>
      <sz val="9"/>
      <color indexed="8"/>
      <name val="Calibri"/>
    </font>
  </fonts>
  <fills count="9">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10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bottom"/>
    </xf>
    <xf numFmtId="3"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3"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9" fontId="0" fillId="2" borderId="1" applyNumberFormat="1" applyFont="1" applyFill="1" applyBorder="1" applyAlignment="1" applyProtection="0">
      <alignment vertical="bottom"/>
    </xf>
    <xf numFmtId="9" fontId="5" fillId="2" borderId="1" applyNumberFormat="1" applyFont="1" applyFill="1" applyBorder="1" applyAlignment="1" applyProtection="0">
      <alignment vertical="bottom"/>
    </xf>
    <xf numFmtId="10" fontId="6" fillId="2" borderId="1" applyNumberFormat="1" applyFont="1" applyFill="1" applyBorder="1" applyAlignment="1" applyProtection="0">
      <alignment vertical="bottom"/>
    </xf>
    <xf numFmtId="59" fontId="6" fillId="2" borderId="1" applyNumberFormat="1" applyFont="1" applyFill="1" applyBorder="1" applyAlignment="1" applyProtection="0">
      <alignment vertical="bottom"/>
    </xf>
    <xf numFmtId="9" fontId="0" fillId="2" borderId="2" applyNumberFormat="1" applyFont="1" applyFill="1" applyBorder="1" applyAlignment="1" applyProtection="0">
      <alignment vertical="bottom"/>
    </xf>
    <xf numFmtId="9" fontId="5" fillId="2" borderId="3" applyNumberFormat="1" applyFont="1" applyFill="1" applyBorder="1" applyAlignment="1" applyProtection="0">
      <alignment vertical="bottom"/>
    </xf>
    <xf numFmtId="9" fontId="0" fillId="3" borderId="4" applyNumberFormat="1" applyFont="1" applyFill="1" applyBorder="1" applyAlignment="1" applyProtection="0">
      <alignment vertical="bottom"/>
    </xf>
    <xf numFmtId="9" fontId="0" fillId="2" borderId="5" applyNumberFormat="1" applyFont="1" applyFill="1" applyBorder="1" applyAlignment="1" applyProtection="0">
      <alignment vertical="bottom"/>
    </xf>
    <xf numFmtId="9" fontId="0" fillId="2" borderId="6" applyNumberFormat="1" applyFont="1" applyFill="1" applyBorder="1" applyAlignment="1" applyProtection="0">
      <alignment vertical="bottom"/>
    </xf>
    <xf numFmtId="9" fontId="0" fillId="2" borderId="3" applyNumberFormat="1" applyFont="1" applyFill="1" applyBorder="1" applyAlignment="1" applyProtection="0">
      <alignment vertical="bottom"/>
    </xf>
    <xf numFmtId="9" fontId="5" fillId="2" borderId="6" applyNumberFormat="1" applyFont="1" applyFill="1" applyBorder="1" applyAlignment="1" applyProtection="0">
      <alignment vertical="bottom"/>
    </xf>
    <xf numFmtId="9" fontId="5" fillId="2" borderId="2" applyNumberFormat="1" applyFont="1" applyFill="1" applyBorder="1" applyAlignment="1" applyProtection="0">
      <alignment vertical="bottom"/>
    </xf>
    <xf numFmtId="9" fontId="5" fillId="2" borderId="5" applyNumberFormat="1" applyFont="1" applyFill="1" applyBorder="1" applyAlignment="1" applyProtection="0">
      <alignment vertical="bottom"/>
    </xf>
    <xf numFmtId="9" fontId="0" fillId="4" borderId="4"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9"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1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2" applyNumberFormat="1" applyFont="1" applyFill="1" applyBorder="1" applyAlignment="1" applyProtection="0">
      <alignment vertical="bottom"/>
    </xf>
    <xf numFmtId="3" fontId="0" fillId="2" borderId="3" applyNumberFormat="1" applyFont="1" applyFill="1" applyBorder="1" applyAlignment="1" applyProtection="0">
      <alignment vertical="bottom"/>
    </xf>
    <xf numFmtId="3" fontId="0" fillId="5" borderId="4" applyNumberFormat="1" applyFont="1" applyFill="1" applyBorder="1" applyAlignment="1" applyProtection="0">
      <alignment vertical="bottom"/>
    </xf>
    <xf numFmtId="3" fontId="0" fillId="2" borderId="5"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0" fontId="0" fillId="5"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3" fontId="0" fillId="2" borderId="6"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0" fillId="6" borderId="7" applyNumberFormat="1" applyFont="1" applyFill="1" applyBorder="1" applyAlignment="1" applyProtection="0">
      <alignment horizontal="left" vertical="bottom"/>
    </xf>
    <xf numFmtId="49" fontId="0" fillId="6" borderId="4" applyNumberFormat="1" applyFont="1" applyFill="1" applyBorder="1" applyAlignment="1" applyProtection="0">
      <alignment horizontal="left" vertical="bottom"/>
    </xf>
    <xf numFmtId="3" fontId="0" fillId="6" borderId="4"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4" applyNumberFormat="1" applyFont="1" applyFill="1" applyBorder="1" applyAlignment="1" applyProtection="0">
      <alignment vertical="bottom"/>
    </xf>
    <xf numFmtId="0" fontId="0" fillId="2" borderId="4" applyNumberFormat="1" applyFont="1" applyFill="1" applyBorder="1" applyAlignment="1" applyProtection="0">
      <alignment vertical="bottom"/>
    </xf>
    <xf numFmtId="49" fontId="0" fillId="2" borderId="7"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3"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6" borderId="7"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3" fontId="0" fillId="6" borderId="4" applyNumberFormat="1" applyFont="1" applyFill="1" applyBorder="1" applyAlignment="1" applyProtection="0">
      <alignment horizontal="center" vertical="bottom"/>
    </xf>
    <xf numFmtId="3" fontId="0" fillId="6" borderId="4"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wrapText="1"/>
    </xf>
    <xf numFmtId="49" fontId="0" fillId="2" borderId="7"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3" fontId="0" fillId="2" borderId="4"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fillId="2" borderId="6"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6" borderId="4" applyNumberFormat="1" applyFont="1" applyFill="1" applyBorder="1" applyAlignment="1" applyProtection="0">
      <alignment horizontal="right" vertical="bottom"/>
    </xf>
    <xf numFmtId="0" fontId="0" fillId="6" borderId="4" applyNumberFormat="1" applyFont="1" applyFill="1" applyBorder="1" applyAlignment="1" applyProtection="0">
      <alignment horizontal="right" vertical="bottom"/>
    </xf>
    <xf numFmtId="1"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xf>
    <xf numFmtId="1" fontId="0" fillId="2" borderId="4" applyNumberFormat="1" applyFont="1" applyFill="1" applyBorder="1" applyAlignment="1" applyProtection="0">
      <alignment horizontal="right" vertical="bottom"/>
    </xf>
    <xf numFmtId="0"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2"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3" fillId="2" borderId="1" applyNumberFormat="0" applyFont="1" applyFill="1" applyBorder="1" applyAlignment="1" applyProtection="0">
      <alignment vertical="center"/>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7" borderId="8" applyNumberFormat="1" applyFont="1" applyFill="1" applyBorder="1" applyAlignment="1" applyProtection="0">
      <alignment vertical="top" wrapText="1"/>
    </xf>
    <xf numFmtId="49" fontId="0" fillId="8" borderId="8" applyNumberFormat="1" applyFont="1" applyFill="1" applyBorder="1" applyAlignment="1" applyProtection="0">
      <alignment vertical="top" wrapText="1"/>
    </xf>
    <xf numFmtId="0" fontId="0" fillId="8" borderId="8" applyNumberFormat="0" applyFont="1" applyFill="1" applyBorder="1" applyAlignment="1" applyProtection="0">
      <alignment vertical="top" wrapText="1"/>
    </xf>
    <xf numFmtId="62" fontId="0" fillId="8" borderId="8" applyNumberFormat="1" applyFont="1" applyFill="1" applyBorder="1" applyAlignment="1" applyProtection="0">
      <alignment vertical="top" wrapText="1"/>
    </xf>
    <xf numFmtId="0" fontId="0" fillId="7" borderId="8" applyNumberFormat="0" applyFont="1" applyFill="1" applyBorder="1" applyAlignment="1" applyProtection="0">
      <alignment vertical="top" wrapText="1"/>
    </xf>
    <xf numFmtId="0" fontId="0" fillId="7" borderId="8" applyNumberFormat="1" applyFont="1" applyFill="1" applyBorder="1" applyAlignment="1" applyProtection="0">
      <alignment vertical="top" wrapText="1"/>
    </xf>
    <xf numFmtId="62" fontId="0" fillId="7" borderId="8" applyNumberFormat="1" applyFont="1" applyFill="1" applyBorder="1" applyAlignment="1" applyProtection="0">
      <alignment vertical="top" wrapText="1"/>
    </xf>
    <xf numFmtId="0" fontId="0" fillId="8" borderId="8" applyNumberFormat="1" applyFont="1" applyFill="1" applyBorder="1" applyAlignment="1" applyProtection="0">
      <alignment vertical="top" wrapText="1"/>
    </xf>
    <xf numFmtId="63" fontId="0" fillId="7" borderId="8" applyNumberFormat="1" applyFont="1" applyFill="1" applyBorder="1" applyAlignment="1" applyProtection="0">
      <alignment vertical="top" wrapText="1"/>
    </xf>
    <xf numFmtId="64" fontId="0" fillId="7" borderId="8" applyNumberFormat="1" applyFont="1" applyFill="1" applyBorder="1" applyAlignment="1" applyProtection="0">
      <alignment vertical="top" wrapText="1"/>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51a939"/>
      <rgbColor rgb="ffffff00"/>
      <rgbColor rgb="ffffc000"/>
      <rgbColor rgb="ff5b9bd5"/>
      <rgbColor rgb="ffe0e0e0"/>
      <rgbColor rgb="fff0f0f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53"/>
  <sheetViews>
    <sheetView workbookViewId="0" showGridLines="0" defaultGridColor="1"/>
  </sheetViews>
  <sheetFormatPr defaultColWidth="8.83333" defaultRowHeight="15" customHeight="1" outlineLevelRow="0" outlineLevelCol="0"/>
  <cols>
    <col min="1" max="1" width="11.1719" style="1" customWidth="1"/>
    <col min="2" max="2" width="15.3516" style="1" customWidth="1"/>
    <col min="3" max="3" width="10.6719" style="1" customWidth="1"/>
    <col min="4" max="4" width="10.6719" style="1" customWidth="1"/>
    <col min="5" max="5" width="10.6719" style="1" customWidth="1"/>
    <col min="6" max="6" width="10.6719" style="1" customWidth="1"/>
    <col min="7" max="7" width="10.6719" style="1" customWidth="1"/>
    <col min="8" max="8" width="10.6719" style="1" customWidth="1"/>
    <col min="9" max="9" width="10.6719" style="1" customWidth="1"/>
    <col min="10" max="10" width="10.6719" style="1" customWidth="1"/>
    <col min="11" max="11" width="8.85156" style="1" customWidth="1"/>
    <col min="12" max="256" width="8.85156" style="1" customWidth="1"/>
  </cols>
  <sheetData>
    <row r="1" ht="57" customHeight="1">
      <c r="A1" t="s" s="2">
        <v>0</v>
      </c>
      <c r="B1" t="s" s="2">
        <v>1</v>
      </c>
      <c r="C1" t="s" s="3">
        <v>2</v>
      </c>
      <c r="D1" t="s" s="3">
        <v>3</v>
      </c>
      <c r="E1" t="s" s="3">
        <v>4</v>
      </c>
      <c r="F1" t="s" s="3">
        <v>5</v>
      </c>
      <c r="G1" t="s" s="3">
        <v>6</v>
      </c>
      <c r="H1" t="s" s="3">
        <v>7</v>
      </c>
      <c r="I1" t="s" s="3">
        <v>8</v>
      </c>
      <c r="J1" t="s" s="3">
        <v>9</v>
      </c>
      <c r="K1" s="4"/>
    </row>
    <row r="2" ht="15" customHeight="1">
      <c r="A2" t="s" s="5">
        <v>10</v>
      </c>
      <c r="B2" t="s" s="5">
        <v>11</v>
      </c>
      <c r="C2" s="6">
        <v>30816</v>
      </c>
      <c r="D2" s="6">
        <f>E2+H2</f>
        <v>4895</v>
      </c>
      <c r="E2" s="6">
        <v>3900</v>
      </c>
      <c r="F2" s="6">
        <v>1829</v>
      </c>
      <c r="G2" s="6">
        <v>2071</v>
      </c>
      <c r="H2" s="6">
        <v>995</v>
      </c>
      <c r="I2" s="6">
        <v>219</v>
      </c>
      <c r="J2" s="6">
        <v>776</v>
      </c>
      <c r="K2" s="7"/>
    </row>
    <row r="3" ht="15" customHeight="1">
      <c r="A3" t="s" s="5">
        <v>12</v>
      </c>
      <c r="B3" t="s" s="5">
        <v>13</v>
      </c>
      <c r="C3" s="6">
        <v>12163</v>
      </c>
      <c r="D3" s="6">
        <f>E3+H3</f>
        <v>3571</v>
      </c>
      <c r="E3" s="6">
        <v>2403</v>
      </c>
      <c r="F3" s="6">
        <v>794</v>
      </c>
      <c r="G3" s="6">
        <v>1609</v>
      </c>
      <c r="H3" s="6">
        <v>1168</v>
      </c>
      <c r="I3" s="6">
        <v>348</v>
      </c>
      <c r="J3" s="6">
        <v>820</v>
      </c>
      <c r="K3" s="7"/>
    </row>
    <row r="4" ht="15" customHeight="1">
      <c r="A4" t="s" s="5">
        <v>14</v>
      </c>
      <c r="B4" t="s" s="5">
        <v>15</v>
      </c>
      <c r="C4" s="6">
        <v>9852</v>
      </c>
      <c r="D4" s="6">
        <f>E4+H4</f>
        <v>5712</v>
      </c>
      <c r="E4" s="6">
        <v>640</v>
      </c>
      <c r="F4" s="6">
        <v>638</v>
      </c>
      <c r="G4" s="6">
        <v>2</v>
      </c>
      <c r="H4" s="6">
        <v>5072</v>
      </c>
      <c r="I4" s="6">
        <v>2693</v>
      </c>
      <c r="J4" s="6">
        <v>2379</v>
      </c>
      <c r="K4" s="7"/>
    </row>
    <row r="5" ht="15" customHeight="1">
      <c r="A5" t="s" s="5">
        <v>16</v>
      </c>
      <c r="B5" t="s" s="5">
        <v>17</v>
      </c>
      <c r="C5" s="6">
        <v>18262</v>
      </c>
      <c r="D5" s="6">
        <f>E5+H5</f>
        <v>7991</v>
      </c>
      <c r="E5" s="6">
        <v>4570</v>
      </c>
      <c r="F5" s="6">
        <v>1641</v>
      </c>
      <c r="G5" s="6">
        <v>2929</v>
      </c>
      <c r="H5" s="6">
        <v>3421</v>
      </c>
      <c r="I5" s="6">
        <v>149</v>
      </c>
      <c r="J5" s="6">
        <v>3272</v>
      </c>
      <c r="K5" s="7"/>
    </row>
    <row r="6" ht="15" customHeight="1">
      <c r="A6" t="s" s="5">
        <v>18</v>
      </c>
      <c r="B6" t="s" s="5">
        <v>19</v>
      </c>
      <c r="C6" s="6">
        <v>37138</v>
      </c>
      <c r="D6" s="6">
        <f>E6+H6</f>
        <v>12228</v>
      </c>
      <c r="E6" s="6">
        <v>7545</v>
      </c>
      <c r="F6" s="6">
        <v>3320</v>
      </c>
      <c r="G6" s="6">
        <v>4225</v>
      </c>
      <c r="H6" s="6">
        <v>4683</v>
      </c>
      <c r="I6" s="6">
        <v>4653</v>
      </c>
      <c r="J6" s="6">
        <v>30</v>
      </c>
      <c r="K6" s="7"/>
    </row>
    <row r="7" ht="15" customHeight="1">
      <c r="A7" t="s" s="5">
        <v>20</v>
      </c>
      <c r="B7" t="s" s="5">
        <v>21</v>
      </c>
      <c r="C7" s="6">
        <v>9209</v>
      </c>
      <c r="D7" s="6">
        <f>E7+H7</f>
        <v>4833</v>
      </c>
      <c r="E7" s="6">
        <v>1433</v>
      </c>
      <c r="F7" s="6">
        <v>496</v>
      </c>
      <c r="G7" s="6">
        <v>937</v>
      </c>
      <c r="H7" s="6">
        <v>3400</v>
      </c>
      <c r="I7" s="6">
        <v>969</v>
      </c>
      <c r="J7" s="6">
        <v>2431</v>
      </c>
      <c r="K7" s="7"/>
    </row>
    <row r="8" ht="15" customHeight="1">
      <c r="A8" t="s" s="5">
        <v>22</v>
      </c>
      <c r="B8" t="s" s="5">
        <v>23</v>
      </c>
      <c r="C8" s="6">
        <v>21555</v>
      </c>
      <c r="D8" s="6">
        <f>E8+H8</f>
        <v>2617</v>
      </c>
      <c r="E8" s="6">
        <v>816</v>
      </c>
      <c r="F8" s="6"/>
      <c r="G8" s="6"/>
      <c r="H8" s="6">
        <v>1801</v>
      </c>
      <c r="I8" s="6">
        <v>1037</v>
      </c>
      <c r="J8" s="6">
        <v>764</v>
      </c>
      <c r="K8" s="7"/>
    </row>
    <row r="9" ht="15" customHeight="1">
      <c r="A9" t="s" s="5">
        <v>24</v>
      </c>
      <c r="B9" t="s" s="5">
        <v>25</v>
      </c>
      <c r="C9" s="6"/>
      <c r="D9" s="6"/>
      <c r="E9" s="6"/>
      <c r="F9" s="6"/>
      <c r="G9" s="6"/>
      <c r="H9" s="6"/>
      <c r="I9" s="6"/>
      <c r="J9" s="6"/>
      <c r="K9" s="7"/>
    </row>
    <row r="10" ht="15" customHeight="1">
      <c r="A10" t="s" s="5">
        <v>26</v>
      </c>
      <c r="B10" t="s" s="5">
        <v>27</v>
      </c>
      <c r="C10" s="6">
        <v>32140</v>
      </c>
      <c r="D10" s="6">
        <f>E10+H10</f>
        <v>10585</v>
      </c>
      <c r="E10" s="6">
        <v>9441</v>
      </c>
      <c r="F10" s="6">
        <v>4887</v>
      </c>
      <c r="G10" s="6">
        <v>4554</v>
      </c>
      <c r="H10" s="6">
        <v>1144</v>
      </c>
      <c r="I10" s="6">
        <v>336</v>
      </c>
      <c r="J10" s="6">
        <v>808</v>
      </c>
      <c r="K10" s="7"/>
    </row>
    <row r="11" ht="15" customHeight="1">
      <c r="A11" t="s" s="5">
        <v>28</v>
      </c>
      <c r="B11" t="s" s="5">
        <v>29</v>
      </c>
      <c r="C11" s="6">
        <v>17237</v>
      </c>
      <c r="D11" s="6">
        <f>E11+H11</f>
        <v>6066</v>
      </c>
      <c r="E11" s="6">
        <v>3692</v>
      </c>
      <c r="F11" s="6"/>
      <c r="G11" s="6"/>
      <c r="H11" s="6">
        <v>2374</v>
      </c>
      <c r="I11" s="6">
        <v>1566</v>
      </c>
      <c r="J11" s="6">
        <v>808</v>
      </c>
      <c r="K11" s="7"/>
    </row>
    <row r="12" ht="15" customHeight="1">
      <c r="A12" t="s" s="5">
        <v>30</v>
      </c>
      <c r="B12" t="s" s="5">
        <v>31</v>
      </c>
      <c r="C12" s="6">
        <v>6943</v>
      </c>
      <c r="D12" s="6">
        <f>E12+H12</f>
        <v>3596</v>
      </c>
      <c r="E12" s="6">
        <v>3237</v>
      </c>
      <c r="F12" s="6">
        <v>1937</v>
      </c>
      <c r="G12" s="6">
        <v>1300</v>
      </c>
      <c r="H12" s="6">
        <v>359</v>
      </c>
      <c r="I12" s="6">
        <v>174</v>
      </c>
      <c r="J12" s="6">
        <v>185</v>
      </c>
      <c r="K12" s="7"/>
    </row>
    <row r="13" ht="15" customHeight="1">
      <c r="A13" t="s" s="5">
        <v>32</v>
      </c>
      <c r="B13" t="s" s="5">
        <v>33</v>
      </c>
      <c r="C13" s="6">
        <v>6130</v>
      </c>
      <c r="D13" s="6">
        <f>E13+H13</f>
        <v>3429</v>
      </c>
      <c r="E13" s="6">
        <v>1724</v>
      </c>
      <c r="F13" s="6">
        <v>1486</v>
      </c>
      <c r="G13" s="6">
        <v>238</v>
      </c>
      <c r="H13" s="6">
        <v>1705</v>
      </c>
      <c r="I13" s="6">
        <v>621</v>
      </c>
      <c r="J13" s="6">
        <v>1084</v>
      </c>
      <c r="K13" s="7"/>
    </row>
    <row r="14" ht="15" customHeight="1">
      <c r="A14" t="s" s="5">
        <v>34</v>
      </c>
      <c r="B14" t="s" s="5">
        <v>35</v>
      </c>
      <c r="C14" s="6">
        <v>5953</v>
      </c>
      <c r="D14" s="6">
        <f>E14+H14</f>
        <v>4081</v>
      </c>
      <c r="E14" s="6">
        <v>1992</v>
      </c>
      <c r="F14" s="6">
        <v>1220</v>
      </c>
      <c r="G14" s="6">
        <v>772</v>
      </c>
      <c r="H14" s="6">
        <v>2089</v>
      </c>
      <c r="I14" s="6">
        <v>1225</v>
      </c>
      <c r="J14" s="6">
        <v>864</v>
      </c>
      <c r="K14" s="7"/>
    </row>
    <row r="15" ht="15" customHeight="1">
      <c r="A15" t="s" s="5">
        <v>36</v>
      </c>
      <c r="B15" t="s" s="5">
        <v>37</v>
      </c>
      <c r="C15" s="6">
        <v>25321</v>
      </c>
      <c r="D15" s="6">
        <f>E15+H15</f>
        <v>8680</v>
      </c>
      <c r="E15" s="6"/>
      <c r="F15" s="6"/>
      <c r="G15" s="6"/>
      <c r="H15" s="6">
        <v>8680</v>
      </c>
      <c r="I15" s="6">
        <v>1775</v>
      </c>
      <c r="J15" s="6">
        <v>6905</v>
      </c>
      <c r="K15" s="7"/>
    </row>
    <row r="16" ht="15" customHeight="1">
      <c r="A16" t="s" s="5">
        <v>38</v>
      </c>
      <c r="B16" t="s" s="5">
        <v>39</v>
      </c>
      <c r="C16" s="6">
        <v>11850</v>
      </c>
      <c r="D16" s="6">
        <f>E16+H16</f>
        <v>6333</v>
      </c>
      <c r="E16" s="6">
        <v>3812</v>
      </c>
      <c r="F16" s="6">
        <v>1516</v>
      </c>
      <c r="G16" s="6">
        <v>2296</v>
      </c>
      <c r="H16" s="6">
        <v>2521</v>
      </c>
      <c r="I16" s="6">
        <v>454</v>
      </c>
      <c r="J16" s="6">
        <v>2067</v>
      </c>
      <c r="K16" s="7"/>
    </row>
    <row r="17" ht="15" customHeight="1">
      <c r="A17" t="s" s="5">
        <v>40</v>
      </c>
      <c r="B17" t="s" s="5">
        <v>41</v>
      </c>
      <c r="C17" s="6">
        <v>6369</v>
      </c>
      <c r="D17" s="6">
        <f>E17+H17</f>
        <v>4336</v>
      </c>
      <c r="E17" s="6">
        <v>2939</v>
      </c>
      <c r="F17" s="6">
        <v>522</v>
      </c>
      <c r="G17" s="6">
        <v>2417</v>
      </c>
      <c r="H17" s="6">
        <v>1397</v>
      </c>
      <c r="I17" s="6">
        <v>196</v>
      </c>
      <c r="J17" s="6">
        <v>1201</v>
      </c>
      <c r="K17" s="7"/>
    </row>
    <row r="18" ht="15" customHeight="1">
      <c r="A18" t="s" s="5">
        <v>42</v>
      </c>
      <c r="B18" t="s" s="5">
        <v>43</v>
      </c>
      <c r="C18" s="6">
        <v>21444</v>
      </c>
      <c r="D18" s="6">
        <f>E18+H18</f>
        <v>13665</v>
      </c>
      <c r="E18" s="6">
        <v>4715</v>
      </c>
      <c r="F18" s="6">
        <v>18</v>
      </c>
      <c r="G18" s="6">
        <v>4697</v>
      </c>
      <c r="H18" s="6">
        <v>8950</v>
      </c>
      <c r="I18" s="6">
        <v>252</v>
      </c>
      <c r="J18" s="6">
        <v>8698</v>
      </c>
      <c r="K18" s="7"/>
    </row>
    <row r="19" ht="15" customHeight="1">
      <c r="A19" t="s" s="5">
        <v>44</v>
      </c>
      <c r="B19" t="s" s="5">
        <v>45</v>
      </c>
      <c r="C19" s="6">
        <v>16292</v>
      </c>
      <c r="D19" s="6">
        <f>E19+H19</f>
        <v>8370</v>
      </c>
      <c r="E19" s="6">
        <v>4260</v>
      </c>
      <c r="F19" s="6">
        <v>3613</v>
      </c>
      <c r="G19" s="6">
        <v>647</v>
      </c>
      <c r="H19" s="6">
        <v>4110</v>
      </c>
      <c r="I19" s="6">
        <v>1174</v>
      </c>
      <c r="J19" s="6">
        <v>2936</v>
      </c>
      <c r="K19" s="7"/>
    </row>
    <row r="20" ht="15" customHeight="1">
      <c r="A20" t="s" s="5">
        <v>46</v>
      </c>
      <c r="B20" t="s" s="5">
        <v>47</v>
      </c>
      <c r="C20" s="6">
        <v>2492</v>
      </c>
      <c r="D20" s="6">
        <f>E20+H20</f>
        <v>256</v>
      </c>
      <c r="E20" s="6">
        <v>27</v>
      </c>
      <c r="F20" s="6"/>
      <c r="G20" s="6"/>
      <c r="H20" s="6">
        <v>229</v>
      </c>
      <c r="I20" s="6">
        <v>45</v>
      </c>
      <c r="J20" s="6">
        <v>184</v>
      </c>
      <c r="K20" s="7"/>
    </row>
    <row r="21" ht="15" customHeight="1">
      <c r="A21" t="s" s="5">
        <v>48</v>
      </c>
      <c r="B21" t="s" s="5">
        <v>49</v>
      </c>
      <c r="C21" s="6">
        <v>8879</v>
      </c>
      <c r="D21" s="6">
        <f>E21+H21</f>
        <v>2107</v>
      </c>
      <c r="E21" s="6"/>
      <c r="F21" s="6"/>
      <c r="G21" s="6"/>
      <c r="H21" s="6">
        <v>2107</v>
      </c>
      <c r="I21" s="6"/>
      <c r="J21" s="6"/>
      <c r="K21" s="7"/>
    </row>
    <row r="22" ht="15" customHeight="1">
      <c r="A22" t="s" s="5">
        <v>50</v>
      </c>
      <c r="B22" t="s" s="5">
        <v>51</v>
      </c>
      <c r="C22" s="6">
        <v>1345</v>
      </c>
      <c r="D22" s="6">
        <f>E22+H22</f>
        <v>588</v>
      </c>
      <c r="E22" s="6">
        <v>588</v>
      </c>
      <c r="F22" s="6">
        <v>351</v>
      </c>
      <c r="G22" s="6">
        <v>237</v>
      </c>
      <c r="H22" s="6"/>
      <c r="I22" s="6"/>
      <c r="J22" s="6"/>
      <c r="K22" s="7"/>
    </row>
    <row r="23" ht="15" customHeight="1">
      <c r="A23" t="s" s="5">
        <v>52</v>
      </c>
      <c r="B23" t="s" s="5">
        <v>53</v>
      </c>
      <c r="C23" s="6">
        <v>9386</v>
      </c>
      <c r="D23" s="6">
        <f>E23+H23</f>
        <v>4889</v>
      </c>
      <c r="E23" s="6">
        <v>2169</v>
      </c>
      <c r="F23" s="6"/>
      <c r="G23" s="6"/>
      <c r="H23" s="6">
        <v>2720</v>
      </c>
      <c r="I23" s="6">
        <v>1029</v>
      </c>
      <c r="J23" s="6">
        <v>1691</v>
      </c>
      <c r="K23" s="7"/>
    </row>
    <row r="24" ht="15" customHeight="1">
      <c r="A24" t="s" s="5">
        <v>54</v>
      </c>
      <c r="B24" t="s" s="5">
        <v>55</v>
      </c>
      <c r="C24" s="6">
        <v>8200</v>
      </c>
      <c r="D24" s="6">
        <f>E24+H24</f>
        <v>5370</v>
      </c>
      <c r="E24" s="6">
        <v>1979</v>
      </c>
      <c r="F24" s="6"/>
      <c r="G24" s="6"/>
      <c r="H24" s="6">
        <v>3391</v>
      </c>
      <c r="I24" s="6">
        <v>405</v>
      </c>
      <c r="J24" s="6">
        <v>2986</v>
      </c>
      <c r="K24" s="7"/>
    </row>
    <row r="25" ht="15" customHeight="1">
      <c r="A25" t="s" s="5">
        <v>56</v>
      </c>
      <c r="B25" t="s" s="5">
        <v>57</v>
      </c>
      <c r="C25" s="6">
        <v>19202</v>
      </c>
      <c r="D25" s="6">
        <f>E25+H25</f>
        <v>14891</v>
      </c>
      <c r="E25" s="6">
        <v>8188</v>
      </c>
      <c r="F25" s="6">
        <v>2759</v>
      </c>
      <c r="G25" s="6">
        <v>5429</v>
      </c>
      <c r="H25" s="6">
        <v>6703</v>
      </c>
      <c r="I25" s="6">
        <v>1297</v>
      </c>
      <c r="J25" s="6">
        <v>5406</v>
      </c>
      <c r="K25" s="7"/>
    </row>
    <row r="26" ht="15" customHeight="1">
      <c r="A26" t="s" s="5">
        <v>58</v>
      </c>
      <c r="B26" t="s" s="5">
        <v>59</v>
      </c>
      <c r="C26" s="6">
        <v>8545</v>
      </c>
      <c r="D26" s="6">
        <f>E26+H26</f>
        <v>3842</v>
      </c>
      <c r="E26" s="6">
        <v>2021</v>
      </c>
      <c r="F26" s="6">
        <v>570</v>
      </c>
      <c r="G26" s="6">
        <v>1451</v>
      </c>
      <c r="H26" s="6">
        <v>1821</v>
      </c>
      <c r="I26" s="6">
        <v>261</v>
      </c>
      <c r="J26" s="6">
        <v>1560</v>
      </c>
      <c r="K26" s="7"/>
    </row>
    <row r="27" ht="15" customHeight="1">
      <c r="A27" t="s" s="5">
        <v>60</v>
      </c>
      <c r="B27" t="s" s="5">
        <v>61</v>
      </c>
      <c r="C27" s="6">
        <v>1267</v>
      </c>
      <c r="D27" s="6">
        <f>E27+H27</f>
        <v>520</v>
      </c>
      <c r="E27" s="8">
        <v>321</v>
      </c>
      <c r="F27" s="6">
        <v>113</v>
      </c>
      <c r="G27" s="8">
        <v>208</v>
      </c>
      <c r="H27" s="8">
        <v>199</v>
      </c>
      <c r="I27" s="6">
        <v>21</v>
      </c>
      <c r="J27" s="6">
        <v>178</v>
      </c>
      <c r="K27" s="7"/>
    </row>
    <row r="28" ht="15" customHeight="1">
      <c r="A28" t="s" s="5">
        <v>62</v>
      </c>
      <c r="B28" t="s" s="5">
        <v>63</v>
      </c>
      <c r="C28" s="6">
        <v>23155</v>
      </c>
      <c r="D28" s="6">
        <f>E28+H28</f>
        <v>14332</v>
      </c>
      <c r="E28" s="6">
        <v>11602</v>
      </c>
      <c r="F28" s="6">
        <v>9118</v>
      </c>
      <c r="G28" s="6">
        <v>2484</v>
      </c>
      <c r="H28" s="6">
        <v>2730</v>
      </c>
      <c r="I28" s="6"/>
      <c r="J28" s="6"/>
      <c r="K28" s="7"/>
    </row>
    <row r="29" ht="15" customHeight="1">
      <c r="A29" t="s" s="5">
        <v>64</v>
      </c>
      <c r="B29" t="s" s="5">
        <v>65</v>
      </c>
      <c r="C29" s="6">
        <v>1604</v>
      </c>
      <c r="D29" s="6">
        <f>E29+H29</f>
        <v>793</v>
      </c>
      <c r="E29" s="6">
        <v>503</v>
      </c>
      <c r="F29" s="6">
        <v>118</v>
      </c>
      <c r="G29" s="6">
        <v>385</v>
      </c>
      <c r="H29" s="6">
        <v>290</v>
      </c>
      <c r="I29" s="6">
        <v>18</v>
      </c>
      <c r="J29" s="6">
        <v>272</v>
      </c>
      <c r="K29" s="7"/>
    </row>
    <row r="30" ht="15" customHeight="1">
      <c r="A30" t="s" s="5">
        <v>66</v>
      </c>
      <c r="B30" t="s" s="5">
        <v>67</v>
      </c>
      <c r="C30" s="6">
        <v>2359</v>
      </c>
      <c r="D30" s="6">
        <f>E30+H30</f>
        <v>764</v>
      </c>
      <c r="E30" s="6">
        <f>314+16</f>
        <v>330</v>
      </c>
      <c r="F30" s="6">
        <v>235</v>
      </c>
      <c r="G30" s="6">
        <v>95</v>
      </c>
      <c r="H30" s="6">
        <v>434</v>
      </c>
      <c r="I30" s="6">
        <v>248</v>
      </c>
      <c r="J30" s="6">
        <v>186</v>
      </c>
      <c r="K30" s="7"/>
    </row>
    <row r="31" ht="15" customHeight="1">
      <c r="A31" t="s" s="5">
        <v>68</v>
      </c>
      <c r="B31" t="s" s="5">
        <v>69</v>
      </c>
      <c r="C31" s="6">
        <v>1680</v>
      </c>
      <c r="D31" s="6">
        <f>E31+H31</f>
        <v>1003</v>
      </c>
      <c r="E31" s="6">
        <v>181</v>
      </c>
      <c r="F31" s="6"/>
      <c r="G31" s="6"/>
      <c r="H31" s="8">
        <v>822</v>
      </c>
      <c r="I31" s="6"/>
      <c r="J31" s="7"/>
      <c r="K31" s="7"/>
    </row>
    <row r="32" ht="15" customHeight="1">
      <c r="A32" t="s" s="5">
        <v>70</v>
      </c>
      <c r="B32" t="s" s="5">
        <v>71</v>
      </c>
      <c r="C32" s="6">
        <v>8936</v>
      </c>
      <c r="D32" s="6">
        <f>E32+H32</f>
        <v>2422</v>
      </c>
      <c r="E32" s="6"/>
      <c r="F32" s="6"/>
      <c r="G32" s="6"/>
      <c r="H32" s="6">
        <v>2422</v>
      </c>
      <c r="I32" s="6">
        <v>567</v>
      </c>
      <c r="J32" s="6">
        <v>1855</v>
      </c>
      <c r="K32" s="7"/>
    </row>
    <row r="33" ht="15" customHeight="1">
      <c r="A33" t="s" s="5">
        <v>72</v>
      </c>
      <c r="B33" t="s" s="5">
        <v>73</v>
      </c>
      <c r="C33" s="6">
        <v>3911</v>
      </c>
      <c r="D33" s="6">
        <f>E33+H33</f>
        <v>1210</v>
      </c>
      <c r="E33" s="6"/>
      <c r="F33" s="6"/>
      <c r="G33" s="6"/>
      <c r="H33" s="6">
        <v>1210</v>
      </c>
      <c r="I33" s="6"/>
      <c r="J33" s="6"/>
      <c r="K33" s="7"/>
    </row>
    <row r="34" ht="15" customHeight="1">
      <c r="A34" t="s" s="5">
        <v>74</v>
      </c>
      <c r="B34" t="s" s="5">
        <v>75</v>
      </c>
      <c r="C34" s="6">
        <v>6011</v>
      </c>
      <c r="D34" s="6">
        <f>E34+H34</f>
        <v>2360</v>
      </c>
      <c r="E34" s="6">
        <v>1566</v>
      </c>
      <c r="F34" s="6">
        <v>69</v>
      </c>
      <c r="G34" s="6">
        <v>1497</v>
      </c>
      <c r="H34" s="6">
        <v>794</v>
      </c>
      <c r="I34" s="6">
        <v>23</v>
      </c>
      <c r="J34" s="6">
        <v>771</v>
      </c>
      <c r="K34" s="7"/>
    </row>
    <row r="35" ht="15" customHeight="1">
      <c r="A35" t="s" s="5">
        <v>76</v>
      </c>
      <c r="B35" t="s" s="5">
        <v>77</v>
      </c>
      <c r="C35" s="6">
        <v>24835</v>
      </c>
      <c r="D35" s="6">
        <f>E35+H35</f>
        <v>10193</v>
      </c>
      <c r="E35" s="6"/>
      <c r="F35" s="6"/>
      <c r="G35" s="6"/>
      <c r="H35" s="6">
        <v>10193</v>
      </c>
      <c r="I35" s="6">
        <v>1359</v>
      </c>
      <c r="J35" s="6">
        <v>8834</v>
      </c>
      <c r="K35" s="7"/>
    </row>
    <row r="36" ht="15" customHeight="1">
      <c r="A36" t="s" s="5">
        <v>78</v>
      </c>
      <c r="B36" t="s" s="5">
        <v>79</v>
      </c>
      <c r="C36" s="6">
        <v>18626</v>
      </c>
      <c r="D36" s="6">
        <f>E36+H36</f>
        <v>8908</v>
      </c>
      <c r="E36" s="6">
        <v>3986</v>
      </c>
      <c r="F36" s="6"/>
      <c r="G36" s="6">
        <v>3986</v>
      </c>
      <c r="H36" s="6">
        <v>4922</v>
      </c>
      <c r="I36" s="6">
        <v>2072</v>
      </c>
      <c r="J36" s="6">
        <v>2850</v>
      </c>
      <c r="K36" s="7"/>
    </row>
    <row r="37" ht="15" customHeight="1">
      <c r="A37" t="s" s="5">
        <v>80</v>
      </c>
      <c r="B37" t="s" s="5">
        <v>81</v>
      </c>
      <c r="C37" s="6">
        <v>9683</v>
      </c>
      <c r="D37" s="6">
        <f>E37+H37</f>
        <v>2278</v>
      </c>
      <c r="E37" s="6">
        <v>2220</v>
      </c>
      <c r="F37" s="6">
        <v>1184</v>
      </c>
      <c r="G37" s="6">
        <v>1036</v>
      </c>
      <c r="H37" s="6">
        <v>58</v>
      </c>
      <c r="I37" s="6"/>
      <c r="J37" s="6"/>
      <c r="K37" s="7"/>
    </row>
    <row r="38" ht="15" customHeight="1">
      <c r="A38" t="s" s="5">
        <v>82</v>
      </c>
      <c r="B38" t="s" s="5">
        <v>83</v>
      </c>
      <c r="C38" s="6">
        <v>5208</v>
      </c>
      <c r="D38" s="6">
        <f>E38+H38</f>
        <v>2346</v>
      </c>
      <c r="E38" s="6">
        <v>1127</v>
      </c>
      <c r="F38" s="6">
        <v>564</v>
      </c>
      <c r="G38" s="6">
        <v>563</v>
      </c>
      <c r="H38" s="6">
        <v>1219</v>
      </c>
      <c r="I38" s="6">
        <v>905</v>
      </c>
      <c r="J38" s="6">
        <v>314</v>
      </c>
      <c r="K38" s="7"/>
    </row>
    <row r="39" ht="15" customHeight="1">
      <c r="A39" t="s" s="5">
        <v>84</v>
      </c>
      <c r="B39" t="s" s="5">
        <v>85</v>
      </c>
      <c r="C39" s="6">
        <v>20958</v>
      </c>
      <c r="D39" s="6">
        <f>E39+H39</f>
        <v>11270</v>
      </c>
      <c r="E39" s="6">
        <v>2116</v>
      </c>
      <c r="F39" s="6"/>
      <c r="G39" s="6"/>
      <c r="H39" s="6">
        <v>9154</v>
      </c>
      <c r="I39" s="6">
        <v>3998</v>
      </c>
      <c r="J39" s="6">
        <v>5156</v>
      </c>
      <c r="K39" s="7"/>
    </row>
    <row r="40" ht="15" customHeight="1">
      <c r="A40" t="s" s="5">
        <v>86</v>
      </c>
      <c r="B40" t="s" s="5">
        <v>87</v>
      </c>
      <c r="C40" s="6">
        <v>3051</v>
      </c>
      <c r="D40" s="6">
        <f>E40+H40</f>
        <v>1186</v>
      </c>
      <c r="E40" s="6">
        <v>1077</v>
      </c>
      <c r="F40" s="6">
        <v>894</v>
      </c>
      <c r="G40" s="6">
        <v>183</v>
      </c>
      <c r="H40" s="6">
        <v>109</v>
      </c>
      <c r="I40" s="6">
        <v>33</v>
      </c>
      <c r="J40" s="6">
        <v>76</v>
      </c>
      <c r="K40" s="7"/>
    </row>
    <row r="41" ht="15" customHeight="1">
      <c r="A41" t="s" s="5">
        <v>88</v>
      </c>
      <c r="B41" t="s" s="5">
        <v>89</v>
      </c>
      <c r="C41" s="6">
        <v>8357</v>
      </c>
      <c r="D41" s="6">
        <f>E41+H41</f>
        <v>3299</v>
      </c>
      <c r="E41" s="6">
        <f>478+2207</f>
        <v>2685</v>
      </c>
      <c r="F41" s="6">
        <v>478</v>
      </c>
      <c r="G41" s="6">
        <v>2207</v>
      </c>
      <c r="H41" s="6">
        <v>614</v>
      </c>
      <c r="I41" s="6">
        <v>434</v>
      </c>
      <c r="J41" s="6">
        <v>180</v>
      </c>
      <c r="K41" s="7"/>
    </row>
    <row r="42" ht="15" customHeight="1">
      <c r="A42" t="s" s="5">
        <v>90</v>
      </c>
      <c r="B42" t="s" s="5">
        <v>91</v>
      </c>
      <c r="C42" s="6">
        <v>4045</v>
      </c>
      <c r="D42" s="6">
        <f>E42+H42</f>
        <v>2776</v>
      </c>
      <c r="E42" s="6">
        <v>728</v>
      </c>
      <c r="F42" s="6">
        <v>183</v>
      </c>
      <c r="G42" s="6">
        <v>545</v>
      </c>
      <c r="H42" s="6">
        <v>2048</v>
      </c>
      <c r="I42" s="6">
        <v>97</v>
      </c>
      <c r="J42" s="6">
        <v>1951</v>
      </c>
      <c r="K42" s="7"/>
    </row>
    <row r="43" ht="15" customHeight="1">
      <c r="A43" t="s" s="5">
        <v>92</v>
      </c>
      <c r="B43" t="s" s="5">
        <v>93</v>
      </c>
      <c r="C43" s="6">
        <v>12788</v>
      </c>
      <c r="D43" s="6">
        <f>E43+H43</f>
        <v>4978</v>
      </c>
      <c r="E43" s="6">
        <v>3405</v>
      </c>
      <c r="F43" s="6"/>
      <c r="G43" s="6">
        <v>3405</v>
      </c>
      <c r="H43" s="6">
        <v>1573</v>
      </c>
      <c r="I43" s="6"/>
      <c r="J43" s="6">
        <v>1573</v>
      </c>
      <c r="K43" s="7"/>
    </row>
    <row r="44" ht="15" customHeight="1">
      <c r="A44" t="s" s="5">
        <v>94</v>
      </c>
      <c r="B44" t="s" s="5">
        <v>95</v>
      </c>
      <c r="C44" s="6">
        <v>65278</v>
      </c>
      <c r="D44" s="6">
        <f>E44+H44</f>
        <v>30460</v>
      </c>
      <c r="E44" s="6">
        <v>23101</v>
      </c>
      <c r="F44" s="6">
        <v>11579</v>
      </c>
      <c r="G44" s="6">
        <v>11522</v>
      </c>
      <c r="H44" s="6">
        <v>7359</v>
      </c>
      <c r="I44" s="6">
        <v>5497</v>
      </c>
      <c r="J44" s="6">
        <v>1862</v>
      </c>
      <c r="K44" s="7"/>
    </row>
    <row r="45" ht="15" customHeight="1">
      <c r="A45" t="s" s="5">
        <v>96</v>
      </c>
      <c r="B45" t="s" s="5">
        <v>97</v>
      </c>
      <c r="C45" s="6">
        <v>3859</v>
      </c>
      <c r="D45" s="6">
        <f>E45+H45</f>
        <v>3035</v>
      </c>
      <c r="E45" s="6">
        <v>989</v>
      </c>
      <c r="F45" s="6">
        <v>529</v>
      </c>
      <c r="G45" s="6">
        <v>460</v>
      </c>
      <c r="H45" s="6">
        <v>2046</v>
      </c>
      <c r="I45" s="6">
        <v>496</v>
      </c>
      <c r="J45" s="6">
        <v>1550</v>
      </c>
      <c r="K45" s="7"/>
    </row>
    <row r="46" ht="15" customHeight="1">
      <c r="A46" t="s" s="5">
        <v>98</v>
      </c>
      <c r="B46" t="s" s="5">
        <v>99</v>
      </c>
      <c r="C46" s="6">
        <v>11585</v>
      </c>
      <c r="D46" s="6">
        <f>E46+H46</f>
        <v>5860</v>
      </c>
      <c r="E46" s="6">
        <v>5763</v>
      </c>
      <c r="F46" s="6">
        <v>4698</v>
      </c>
      <c r="G46" s="6">
        <v>1065</v>
      </c>
      <c r="H46" s="6">
        <v>97</v>
      </c>
      <c r="I46" s="6">
        <v>72</v>
      </c>
      <c r="J46" s="6">
        <v>25</v>
      </c>
      <c r="K46" s="7"/>
    </row>
    <row r="47" ht="15" customHeight="1">
      <c r="A47" t="s" s="5">
        <v>100</v>
      </c>
      <c r="B47" t="s" s="5">
        <v>101</v>
      </c>
      <c r="C47" s="7"/>
      <c r="D47" s="6"/>
      <c r="E47" s="7"/>
      <c r="F47" s="6"/>
      <c r="G47" s="7"/>
      <c r="H47" s="7"/>
      <c r="I47" s="6"/>
      <c r="J47" s="7"/>
      <c r="K47" s="7"/>
    </row>
    <row r="48" ht="15" customHeight="1">
      <c r="A48" t="s" s="5">
        <v>102</v>
      </c>
      <c r="B48" t="s" s="5">
        <v>103</v>
      </c>
      <c r="C48" s="6">
        <v>8289</v>
      </c>
      <c r="D48" s="6">
        <f>E48+H48</f>
        <v>3250</v>
      </c>
      <c r="E48" s="6"/>
      <c r="F48" s="6"/>
      <c r="G48" s="6"/>
      <c r="H48" s="6">
        <v>3250</v>
      </c>
      <c r="I48" s="6">
        <v>1915</v>
      </c>
      <c r="J48" s="6">
        <v>1335</v>
      </c>
      <c r="K48" s="7"/>
    </row>
    <row r="49" ht="15" customHeight="1">
      <c r="A49" t="s" s="5">
        <v>104</v>
      </c>
      <c r="B49" t="s" s="5">
        <v>105</v>
      </c>
      <c r="C49" s="6">
        <v>9445</v>
      </c>
      <c r="D49" s="6">
        <f>E49+H49</f>
        <v>6606</v>
      </c>
      <c r="E49" s="6">
        <v>2777</v>
      </c>
      <c r="F49" s="6">
        <v>1031</v>
      </c>
      <c r="G49" s="6">
        <v>1746</v>
      </c>
      <c r="H49" s="6">
        <v>3829</v>
      </c>
      <c r="I49" s="6">
        <v>1282</v>
      </c>
      <c r="J49" s="6">
        <v>2547</v>
      </c>
      <c r="K49" s="7"/>
    </row>
    <row r="50" ht="15" customHeight="1">
      <c r="A50" t="s" s="5">
        <v>106</v>
      </c>
      <c r="B50" t="s" s="5">
        <v>107</v>
      </c>
      <c r="C50" s="6">
        <v>3693</v>
      </c>
      <c r="D50" s="6">
        <f>E50+H50</f>
        <v>1163</v>
      </c>
      <c r="E50" s="6">
        <v>536</v>
      </c>
      <c r="F50" s="6">
        <v>17</v>
      </c>
      <c r="G50" s="6">
        <v>519</v>
      </c>
      <c r="H50" s="6">
        <v>627</v>
      </c>
      <c r="I50" s="6">
        <v>95</v>
      </c>
      <c r="J50" s="6">
        <v>532</v>
      </c>
      <c r="K50" s="7"/>
    </row>
    <row r="51" ht="15" customHeight="1">
      <c r="A51" t="s" s="5">
        <v>108</v>
      </c>
      <c r="B51" t="s" s="5">
        <v>109</v>
      </c>
      <c r="C51" s="6">
        <v>1058</v>
      </c>
      <c r="D51" s="6">
        <f>E51+H51</f>
        <v>580</v>
      </c>
      <c r="E51" s="6">
        <v>335</v>
      </c>
      <c r="F51" s="6">
        <v>60</v>
      </c>
      <c r="G51" s="6">
        <v>275</v>
      </c>
      <c r="H51" s="6">
        <v>245</v>
      </c>
      <c r="I51" s="6">
        <v>28</v>
      </c>
      <c r="J51" s="6">
        <v>217</v>
      </c>
      <c r="K51" s="7"/>
    </row>
    <row r="52" ht="15" customHeight="1">
      <c r="A52" s="7"/>
      <c r="B52" s="7"/>
      <c r="C52" s="7"/>
      <c r="D52" s="7"/>
      <c r="E52" s="7"/>
      <c r="F52" s="7"/>
      <c r="G52" s="7"/>
      <c r="H52" s="7"/>
      <c r="I52" s="7"/>
      <c r="J52" s="7"/>
      <c r="K52" s="7"/>
    </row>
    <row r="53" ht="15" customHeight="1">
      <c r="A53" s="7"/>
      <c r="B53" t="s" s="9">
        <v>110</v>
      </c>
      <c r="C53" s="10">
        <f>SUM(C2:C51)</f>
        <v>606404</v>
      </c>
      <c r="D53" s="10">
        <f>SUM(D2:D51)</f>
        <v>264523</v>
      </c>
      <c r="E53" s="10">
        <f>SUM(E2:E51)</f>
        <v>137439</v>
      </c>
      <c r="F53" s="10">
        <f>SUM(F2:F51)+E8+E11+E20+E23+E24+E31+E39</f>
        <v>69447</v>
      </c>
      <c r="G53" s="10">
        <f>SUM(G2:G51)</f>
        <v>67992</v>
      </c>
      <c r="H53" s="10">
        <f>SUM(H2:H51)</f>
        <v>127084</v>
      </c>
      <c r="I53" s="10">
        <f>SUM(I2:I51)+H21+H28+H31+H33+H37</f>
        <v>46965</v>
      </c>
      <c r="J53" s="10">
        <f>SUM(J2:J51)</f>
        <v>80119</v>
      </c>
      <c r="K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59" customWidth="1"/>
    <col min="2" max="2" width="15.3516" style="59" customWidth="1"/>
    <col min="3" max="3" width="10.6719" style="59" customWidth="1"/>
    <col min="4" max="4" width="10.6719" style="59" customWidth="1"/>
    <col min="5" max="5" width="10.6719" style="59" customWidth="1"/>
    <col min="6" max="6" width="10.6719" style="59" customWidth="1"/>
    <col min="7" max="7" width="10.6719" style="59" customWidth="1"/>
    <col min="8" max="8" width="10.6719" style="59" customWidth="1"/>
    <col min="9" max="9" width="10.6719" style="59" customWidth="1"/>
    <col min="10" max="10" width="10.6719" style="59" customWidth="1"/>
    <col min="11" max="11" width="8.85156" style="59" customWidth="1"/>
    <col min="12" max="12" width="8.85156" style="59" customWidth="1"/>
    <col min="13" max="13" width="8.85156" style="59" customWidth="1"/>
    <col min="14" max="14" width="8.85156" style="59" customWidth="1"/>
    <col min="15" max="256" width="8.85156" style="59"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3">
        <v>146</v>
      </c>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v>41937</v>
      </c>
      <c r="D5" s="6">
        <v>10080</v>
      </c>
      <c r="E5" s="6">
        <v>8339</v>
      </c>
      <c r="F5" s="6">
        <v>5335</v>
      </c>
      <c r="G5" s="6">
        <v>3004</v>
      </c>
      <c r="H5" s="6">
        <v>1741</v>
      </c>
      <c r="I5" s="6">
        <v>566</v>
      </c>
      <c r="J5" s="6">
        <v>1175</v>
      </c>
      <c r="K5" s="7"/>
      <c r="L5" t="s" s="5">
        <v>147</v>
      </c>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v>19276</v>
      </c>
      <c r="D26" s="6">
        <v>5705</v>
      </c>
      <c r="E26" s="6">
        <v>4091</v>
      </c>
      <c r="F26" s="6">
        <v>1987</v>
      </c>
      <c r="G26" s="6">
        <v>2104</v>
      </c>
      <c r="H26" s="6">
        <v>1614</v>
      </c>
      <c r="I26" s="6">
        <v>619</v>
      </c>
      <c r="J26" s="6">
        <v>995</v>
      </c>
      <c r="K26" s="7"/>
      <c r="L26" t="s" s="5">
        <v>147</v>
      </c>
      <c r="M26" s="7"/>
      <c r="N26" s="7"/>
    </row>
    <row r="27" ht="15" customHeight="1">
      <c r="A27" t="s" s="5">
        <v>60</v>
      </c>
      <c r="B27" t="s" s="5">
        <v>61</v>
      </c>
      <c r="C27" s="6">
        <v>2711</v>
      </c>
      <c r="D27" s="6">
        <v>730</v>
      </c>
      <c r="E27" s="6">
        <v>571</v>
      </c>
      <c r="F27" s="6">
        <v>172</v>
      </c>
      <c r="G27" s="6">
        <v>399</v>
      </c>
      <c r="H27" s="6">
        <v>159</v>
      </c>
      <c r="I27" s="6">
        <v>40</v>
      </c>
      <c r="J27" s="6">
        <v>119</v>
      </c>
      <c r="K27" s="7"/>
      <c r="L27" t="s" s="5">
        <v>147</v>
      </c>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1695</v>
      </c>
      <c r="D29" s="6">
        <v>593</v>
      </c>
      <c r="E29" s="6">
        <v>412</v>
      </c>
      <c r="F29" s="6"/>
      <c r="G29" s="6"/>
      <c r="H29" s="6">
        <v>181</v>
      </c>
      <c r="I29" s="6"/>
      <c r="J29" s="6"/>
      <c r="K29" s="7"/>
      <c r="L29" t="s" s="5">
        <v>147</v>
      </c>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4772</v>
      </c>
      <c r="F37" s="6">
        <v>2884</v>
      </c>
      <c r="G37" s="6">
        <v>1888</v>
      </c>
      <c r="H37" s="6"/>
      <c r="I37" s="6"/>
      <c r="J37" s="6"/>
      <c r="K37" s="7"/>
      <c r="L37" t="s" s="5">
        <v>147</v>
      </c>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6695</v>
      </c>
      <c r="D45" s="6">
        <v>3331</v>
      </c>
      <c r="E45" s="6">
        <v>1506</v>
      </c>
      <c r="F45" s="6"/>
      <c r="G45" s="6"/>
      <c r="H45" s="6">
        <v>1825</v>
      </c>
      <c r="I45" s="6"/>
      <c r="J45" s="6"/>
      <c r="K45" s="7"/>
      <c r="L45" t="s" s="5">
        <v>147</v>
      </c>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19636</v>
      </c>
      <c r="D48" s="6">
        <v>7293</v>
      </c>
      <c r="E48" s="6"/>
      <c r="F48" s="6"/>
      <c r="G48" s="6"/>
      <c r="H48" s="6">
        <v>7293</v>
      </c>
      <c r="I48" s="6">
        <v>4694</v>
      </c>
      <c r="J48" s="6">
        <v>2599</v>
      </c>
      <c r="K48" s="7"/>
      <c r="L48" t="s" s="5">
        <v>147</v>
      </c>
      <c r="M48" s="7"/>
      <c r="N48" s="7"/>
    </row>
    <row r="49" ht="15" customHeight="1">
      <c r="A49" t="s" s="5">
        <v>104</v>
      </c>
      <c r="B49" t="s" s="5">
        <v>105</v>
      </c>
      <c r="C49" s="6">
        <v>23865</v>
      </c>
      <c r="D49" s="6">
        <v>12374</v>
      </c>
      <c r="E49" s="6">
        <v>4914</v>
      </c>
      <c r="F49" s="6">
        <v>2927</v>
      </c>
      <c r="G49" s="6">
        <v>1987</v>
      </c>
      <c r="H49" s="6">
        <v>7460</v>
      </c>
      <c r="I49" s="6">
        <v>4276</v>
      </c>
      <c r="J49" s="6">
        <v>3184</v>
      </c>
      <c r="K49" s="7"/>
      <c r="L49" t="s" s="5">
        <v>147</v>
      </c>
      <c r="M49" s="7"/>
      <c r="N49" s="7"/>
    </row>
    <row r="50" ht="15" customHeight="1">
      <c r="A50" t="s" s="5">
        <v>106</v>
      </c>
      <c r="B50" t="s" s="5">
        <v>107</v>
      </c>
      <c r="C50" s="6">
        <v>6776</v>
      </c>
      <c r="D50" s="6">
        <v>796</v>
      </c>
      <c r="E50" s="6">
        <v>796</v>
      </c>
      <c r="F50" s="6">
        <v>65</v>
      </c>
      <c r="G50" s="6">
        <v>731</v>
      </c>
      <c r="H50" s="6"/>
      <c r="I50" s="6"/>
      <c r="J50" s="6"/>
      <c r="K50" s="7"/>
      <c r="L50" t="s" s="5">
        <v>147</v>
      </c>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1074311</v>
      </c>
      <c r="D53" s="10">
        <f>SUM(D2:D51)</f>
        <v>248248</v>
      </c>
      <c r="E53" s="10">
        <f>SUM(E2:E51)</f>
        <v>132490</v>
      </c>
      <c r="F53" s="10">
        <f>SUM(F2:F52)+E9+E20+E21+E29+E30+E41+E44+E45+E47</f>
        <v>90827</v>
      </c>
      <c r="G53" s="10">
        <f>SUM(G2:G51)</f>
        <v>41663</v>
      </c>
      <c r="H53" s="10">
        <f>SUM(H2:H51)</f>
        <v>117674</v>
      </c>
      <c r="I53" s="10">
        <f>SUM(I2:I52)+H21+H29+H41+H45+H47</f>
        <v>80342</v>
      </c>
      <c r="J53" s="10">
        <f>SUM(J2:J51)</f>
        <v>37332</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44</v>
      </c>
      <c r="D55" s="8">
        <f>COUNTIF(D2:D51,"&gt;0")</f>
        <v>42</v>
      </c>
      <c r="E55" s="8">
        <f>COUNTIF(E2:E51,"&gt;0")</f>
        <v>37</v>
      </c>
      <c r="F55" s="8">
        <f>COUNTIF(F2:F51,"&gt;0")</f>
        <v>24</v>
      </c>
      <c r="G55" s="8">
        <f>COUNTIF(G2:G51,"&gt;0")</f>
        <v>28</v>
      </c>
      <c r="H55" s="8">
        <f>COUNTIF(H2:H51,"&gt;0")</f>
        <v>39</v>
      </c>
      <c r="I55" s="8">
        <f>COUNTIF(I2:I51,"&gt;0")</f>
        <v>30</v>
      </c>
      <c r="J55" s="8">
        <f>COUNTIF(J2:J51,"&gt;0")</f>
        <v>33</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60" customWidth="1"/>
    <col min="2" max="2" width="15.3516" style="60" customWidth="1"/>
    <col min="3" max="3" width="10.6719" style="60" customWidth="1"/>
    <col min="4" max="4" width="10.6719" style="60" customWidth="1"/>
    <col min="5" max="5" width="10.6719" style="60" customWidth="1"/>
    <col min="6" max="6" width="10.6719" style="60" customWidth="1"/>
    <col min="7" max="7" width="10.6719" style="60" customWidth="1"/>
    <col min="8" max="8" width="10.6719" style="60" customWidth="1"/>
    <col min="9" max="9" width="10.6719" style="60" customWidth="1"/>
    <col min="10" max="10" width="10.6719" style="60" customWidth="1"/>
    <col min="11" max="11" width="10.6719" style="60" customWidth="1"/>
    <col min="12" max="12" width="11.3516" style="60" customWidth="1"/>
    <col min="13" max="13" width="12.3516" style="60" customWidth="1"/>
    <col min="14" max="14" width="8.85156" style="60" customWidth="1"/>
    <col min="15" max="15" width="8.85156" style="60" customWidth="1"/>
    <col min="16" max="16" width="8.85156" style="60" customWidth="1"/>
    <col min="17" max="17" width="8.85156" style="60" customWidth="1"/>
    <col min="18" max="256" width="8.85156" style="60"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c r="P1" s="7"/>
      <c r="Q1" s="7"/>
    </row>
    <row r="2" ht="15" customHeight="1">
      <c r="A2" t="s" s="5">
        <v>10</v>
      </c>
      <c r="B2" t="s" s="5">
        <v>11</v>
      </c>
      <c r="C2" s="14">
        <f>1-D2</f>
        <v>0.87</v>
      </c>
      <c r="D2" s="14">
        <f>ROUND(H2,2)+ROUND(G2,2)</f>
        <v>0.13</v>
      </c>
      <c r="E2" s="14">
        <f>SUM(ROUND(L2,2),ROUND(I2,2))</f>
        <v>0.06</v>
      </c>
      <c r="F2" s="14">
        <f>ROUND(K2,2)+ROUND(J2,2)</f>
        <v>0.06999999999999999</v>
      </c>
      <c r="G2" s="14">
        <f>ROUND(J2,2)+ROUND(I2,2)</f>
        <v>0.11</v>
      </c>
      <c r="H2" s="14">
        <f>ROUND(K2,2)+ROUND(L2,2)</f>
        <v>0.02</v>
      </c>
      <c r="I2" s="14">
        <f>IF('Admissions 2018'!F2&gt;0,'Admissions 2018'!F2/'Admissions 2018'!C2,"  ")</f>
        <v>0.05483188770037086</v>
      </c>
      <c r="J2" s="14">
        <f>IF('Admissions 2018'!G2&gt;0,'Admissions 2018'!G2/'Admissions 2018'!C2,"  ")</f>
        <v>0.06221840806693842</v>
      </c>
      <c r="K2" s="14">
        <f>IF('Admissions 2018'!J2&gt;0,'Admissions 2018'!J2/'Admissions 2018'!C2,"  ")</f>
        <v>0.01281147515861097</v>
      </c>
      <c r="L2" s="14">
        <f>IF('Admissions 2018'!I2&gt;0,'Admissions 2018'!I2/'Admissions 2018'!C2,"  ")</f>
        <v>0.00812210745701413</v>
      </c>
      <c r="M2" s="8">
        <v>2018</v>
      </c>
      <c r="N2" s="7"/>
      <c r="O2" s="7"/>
      <c r="P2" s="6"/>
      <c r="Q2" s="7"/>
    </row>
    <row r="3" ht="15" customHeight="1">
      <c r="A3" t="s" s="5">
        <v>12</v>
      </c>
      <c r="B3" t="s" s="5">
        <v>13</v>
      </c>
      <c r="C3" s="14">
        <f>1-D3</f>
        <v>0.5599999999999999</v>
      </c>
      <c r="D3" s="14">
        <f>ROUND(H3,2)+ROUND(G3,2)</f>
        <v>0.4400000000000001</v>
      </c>
      <c r="E3" s="14">
        <f>SUM(ROUND(L3,2),ROUND(I3,2))</f>
        <v>0.24</v>
      </c>
      <c r="F3" s="14">
        <f>ROUND(K3,2)+ROUND(J3,2)</f>
        <v>0.2</v>
      </c>
      <c r="G3" s="14">
        <f>ROUND(J3,2)+ROUND(I3,2)</f>
        <v>0.27</v>
      </c>
      <c r="H3" s="14">
        <f>ROUND(K3,2)+ROUND(L3,2)</f>
        <v>0.17</v>
      </c>
      <c r="I3" s="14">
        <f>IF('Admissions 2018'!F3&gt;0,'Admissions 2018'!F3/'Admissions 2018'!C3,"  ")</f>
        <v>0.1472178739148997</v>
      </c>
      <c r="J3" s="14">
        <f>IF('Admissions 2018'!G3&gt;0,'Admissions 2018'!G3/'Admissions 2018'!C3,"  ")</f>
        <v>0.1197523836630141</v>
      </c>
      <c r="K3" s="14">
        <f>IF('Admissions 2018'!J3&gt;0,'Admissions 2018'!J3/'Admissions 2018'!C3,"  ")</f>
        <v>0.07805606944642095</v>
      </c>
      <c r="L3" s="14">
        <f>IF('Admissions 2018'!I3&gt;0,'Admissions 2018'!I3/'Admissions 2018'!C3,"  ")</f>
        <v>0.08759072150277501</v>
      </c>
      <c r="M3" s="8">
        <v>2018</v>
      </c>
      <c r="N3" s="7"/>
      <c r="O3" s="7"/>
      <c r="P3" s="6"/>
      <c r="Q3" s="7"/>
    </row>
    <row r="4" ht="15" customHeight="1">
      <c r="A4" t="s" s="5">
        <v>14</v>
      </c>
      <c r="B4" t="s" s="5">
        <v>15</v>
      </c>
      <c r="C4" s="14">
        <f>1-D4</f>
        <v>0.4500000000000001</v>
      </c>
      <c r="D4" s="14">
        <f>ROUND(H4,2)+ROUND(G4,2)</f>
        <v>0.5499999999999999</v>
      </c>
      <c r="E4" s="14">
        <f>SUM(ROUND(L4,2),ROUND(I4,2))</f>
        <v>0.34</v>
      </c>
      <c r="F4" s="14">
        <f>ROUND(K4,2)+ROUND(J4,2)</f>
        <v>0.21</v>
      </c>
      <c r="G4" s="14">
        <f>ROUND(J4,2)+ROUND(I4,2)</f>
        <v>0.08</v>
      </c>
      <c r="H4" s="14">
        <f>ROUND(K4,2)+ROUND(L4,2)</f>
        <v>0.47</v>
      </c>
      <c r="I4" s="14">
        <f>IF('Admissions 2018'!F4&gt;0,'Admissions 2018'!F4/'Admissions 2018'!C4,"  ")</f>
        <v>0.05975662755323773</v>
      </c>
      <c r="J4" s="14">
        <f>IF('Admissions 2018'!G4&gt;0,'Admissions 2018'!G4/'Admissions 2018'!C4,"  ")</f>
        <v>0.0166232073011734</v>
      </c>
      <c r="K4" s="14">
        <f>IF('Admissions 2018'!J4&gt;0,'Admissions 2018'!J4/'Admissions 2018'!C4,"  ")</f>
        <v>0.1894828335506302</v>
      </c>
      <c r="L4" s="14">
        <f>IF('Admissions 2018'!I4&gt;0,'Admissions 2018'!I4/'Admissions 2018'!C4,"  ")</f>
        <v>0.2761842677096915</v>
      </c>
      <c r="M4" s="8">
        <v>2018</v>
      </c>
      <c r="N4" s="7"/>
      <c r="O4" s="7"/>
      <c r="P4" s="6"/>
      <c r="Q4" s="7"/>
    </row>
    <row r="5" ht="15" customHeight="1">
      <c r="A5" t="s" s="5">
        <v>16</v>
      </c>
      <c r="B5" t="s" s="5">
        <v>17</v>
      </c>
      <c r="C5" s="14">
        <f>1-D5</f>
        <v>0.65</v>
      </c>
      <c r="D5" s="14">
        <f>ROUND(H5,2)+ROUND(G5,2)</f>
        <v>0.35</v>
      </c>
      <c r="E5" s="14"/>
      <c r="F5" s="14"/>
      <c r="G5" s="14">
        <f>'Admissions 2018'!E5/'Admissions 2018'!C5</f>
        <v>0.1768422199226622</v>
      </c>
      <c r="H5" s="14">
        <f>'Admissions 2018'!H5/'Admissions 2018'!C5</f>
        <v>0.1719949893796634</v>
      </c>
      <c r="I5" t="s" s="5">
        <f>IF('Admissions 2018'!F5&gt;0,'Admissions 2018'!F5/'Admissions 2018'!C5,"  ")</f>
        <v>131</v>
      </c>
      <c r="J5" t="s" s="5">
        <f>IF('Admissions 2018'!G5&gt;0,'Admissions 2018'!G5/'Admissions 2018'!C5,"  ")</f>
        <v>131</v>
      </c>
      <c r="K5" t="s" s="5">
        <f>IF('Admissions 2018'!J5&gt;0,'Admissions 2018'!J5/'Admissions 2018'!C5,"  ")</f>
        <v>131</v>
      </c>
      <c r="L5" t="s" s="5">
        <f>IF('Admissions 2018'!I5&gt;0,'Admissions 2018'!I5/'Admissions 2018'!C5,"  ")</f>
        <v>131</v>
      </c>
      <c r="M5" s="8">
        <v>2018</v>
      </c>
      <c r="N5" s="7"/>
      <c r="O5" s="7"/>
      <c r="P5" s="6"/>
      <c r="Q5" s="7"/>
    </row>
    <row r="6" ht="15" customHeight="1">
      <c r="A6" t="s" s="5">
        <v>18</v>
      </c>
      <c r="B6" t="s" s="5">
        <v>19</v>
      </c>
      <c r="C6" s="14">
        <f>1-D6</f>
        <v>0.65</v>
      </c>
      <c r="D6" s="14">
        <f>ROUND(H6,2)+ROUND(G6,2)</f>
        <v>0.35</v>
      </c>
      <c r="E6" s="14">
        <f>SUM(ROUND(L6,2),ROUND(I6,2))</f>
        <v>0.22</v>
      </c>
      <c r="F6" s="14">
        <f>ROUND(K6,2)+ROUND(J6,2)</f>
        <v>0.13</v>
      </c>
      <c r="G6" s="14">
        <f>ROUND(J6,2)+ROUND(I6,2)</f>
        <v>0.23</v>
      </c>
      <c r="H6" s="14">
        <f>ROUND(K6,2)+ROUND(L6,2)</f>
        <v>0.12</v>
      </c>
      <c r="I6" s="14">
        <f>IF('Admissions 2018'!F6&gt;0,'Admissions 2018'!F6/'Admissions 2018'!C6,"  ")</f>
        <v>0.09874484084355742</v>
      </c>
      <c r="J6" s="14">
        <f>IF('Admissions 2018'!G6&gt;0,'Admissions 2018'!G6/'Admissions 2018'!C6,"  ")</f>
        <v>0.1250353366879629</v>
      </c>
      <c r="K6" s="14">
        <f>IF('Admissions 2018'!J6&gt;0,'Admissions 2018'!J6/'Admissions 2018'!C6,"  ")</f>
        <v>0.0007067337592582123</v>
      </c>
      <c r="L6" s="14">
        <f>IF('Admissions 2018'!I6&gt;0,'Admissions 2018'!I6/'Admissions 2018'!C6,"  ")</f>
        <v>0.122547633855374</v>
      </c>
      <c r="M6" s="8">
        <v>2018</v>
      </c>
      <c r="N6" s="7"/>
      <c r="O6" s="7"/>
      <c r="P6" s="6"/>
      <c r="Q6" s="7"/>
    </row>
    <row r="7" ht="15" customHeight="1">
      <c r="A7" t="s" s="5">
        <v>20</v>
      </c>
      <c r="B7" t="s" s="5">
        <v>21</v>
      </c>
      <c r="C7" s="14">
        <f>1-D7</f>
        <v>0.62</v>
      </c>
      <c r="D7" s="14">
        <f>ROUND(H7,2)+ROUND(G7,2)</f>
        <v>0.38</v>
      </c>
      <c r="E7" s="14">
        <f>SUM(ROUND(L7,2),ROUND(I7,2))</f>
        <v>0.11</v>
      </c>
      <c r="F7" s="14">
        <f>ROUND(K7,2)+ROUND(J7,2)</f>
        <v>0.27</v>
      </c>
      <c r="G7" s="28">
        <f>'Admissions 2018'!E7/'Admissions 2018'!C7</f>
        <v>0.002203304957436154</v>
      </c>
      <c r="H7" s="14">
        <f>ROUND(K7,2)+ROUND(L7,2)</f>
        <v>0.38</v>
      </c>
      <c r="I7" s="14">
        <f>IF('Admissions 2018'!F7&gt;0,'Admissions 2018'!F7/'Admissions 2018'!C7,"  ")</f>
        <v>0.0008012018027040561</v>
      </c>
      <c r="J7" s="14">
        <f>IF('Admissions 2018'!G7&gt;0,'Admissions 2018'!G7/'Admissions 2018'!C7,"  ")</f>
        <v>0.001402103154732098</v>
      </c>
      <c r="K7" s="14">
        <f>IF('Admissions 2018'!J7&gt;0,'Admissions 2018'!J7/'Admissions 2018'!C7,"  ")</f>
        <v>0.2656985478217326</v>
      </c>
      <c r="L7" s="14">
        <f>IF('Admissions 2018'!I7&gt;0,'Admissions 2018'!I7/'Admissions 2018'!C7,"  ")</f>
        <v>0.1094641962944417</v>
      </c>
      <c r="M7" s="8">
        <v>2018</v>
      </c>
      <c r="N7" s="7"/>
      <c r="O7" s="7"/>
      <c r="P7" s="6"/>
      <c r="Q7" s="61"/>
    </row>
    <row r="8" ht="15" customHeight="1">
      <c r="A8" t="s" s="5">
        <v>22</v>
      </c>
      <c r="B8" t="s" s="5">
        <v>23</v>
      </c>
      <c r="C8" s="14">
        <f>1-D8</f>
        <v>0.91</v>
      </c>
      <c r="D8" s="14">
        <f>ROUND(H8,2)+ROUND(G8,2)</f>
        <v>0.09</v>
      </c>
      <c r="E8" s="14">
        <f>L8</f>
        <v>0.04377200494813969</v>
      </c>
      <c r="F8" s="14">
        <f>K8</f>
        <v>0.01398801027690551</v>
      </c>
      <c r="G8" s="14">
        <f>'Admissions 2018'!E8/'Admissions 2018'!C8</f>
        <v>0.03649253021219907</v>
      </c>
      <c r="H8" s="14">
        <f>ROUND(K8,2)+ROUND(L8,2)</f>
        <v>0.05</v>
      </c>
      <c r="I8" t="s" s="5">
        <f>IF('Admissions 2018'!F8&gt;0,'Admissions 2018'!F8/'Admissions 2018'!C8,"  ")</f>
        <v>131</v>
      </c>
      <c r="J8" t="s" s="5">
        <f>IF('Admissions 2018'!G8&gt;0,'Admissions 2018'!G8/'Admissions 2018'!C8,"  ")</f>
        <v>131</v>
      </c>
      <c r="K8" s="14">
        <f>IF('Admissions 2018'!J8&gt;0,'Admissions 2018'!J8/'Admissions 2018'!C8,"  ")</f>
        <v>0.01398801027690551</v>
      </c>
      <c r="L8" s="14">
        <f>IF('Admissions 2018'!I8&gt;0,'Admissions 2018'!I8/'Admissions 2018'!C8,"  ")</f>
        <v>0.04377200494813969</v>
      </c>
      <c r="M8" s="8">
        <v>2018</v>
      </c>
      <c r="N8" s="7"/>
      <c r="O8" s="7"/>
      <c r="P8" s="6"/>
      <c r="Q8" s="7"/>
    </row>
    <row r="9" ht="15" customHeight="1">
      <c r="A9" t="s" s="5">
        <v>24</v>
      </c>
      <c r="B9" t="s" s="5">
        <v>25</v>
      </c>
      <c r="C9" s="14"/>
      <c r="D9" s="14"/>
      <c r="E9" s="14"/>
      <c r="F9" s="14"/>
      <c r="G9" s="14"/>
      <c r="H9" s="14"/>
      <c r="I9" t="s" s="5">
        <f>IF('Admissions 2018'!F9&gt;0,'Admissions 2018'!F9/'Admissions 2018'!C9,"  ")</f>
        <v>131</v>
      </c>
      <c r="J9" t="s" s="5">
        <f>IF('Admissions 2018'!G9&gt;0,'Admissions 2018'!G9/'Admissions 2018'!C9,"  ")</f>
        <v>131</v>
      </c>
      <c r="K9" t="s" s="5">
        <f>IF('Admissions 2018'!J9&gt;0,'Admissions 2018'!J9/'Admissions 2018'!C9,"  ")</f>
        <v>131</v>
      </c>
      <c r="L9" t="s" s="5">
        <f>IF('Admissions 2018'!I9&gt;0,'Admissions 2018'!I9/'Admissions 2018'!C9,"  ")</f>
        <v>131</v>
      </c>
      <c r="M9" s="8">
        <v>2018</v>
      </c>
      <c r="N9" s="7"/>
      <c r="O9" s="7"/>
      <c r="P9" s="6"/>
      <c r="Q9" s="7"/>
    </row>
    <row r="10" ht="15" customHeight="1">
      <c r="A10" t="s" s="5">
        <v>26</v>
      </c>
      <c r="B10" t="s" s="5">
        <v>27</v>
      </c>
      <c r="C10" s="14">
        <f>1-D10</f>
        <v>0.65</v>
      </c>
      <c r="D10" s="14">
        <f>ROUND(H10,2)+ROUND(G10,2)</f>
        <v>0.35</v>
      </c>
      <c r="E10" s="14">
        <f>SUM(ROUND(L10,2),ROUND(I10,2))</f>
        <v>0.16</v>
      </c>
      <c r="F10" s="14">
        <f>ROUND(K10,2)+ROUND(J10,2)</f>
        <v>0.19</v>
      </c>
      <c r="G10" s="14">
        <f>ROUND(J10,2)+ROUND(I10,2)</f>
        <v>0.31</v>
      </c>
      <c r="H10" s="14">
        <f>ROUND(K10,2)+ROUND(L10,2)</f>
        <v>0.04</v>
      </c>
      <c r="I10" s="14">
        <f>IF('Admissions 2018'!F10&gt;0,'Admissions 2018'!F10/'Admissions 2018'!C10,"  ")</f>
        <v>0.1471631772414895</v>
      </c>
      <c r="J10" s="14">
        <f>IF('Admissions 2018'!G10&gt;0,'Admissions 2018'!G10/'Admissions 2018'!C10,"  ")</f>
        <v>0.1601406424804219</v>
      </c>
      <c r="K10" s="14">
        <f>IF('Admissions 2018'!J10&gt;0,'Admissions 2018'!J10/'Admissions 2018'!C10,"  ")</f>
        <v>0.02748921208246764</v>
      </c>
      <c r="L10" s="14">
        <f>IF('Admissions 2018'!I10&gt;0,'Admissions 2018'!I10/'Admissions 2018'!C10,"  ")</f>
        <v>0.009429439028288317</v>
      </c>
      <c r="M10" s="8">
        <v>2018</v>
      </c>
      <c r="N10" s="7"/>
      <c r="O10" s="7"/>
      <c r="P10" s="6"/>
      <c r="Q10" s="7"/>
    </row>
    <row r="11" ht="15" customHeight="1">
      <c r="A11" t="s" s="5">
        <v>28</v>
      </c>
      <c r="B11" t="s" s="5">
        <v>29</v>
      </c>
      <c r="C11" s="14">
        <f>1-D11</f>
        <v>0.62</v>
      </c>
      <c r="D11" s="14">
        <f>ROUND(H11,2)+ROUND(G11,2)</f>
        <v>0.38</v>
      </c>
      <c r="E11" s="14"/>
      <c r="F11" s="14"/>
      <c r="G11" s="14">
        <f>'Admissions 2018'!E11/'Admissions 2018'!C11</f>
        <v>0.253625170998632</v>
      </c>
      <c r="H11" s="14">
        <f>'Admissions 2018'!H11/'Admissions 2018'!C11</f>
        <v>0.1312175102599179</v>
      </c>
      <c r="I11" t="s" s="5">
        <f>IF('Admissions 2018'!F11&gt;0,'Admissions 2018'!F11/'Admissions 2018'!C11,"  ")</f>
        <v>131</v>
      </c>
      <c r="J11" t="s" s="5">
        <f>IF('Admissions 2018'!G11&gt;0,'Admissions 2018'!G11/'Admissions 2018'!C11,"  ")</f>
        <v>131</v>
      </c>
      <c r="K11" s="14">
        <f>IF('Admissions 2018'!J11&gt;0,'Admissions 2018'!J11/'Admissions 2018'!C11,"  ")</f>
        <v>0.05236662106703147</v>
      </c>
      <c r="L11" s="14">
        <f>IF('Admissions 2018'!I11&gt;0,'Admissions 2018'!I11/'Admissions 2018'!C11,"  ")</f>
        <v>0.07885088919288645</v>
      </c>
      <c r="M11" s="8">
        <v>2018</v>
      </c>
      <c r="N11" s="7"/>
      <c r="O11" s="7"/>
      <c r="P11" s="6"/>
      <c r="Q11" s="7"/>
    </row>
    <row r="12" ht="15" customHeight="1">
      <c r="A12" t="s" s="5">
        <v>30</v>
      </c>
      <c r="B12" t="s" s="5">
        <v>31</v>
      </c>
      <c r="C12" s="14">
        <f>1-D12</f>
        <v>0.5900000000000001</v>
      </c>
      <c r="D12" s="14">
        <f>ROUND(H12,2)+ROUND(G12,2)</f>
        <v>0.41</v>
      </c>
      <c r="E12" s="14">
        <f>SUM(ROUND(L12,2),ROUND(I12,2))</f>
        <v>0.25</v>
      </c>
      <c r="F12" s="14">
        <f>ROUND(K12,2)+ROUND(J12,2)</f>
        <v>0.16</v>
      </c>
      <c r="G12" s="14">
        <f>ROUND(J12,2)+ROUND(I12,2)</f>
        <v>0.37</v>
      </c>
      <c r="H12" s="14">
        <f>ROUND(K12,2)+ROUND(L12,2)</f>
        <v>0.04</v>
      </c>
      <c r="I12" s="14">
        <f>IF('Admissions 2018'!F12&gt;0,'Admissions 2018'!F12/'Admissions 2018'!C12,"  ")</f>
        <v>0.228381657938434</v>
      </c>
      <c r="J12" s="14">
        <f>IF('Admissions 2018'!G12&gt;0,'Admissions 2018'!G12/'Admissions 2018'!C12,"  ")</f>
        <v>0.1415250989909312</v>
      </c>
      <c r="K12" s="14">
        <f>IF('Admissions 2018'!J12&gt;0,'Admissions 2018'!J12/'Admissions 2018'!C12,"  ")</f>
        <v>0.0174990420232469</v>
      </c>
      <c r="L12" s="14">
        <f>IF('Admissions 2018'!I12&gt;0,'Admissions 2018'!I12/'Admissions 2018'!C12,"  ")</f>
        <v>0.02120321880189041</v>
      </c>
      <c r="M12" s="8">
        <v>2018</v>
      </c>
      <c r="N12" s="7"/>
      <c r="O12" s="7"/>
      <c r="P12" s="6"/>
      <c r="Q12" s="7"/>
    </row>
    <row r="13" ht="15" customHeight="1">
      <c r="A13" t="s" s="5">
        <v>32</v>
      </c>
      <c r="B13" t="s" s="5">
        <v>33</v>
      </c>
      <c r="C13" s="14">
        <f>1-D13</f>
        <v>0.5700000000000001</v>
      </c>
      <c r="D13" s="14">
        <f>ROUND(H13,2)+ROUND(G13,2)</f>
        <v>0.43</v>
      </c>
      <c r="E13" s="14">
        <f>SUM(ROUND(L13,2),ROUND(I13,2))</f>
        <v>0.25</v>
      </c>
      <c r="F13" s="14">
        <f>ROUND(K13,2)+ROUND(J13,2)</f>
        <v>0.18</v>
      </c>
      <c r="G13" s="14">
        <f>ROUND(J13,2)+ROUND(I13,2)</f>
        <v>0.29</v>
      </c>
      <c r="H13" s="14">
        <f>ROUND(K13,2)+ROUND(L13,2)</f>
        <v>0.14</v>
      </c>
      <c r="I13" s="14">
        <f>IF('Admissions 2018'!F13&gt;0,'Admissions 2018'!F13/'Admissions 2018'!C13,"  ")</f>
        <v>0.1585240860949778</v>
      </c>
      <c r="J13" s="14">
        <f>IF('Admissions 2018'!G13&gt;0,'Admissions 2018'!G13/'Admissions 2018'!C13,"  ")</f>
        <v>0.1298257601639904</v>
      </c>
      <c r="K13" s="14">
        <f>IF('Admissions 2018'!J13&gt;0,'Admissions 2018'!J13/'Admissions 2018'!C13,"  ")</f>
        <v>0.04953877690468056</v>
      </c>
      <c r="L13" s="14">
        <f>IF('Admissions 2018'!I13&gt;0,'Admissions 2018'!I13/'Admissions 2018'!C13,"  ")</f>
        <v>0.09053638537751965</v>
      </c>
      <c r="M13" s="8">
        <v>2018</v>
      </c>
      <c r="N13" s="7"/>
      <c r="O13" s="7"/>
      <c r="P13" s="6"/>
      <c r="Q13" s="7"/>
    </row>
    <row r="14" ht="15" customHeight="1">
      <c r="A14" t="s" s="5">
        <v>34</v>
      </c>
      <c r="B14" t="s" s="5">
        <v>35</v>
      </c>
      <c r="C14" s="14">
        <f>1-D14</f>
        <v>0.29</v>
      </c>
      <c r="D14" s="14">
        <f>ROUND(H14,2)+ROUND(G14,2)</f>
        <v>0.71</v>
      </c>
      <c r="E14" s="14">
        <f>SUM(ROUND(L14,2),ROUND(I14,2))</f>
        <v>0.5900000000000001</v>
      </c>
      <c r="F14" s="14">
        <f>ROUND(K14,2)+ROUND(J14,2)</f>
        <v>0.12</v>
      </c>
      <c r="G14" s="14">
        <f>ROUND(J14,2)+ROUND(I14,2)</f>
        <v>0.46</v>
      </c>
      <c r="H14" s="14">
        <f>ROUND(K14,2)+ROUND(L14,2)</f>
        <v>0.25</v>
      </c>
      <c r="I14" s="14">
        <f>IF('Admissions 2018'!F14&gt;0,'Admissions 2018'!F14/'Admissions 2018'!C14,"  ")</f>
        <v>0.3699127906976744</v>
      </c>
      <c r="J14" s="14">
        <f>IF('Admissions 2018'!G14&gt;0,'Admissions 2018'!G14/'Admissions 2018'!C14,"  ")</f>
        <v>0.09462209302325582</v>
      </c>
      <c r="K14" s="14">
        <f>IF('Admissions 2018'!J14&gt;0,'Admissions 2018'!J14/'Admissions 2018'!C14,"  ")</f>
        <v>0.03284883720930232</v>
      </c>
      <c r="L14" s="14">
        <f>IF('Admissions 2018'!I14&gt;0,'Admissions 2018'!I14/'Admissions 2018'!C14,"  ")</f>
        <v>0.2180232558139535</v>
      </c>
      <c r="M14" s="8">
        <v>2018</v>
      </c>
      <c r="N14" s="7"/>
      <c r="O14" s="7"/>
      <c r="P14" s="6"/>
      <c r="Q14" s="7"/>
    </row>
    <row r="15" ht="15" customHeight="1">
      <c r="A15" t="s" s="5">
        <v>36</v>
      </c>
      <c r="B15" t="s" s="5">
        <v>37</v>
      </c>
      <c r="C15" s="14">
        <f>1-D15</f>
        <v>0.6599999999999999</v>
      </c>
      <c r="D15" s="14">
        <f>ROUND(H15,2)+ROUND(G15,2)</f>
        <v>0.34</v>
      </c>
      <c r="E15" s="14">
        <f>L15</f>
        <v>0.05188061969690574</v>
      </c>
      <c r="F15" s="14">
        <f>K15</f>
        <v>0.29393389336823</v>
      </c>
      <c r="G15" s="14"/>
      <c r="H15" s="14">
        <f>ROUND(K15,2)+ROUND(L15,2)</f>
        <v>0.34</v>
      </c>
      <c r="I15" t="s" s="5">
        <f>IF('Admissions 2018'!F15&gt;0,'Admissions 2018'!F15/'Admissions 2018'!C15,"  ")</f>
        <v>131</v>
      </c>
      <c r="J15" t="s" s="5">
        <f>IF('Admissions 2018'!G15&gt;0,'Admissions 2018'!G15/'Admissions 2018'!C15,"  ")</f>
        <v>131</v>
      </c>
      <c r="K15" s="14">
        <f>IF('Admissions 2018'!J15&gt;0,'Admissions 2018'!J15/'Admissions 2018'!C15,"  ")</f>
        <v>0.29393389336823</v>
      </c>
      <c r="L15" s="14">
        <f>IF('Admissions 2018'!I15&gt;0,'Admissions 2018'!I15/'Admissions 2018'!C15,"  ")</f>
        <v>0.05188061969690574</v>
      </c>
      <c r="M15" s="8">
        <v>2018</v>
      </c>
      <c r="N15" s="7"/>
      <c r="O15" s="7"/>
      <c r="P15" s="6"/>
      <c r="Q15" s="7"/>
    </row>
    <row r="16" ht="15" customHeight="1">
      <c r="A16" t="s" s="5">
        <v>38</v>
      </c>
      <c r="B16" t="s" s="5">
        <v>39</v>
      </c>
      <c r="C16" s="14">
        <f>1-D16</f>
        <v>0.51</v>
      </c>
      <c r="D16" s="14">
        <f>ROUND(H16,2)+ROUND(G16,2)</f>
        <v>0.49</v>
      </c>
      <c r="E16" s="14">
        <f>SUM(ROUND(L16,2),ROUND(I16,2))</f>
        <v>0.16</v>
      </c>
      <c r="F16" s="14">
        <f>ROUND(K16,2)+ROUND(J16,2)</f>
        <v>0.33</v>
      </c>
      <c r="G16" s="14">
        <f>ROUND(J16,2)+ROUND(I16,2)</f>
        <v>0.29</v>
      </c>
      <c r="H16" s="14">
        <f>ROUND(K16,2)+ROUND(L16,2)</f>
        <v>0.2</v>
      </c>
      <c r="I16" s="14">
        <f>IF('Admissions 2018'!F16&gt;0,'Admissions 2018'!F16/'Admissions 2018'!C16,"  ")</f>
        <v>0.1263698034440772</v>
      </c>
      <c r="J16" s="14">
        <f>IF('Admissions 2018'!G16&gt;0,'Admissions 2018'!G16/'Admissions 2018'!C16,"  ")</f>
        <v>0.1589841711602018</v>
      </c>
      <c r="K16" s="14">
        <f>IF('Admissions 2018'!J16&gt;0,'Admissions 2018'!J16/'Admissions 2018'!C16,"  ")</f>
        <v>0.1670725343538007</v>
      </c>
      <c r="L16" s="14">
        <f>IF('Admissions 2018'!I16&gt;0,'Admissions 2018'!I16/'Admissions 2018'!C16,"  ")</f>
        <v>0.03339711254131153</v>
      </c>
      <c r="M16" s="8">
        <v>2018</v>
      </c>
      <c r="N16" s="7"/>
      <c r="O16" s="7"/>
      <c r="P16" s="6"/>
      <c r="Q16" s="7"/>
    </row>
    <row r="17" ht="15" customHeight="1">
      <c r="A17" t="s" s="5">
        <v>40</v>
      </c>
      <c r="B17" t="s" s="5">
        <v>41</v>
      </c>
      <c r="C17" s="14">
        <f>1-D17</f>
        <v>0.3100000000000001</v>
      </c>
      <c r="D17" s="14">
        <f>ROUND(H17,2)+ROUND(G17,2)</f>
        <v>0.6899999999999999</v>
      </c>
      <c r="E17" s="14">
        <f>SUM(ROUND(L17,2),ROUND(I17,2))</f>
        <v>0.11</v>
      </c>
      <c r="F17" s="14">
        <f>ROUND(K17,2)+ROUND(J17,2)</f>
        <v>0.58</v>
      </c>
      <c r="G17" s="14">
        <f>ROUND(J17,2)+ROUND(I17,2)</f>
        <v>0.48</v>
      </c>
      <c r="H17" s="14">
        <f>ROUND(K17,2)+ROUND(L17,2)</f>
        <v>0.21</v>
      </c>
      <c r="I17" s="14">
        <f>IF('Admissions 2018'!F17&gt;0,'Admissions 2018'!F17/'Admissions 2018'!C17,"  ")</f>
        <v>0.06893916233567716</v>
      </c>
      <c r="J17" s="14">
        <f>IF('Admissions 2018'!G17&gt;0,'Admissions 2018'!G17/'Admissions 2018'!C17,"  ")</f>
        <v>0.4058391929073678</v>
      </c>
      <c r="K17" s="14">
        <f>IF('Admissions 2018'!J17&gt;0,'Admissions 2018'!J17/'Admissions 2018'!C17,"  ")</f>
        <v>0.1653928462243962</v>
      </c>
      <c r="L17" s="14">
        <f>IF('Admissions 2018'!I17&gt;0,'Admissions 2018'!I17/'Admissions 2018'!C17,"  ")</f>
        <v>0.03760317945582391</v>
      </c>
      <c r="M17" s="8">
        <v>2018</v>
      </c>
      <c r="N17" s="7"/>
      <c r="O17" s="7"/>
      <c r="P17" s="6"/>
      <c r="Q17" s="7"/>
    </row>
    <row r="18" ht="15" customHeight="1">
      <c r="A18" t="s" s="5">
        <v>42</v>
      </c>
      <c r="B18" t="s" s="5">
        <v>43</v>
      </c>
      <c r="C18" s="14">
        <f>1-D18</f>
        <v>0.4199999999999999</v>
      </c>
      <c r="D18" s="14">
        <f>ROUND(H18,2)+ROUND(G18,2)</f>
        <v>0.5800000000000001</v>
      </c>
      <c r="E18" s="14">
        <f>L18</f>
        <v>0.009672034564021995</v>
      </c>
      <c r="F18" s="14">
        <f>K18</f>
        <v>0.308523173605656</v>
      </c>
      <c r="G18" s="14">
        <f>'Admissions 2018'!E18/'Admissions 2018'!C18</f>
        <v>0.2634033778476041</v>
      </c>
      <c r="H18" s="14">
        <f>ROUND(K18,2)+ROUND(L18,2)</f>
        <v>0.32</v>
      </c>
      <c r="I18" t="s" s="5">
        <f>IF('Admissions 2018'!F18&gt;0,'Admissions 2018'!F18/'Admissions 2018'!C18,"  ")</f>
        <v>131</v>
      </c>
      <c r="J18" t="s" s="5">
        <f>IF('Admissions 2018'!G18&gt;0,'Admissions 2018'!G18/'Admissions 2018'!C18,"  ")</f>
        <v>131</v>
      </c>
      <c r="K18" s="14">
        <f>IF('Admissions 2018'!J18&gt;0,'Admissions 2018'!J18/'Admissions 2018'!C18,"  ")</f>
        <v>0.308523173605656</v>
      </c>
      <c r="L18" s="14">
        <f>IF('Admissions 2018'!I18&gt;0,'Admissions 2018'!I18/'Admissions 2018'!C18,"  ")</f>
        <v>0.009672034564021995</v>
      </c>
      <c r="M18" s="8">
        <v>2018</v>
      </c>
      <c r="N18" s="7"/>
      <c r="O18" s="7"/>
      <c r="P18" s="6"/>
      <c r="Q18" s="7"/>
    </row>
    <row r="19" ht="15" customHeight="1">
      <c r="A19" t="s" s="5">
        <v>44</v>
      </c>
      <c r="B19" t="s" s="5">
        <v>45</v>
      </c>
      <c r="C19" s="14">
        <f>1-D19</f>
        <v>0.51</v>
      </c>
      <c r="D19" s="14">
        <f>ROUND(H19,2)+ROUND(G19,2)</f>
        <v>0.49</v>
      </c>
      <c r="E19" s="14">
        <f>SUM(ROUND(L19,2),ROUND(I19,2))</f>
        <v>0.29</v>
      </c>
      <c r="F19" s="14">
        <f>ROUND(K19,2)+ROUND(J19,2)</f>
        <v>0.2</v>
      </c>
      <c r="G19" s="14">
        <f>ROUND(J19,2)+ROUND(I19,2)</f>
        <v>0.19</v>
      </c>
      <c r="H19" s="14">
        <f>ROUND(K19,2)+ROUND(L19,2)</f>
        <v>0.3</v>
      </c>
      <c r="I19" s="14">
        <f>IF('Admissions 2018'!F19&gt;0,'Admissions 2018'!F19/'Admissions 2018'!C19,"  ")</f>
        <v>0.04411121524523586</v>
      </c>
      <c r="J19" s="14">
        <f>IF('Admissions 2018'!G19&gt;0,'Admissions 2018'!G19/'Admissions 2018'!C19,"  ")</f>
        <v>0.1544517338331771</v>
      </c>
      <c r="K19" s="14">
        <f>IF('Admissions 2018'!J19&gt;0,'Admissions 2018'!J19/'Admissions 2018'!C19,"  ")</f>
        <v>0.04873477038425492</v>
      </c>
      <c r="L19" s="14">
        <f>IF('Admissions 2018'!I19&gt;0,'Admissions 2018'!I19/'Admissions 2018'!C19,"  ")</f>
        <v>0.2496094970321774</v>
      </c>
      <c r="M19" s="8">
        <v>2018</v>
      </c>
      <c r="N19" s="7"/>
      <c r="O19" s="7"/>
      <c r="P19" s="6"/>
      <c r="Q19" s="7"/>
    </row>
    <row r="20" ht="15" customHeight="1">
      <c r="A20" t="s" s="5">
        <v>46</v>
      </c>
      <c r="B20" t="s" s="5">
        <v>47</v>
      </c>
      <c r="C20" s="14">
        <f>1-D20</f>
        <v>0.89</v>
      </c>
      <c r="D20" s="14">
        <f>ROUND(H20,2)+ROUND(G20,2)</f>
        <v>0.11</v>
      </c>
      <c r="E20" s="14">
        <f>L20</f>
        <v>0.0201803349076857</v>
      </c>
      <c r="F20" s="14">
        <f>K20</f>
        <v>0.07556891369686561</v>
      </c>
      <c r="G20" s="14">
        <f>'Admissions 2018'!E20/'Admissions 2018'!C20</f>
        <v>0.0072992700729927</v>
      </c>
      <c r="H20" s="14">
        <f>ROUND(K20,2)+ROUND(L20,2)</f>
        <v>0.1</v>
      </c>
      <c r="I20" t="s" s="5">
        <f>IF('Admissions 2018'!F20&gt;0,'Admissions 2018'!F20/'Admissions 2018'!C20,"  ")</f>
        <v>131</v>
      </c>
      <c r="J20" t="s" s="5">
        <f>IF('Admissions 2018'!G20&gt;0,'Admissions 2018'!G20/'Admissions 2018'!C20,"  ")</f>
        <v>131</v>
      </c>
      <c r="K20" s="14">
        <f>IF('Admissions 2018'!J20&gt;0,'Admissions 2018'!J20/'Admissions 2018'!C20,"  ")</f>
        <v>0.07556891369686561</v>
      </c>
      <c r="L20" s="14">
        <f>IF('Admissions 2018'!I20&gt;0,'Admissions 2018'!I20/'Admissions 2018'!C20,"  ")</f>
        <v>0.0201803349076857</v>
      </c>
      <c r="M20" s="8">
        <v>2018</v>
      </c>
      <c r="N20" s="7"/>
      <c r="O20" s="7"/>
      <c r="P20" s="6"/>
      <c r="Q20" s="7"/>
    </row>
    <row r="21" ht="15" customHeight="1">
      <c r="A21" t="s" s="5">
        <v>48</v>
      </c>
      <c r="B21" t="s" s="5">
        <v>49</v>
      </c>
      <c r="C21" s="14">
        <f>1-D21</f>
        <v>0.72</v>
      </c>
      <c r="D21" s="14">
        <f>ROUND(H21,2)+ROUND(G21,2)</f>
        <v>0.28</v>
      </c>
      <c r="E21" s="14">
        <f>SUM(ROUND(L21,2),ROUND(I21,2))</f>
        <v>0.04</v>
      </c>
      <c r="F21" s="14">
        <f>ROUND(K21,2)+ROUND(J21,2)</f>
        <v>0.24</v>
      </c>
      <c r="G21" s="14">
        <f>ROUND(J21,2)+ROUND(I21,2)</f>
        <v>0.14</v>
      </c>
      <c r="H21" s="14">
        <f>ROUND(K21,2)+ROUND(L21,2)</f>
        <v>0.14</v>
      </c>
      <c r="I21" s="14">
        <f>IF('Admissions 2018'!F21&gt;0,'Admissions 2018'!F21/'Admissions 2018'!C21,"  ")</f>
        <v>0.01894085813683804</v>
      </c>
      <c r="J21" s="14">
        <f>IF('Admissions 2018'!G21&gt;0,'Admissions 2018'!G21/'Admissions 2018'!C21,"  ")</f>
        <v>0.1249838938281149</v>
      </c>
      <c r="K21" s="14">
        <f>IF('Admissions 2018'!J21&gt;0,'Admissions 2018'!J21/'Admissions 2018'!C21,"  ")</f>
        <v>0.1164798350727999</v>
      </c>
      <c r="L21" s="14">
        <f>IF('Admissions 2018'!I21&gt;0,'Admissions 2018'!I21/'Admissions 2018'!C21,"  ")</f>
        <v>0.01906970751191857</v>
      </c>
      <c r="M21" s="8">
        <v>2018</v>
      </c>
      <c r="N21" s="14"/>
      <c r="O21" s="7"/>
      <c r="P21" s="6"/>
      <c r="Q21" s="7"/>
    </row>
    <row r="22" ht="15" customHeight="1">
      <c r="A22" t="s" s="5">
        <v>50</v>
      </c>
      <c r="B22" t="s" s="5">
        <v>51</v>
      </c>
      <c r="C22" s="14">
        <f>1-D22</f>
        <v>0.5800000000000001</v>
      </c>
      <c r="D22" s="14">
        <f>ROUND(H22,2)+ROUND(G22,2)</f>
        <v>0.42</v>
      </c>
      <c r="E22" s="14">
        <f>I22</f>
        <v>0.1869230769230769</v>
      </c>
      <c r="F22" s="14">
        <f>J22</f>
        <v>0.2346153846153846</v>
      </c>
      <c r="G22" s="14">
        <f>ROUND(J22,2)+ROUND(I22,2)</f>
        <v>0.42</v>
      </c>
      <c r="H22" s="14"/>
      <c r="I22" s="14">
        <f>IF('Admissions 2018'!F22&gt;0,'Admissions 2018'!F22/'Admissions 2018'!C22,"  ")</f>
        <v>0.1869230769230769</v>
      </c>
      <c r="J22" s="14">
        <f>IF('Admissions 2018'!G22&gt;0,'Admissions 2018'!G22/'Admissions 2018'!C22,"  ")</f>
        <v>0.2346153846153846</v>
      </c>
      <c r="K22" t="s" s="5">
        <f>IF('Admissions 2018'!J22&gt;0,'Admissions 2018'!J22/'Admissions 2018'!C22,"  ")</f>
        <v>131</v>
      </c>
      <c r="L22" t="s" s="5">
        <f>IF('Admissions 2018'!I22&gt;0,'Admissions 2018'!I22/'Admissions 2018'!C22,"  ")</f>
        <v>131</v>
      </c>
      <c r="M22" s="8">
        <v>2018</v>
      </c>
      <c r="N22" s="7"/>
      <c r="O22" s="7"/>
      <c r="P22" s="6"/>
      <c r="Q22" s="7"/>
    </row>
    <row r="23" ht="15" customHeight="1">
      <c r="A23" t="s" s="5">
        <v>52</v>
      </c>
      <c r="B23" t="s" s="5">
        <v>53</v>
      </c>
      <c r="C23" s="14">
        <f>1-D23</f>
        <v>0.49</v>
      </c>
      <c r="D23" s="14">
        <f>ROUND(H23,2)+ROUND(G23,2)</f>
        <v>0.51</v>
      </c>
      <c r="E23" s="14">
        <f>L23</f>
        <v>0.1076404005224205</v>
      </c>
      <c r="F23" s="14">
        <f>K23</f>
        <v>0.173704832390074</v>
      </c>
      <c r="G23" s="14">
        <f>'Admissions 2018'!E23/'Admissions 2018'!C23</f>
        <v>0.2256203744013931</v>
      </c>
      <c r="H23" s="14">
        <f>ROUND(K23,2)+ROUND(L23,2)</f>
        <v>0.28</v>
      </c>
      <c r="I23" t="s" s="5">
        <f>IF('Admissions 2018'!F23&gt;0,'Admissions 2018'!F23/'Admissions 2018'!C23,"  ")</f>
        <v>131</v>
      </c>
      <c r="J23" t="s" s="5">
        <f>IF('Admissions 2018'!G23&gt;0,'Admissions 2018'!G23/'Admissions 2018'!C23,"  ")</f>
        <v>131</v>
      </c>
      <c r="K23" s="14">
        <f>IF('Admissions 2018'!J23&gt;0,'Admissions 2018'!J23/'Admissions 2018'!C23,"  ")</f>
        <v>0.173704832390074</v>
      </c>
      <c r="L23" s="14">
        <f>IF('Admissions 2018'!I23&gt;0,'Admissions 2018'!I23/'Admissions 2018'!C23,"  ")</f>
        <v>0.1076404005224205</v>
      </c>
      <c r="M23" s="8">
        <v>2018</v>
      </c>
      <c r="N23" s="7"/>
      <c r="O23" s="7"/>
      <c r="P23" s="6"/>
      <c r="Q23" s="7"/>
    </row>
    <row r="24" ht="15" customHeight="1">
      <c r="A24" t="s" s="5">
        <v>54</v>
      </c>
      <c r="B24" t="s" s="5">
        <v>55</v>
      </c>
      <c r="C24" s="14">
        <f>1-D24</f>
        <v>0.3600000000000001</v>
      </c>
      <c r="D24" s="14">
        <f>ROUND(H24,2)+ROUND(G24,2)</f>
        <v>0.6399999999999999</v>
      </c>
      <c r="E24" s="14">
        <f>L24</f>
        <v>0.05059868675164156</v>
      </c>
      <c r="F24" s="14">
        <f>K24</f>
        <v>0.3567658040427449</v>
      </c>
      <c r="G24" s="14">
        <f>'Admissions 2018'!E24/'Admissions 2018'!C24</f>
        <v>0.2284022144972319</v>
      </c>
      <c r="H24" s="14">
        <f>ROUND(K24,2)+ROUND(L24,2)</f>
        <v>0.41</v>
      </c>
      <c r="I24" t="s" s="5">
        <f>IF('Admissions 2018'!F24&gt;0,'Admissions 2018'!F24/'Admissions 2018'!C24,"  ")</f>
        <v>131</v>
      </c>
      <c r="J24" t="s" s="5">
        <f>IF('Admissions 2018'!G24&gt;0,'Admissions 2018'!G24/'Admissions 2018'!C24,"  ")</f>
        <v>131</v>
      </c>
      <c r="K24" s="14">
        <f>IF('Admissions 2018'!J24&gt;0,'Admissions 2018'!J24/'Admissions 2018'!C24,"  ")</f>
        <v>0.3567658040427449</v>
      </c>
      <c r="L24" s="14">
        <f>IF('Admissions 2018'!I24&gt;0,'Admissions 2018'!I24/'Admissions 2018'!C24,"  ")</f>
        <v>0.05059868675164156</v>
      </c>
      <c r="M24" s="8">
        <v>2018</v>
      </c>
      <c r="N24" s="7"/>
      <c r="O24" s="7"/>
      <c r="P24" s="6"/>
      <c r="Q24" s="7"/>
    </row>
    <row r="25" ht="15" customHeight="1">
      <c r="A25" t="s" s="5">
        <v>56</v>
      </c>
      <c r="B25" t="s" s="5">
        <v>57</v>
      </c>
      <c r="C25" s="14">
        <f>1-D25</f>
        <v>0.22</v>
      </c>
      <c r="D25" s="14">
        <f>ROUND(H25,2)+ROUND(G25,2)</f>
        <v>0.78</v>
      </c>
      <c r="E25" s="14">
        <f>SUM(ROUND(L25,2),ROUND(I25,2))</f>
        <v>0.22</v>
      </c>
      <c r="F25" s="14">
        <f>ROUND(K25,2)+ROUND(J25,2)</f>
        <v>0.5600000000000001</v>
      </c>
      <c r="G25" s="14">
        <f>ROUND(J25,2)+ROUND(I25,2)</f>
        <v>0.42</v>
      </c>
      <c r="H25" s="14">
        <f>ROUND(K25,2)+ROUND(L25,2)</f>
        <v>0.36</v>
      </c>
      <c r="I25" s="14">
        <f>IF('Admissions 2018'!F25&gt;0,'Admissions 2018'!F25/'Admissions 2018'!C25,"  ")</f>
        <v>0.1467945874001775</v>
      </c>
      <c r="J25" s="14">
        <f>IF('Admissions 2018'!G25&gt;0,'Admissions 2018'!G25/'Admissions 2018'!C25,"  ")</f>
        <v>0.2736801242236025</v>
      </c>
      <c r="K25" s="14">
        <f>IF('Admissions 2018'!J25&gt;0,'Admissions 2018'!J25/'Admissions 2018'!C25,"  ")</f>
        <v>0.2870452528837622</v>
      </c>
      <c r="L25" s="14">
        <f>IF('Admissions 2018'!I25&gt;0,'Admissions 2018'!I25/'Admissions 2018'!C25,"  ")</f>
        <v>0.06815661047027506</v>
      </c>
      <c r="M25" s="8">
        <v>2018</v>
      </c>
      <c r="N25" s="7"/>
      <c r="O25" s="7"/>
      <c r="P25" s="6"/>
      <c r="Q25" s="7"/>
    </row>
    <row r="26" ht="15" customHeight="1">
      <c r="A26" t="s" s="5">
        <v>58</v>
      </c>
      <c r="B26" t="s" s="5">
        <v>59</v>
      </c>
      <c r="C26" s="14">
        <f>1-D26</f>
        <v>0.55</v>
      </c>
      <c r="D26" s="14">
        <f>ROUND(H26,2)+ROUND(G26,2)</f>
        <v>0.45</v>
      </c>
      <c r="E26" s="14"/>
      <c r="F26" s="14"/>
      <c r="G26" s="14">
        <f>'Admissions 2018'!E26/'Admissions 2018'!C26</f>
        <v>0.2176878612716763</v>
      </c>
      <c r="H26" s="14">
        <f>'Admissions 2018'!H26/'Admissions 2018'!C26</f>
        <v>0.2284393063583815</v>
      </c>
      <c r="I26" t="s" s="5">
        <f>IF('Admissions 2018'!F26&gt;0,'Admissions 2018'!F26/'Admissions 2018'!C26,"  ")</f>
        <v>131</v>
      </c>
      <c r="J26" t="s" s="5">
        <f>IF('Admissions 2018'!G26&gt;0,'Admissions 2018'!G26/'Admissions 2018'!C26,"  ")</f>
        <v>131</v>
      </c>
      <c r="K26" t="s" s="5">
        <f>IF('Admissions 2018'!J26&gt;0,'Admissions 2018'!J26/'Admissions 2018'!C26,"  ")</f>
        <v>131</v>
      </c>
      <c r="L26" t="s" s="5">
        <f>IF('Admissions 2018'!I26&gt;0,'Admissions 2018'!I26/'Admissions 2018'!C26,"  ")</f>
        <v>131</v>
      </c>
      <c r="M26" s="8">
        <v>2018</v>
      </c>
      <c r="N26" s="7"/>
      <c r="O26" s="7"/>
      <c r="P26" s="6"/>
      <c r="Q26" s="7"/>
    </row>
    <row r="27" ht="15" customHeight="1">
      <c r="A27" t="s" s="5">
        <v>60</v>
      </c>
      <c r="B27" t="s" s="5">
        <v>61</v>
      </c>
      <c r="C27" s="14">
        <f>1-D27</f>
        <v>0.61</v>
      </c>
      <c r="D27" s="14">
        <f>ROUND(H27,2)+ROUND(G27,2)</f>
        <v>0.39</v>
      </c>
      <c r="E27" s="14">
        <f>SUM(ROUND(L27,2),ROUND(I27,2))</f>
        <v>0.1</v>
      </c>
      <c r="F27" s="14">
        <f>ROUND(K27,2)+ROUND(J27,2)</f>
        <v>0.29</v>
      </c>
      <c r="G27" s="14">
        <f>ROUND(J27,2)+ROUND(I27,2)</f>
        <v>0.21</v>
      </c>
      <c r="H27" s="14">
        <f>ROUND(K27,2)+ROUND(L27,2)</f>
        <v>0.18</v>
      </c>
      <c r="I27" s="14">
        <f>IF('Admissions 2018'!F27&gt;0,'Admissions 2018'!F27/'Admissions 2018'!C27,"  ")</f>
        <v>0.07886676875957122</v>
      </c>
      <c r="J27" s="14">
        <f>IF('Admissions 2018'!G27&gt;0,'Admissions 2018'!G27/'Admissions 2018'!C27,"  ")</f>
        <v>0.1286370597243492</v>
      </c>
      <c r="K27" s="14">
        <f>IF('Admissions 2018'!J27&gt;0,'Admissions 2018'!J27/'Admissions 2018'!C27,"  ")</f>
        <v>0.1554364471669219</v>
      </c>
      <c r="L27" s="14">
        <f>IF('Admissions 2018'!I27&gt;0,'Admissions 2018'!I27/'Admissions 2018'!C27,"  ")</f>
        <v>0.01990811638591118</v>
      </c>
      <c r="M27" s="8">
        <v>2018</v>
      </c>
      <c r="N27" s="7"/>
      <c r="O27" s="7"/>
      <c r="P27" s="7"/>
      <c r="Q27" s="7"/>
    </row>
    <row r="28" ht="15" customHeight="1">
      <c r="A28" t="s" s="5">
        <v>62</v>
      </c>
      <c r="B28" t="s" s="5">
        <v>63</v>
      </c>
      <c r="C28" s="14">
        <f>1-D28</f>
        <v>0.4</v>
      </c>
      <c r="D28" s="14">
        <f>ROUND(H28,2)+ROUND(G28,2)</f>
        <v>0.6</v>
      </c>
      <c r="E28" s="14">
        <f>SUM(ROUND(L28,2),ROUND(I28,2))</f>
        <v>0.5</v>
      </c>
      <c r="F28" s="14">
        <f>ROUND(K28,2)+ROUND(J28,2)</f>
        <v>0.1</v>
      </c>
      <c r="G28" s="14">
        <f>ROUND(J28,2)+ROUND(I28,2)</f>
        <v>0.36</v>
      </c>
      <c r="H28" s="14">
        <f>ROUND(K28,2)+ROUND(L28,2)</f>
        <v>0.24</v>
      </c>
      <c r="I28" s="14">
        <f>IF('Admissions 2018'!F28&gt;0,'Admissions 2018'!F28/'Admissions 2018'!C28,"  ")</f>
        <v>0.2602245229878218</v>
      </c>
      <c r="J28" s="14">
        <f>IF('Admissions 2018'!G28&gt;0,'Admissions 2018'!G28/'Admissions 2018'!C28,"  ")</f>
        <v>0.09639414494823277</v>
      </c>
      <c r="K28" s="14">
        <f>IF('Admissions 2018'!J28&gt;0,'Admissions 2018'!J28/'Admissions 2018'!C28,"  ")</f>
        <v>0.001785076758300607</v>
      </c>
      <c r="L28" s="14">
        <f>IF('Admissions 2018'!I28&gt;0,'Admissions 2018'!I28/'Admissions 2018'!C28,"  ")</f>
        <v>0.2351937799992066</v>
      </c>
      <c r="M28" s="8">
        <v>2018</v>
      </c>
      <c r="N28" s="7"/>
      <c r="O28" s="7"/>
      <c r="P28" s="6"/>
      <c r="Q28" s="7"/>
    </row>
    <row r="29" ht="15" customHeight="1">
      <c r="A29" t="s" s="5">
        <v>64</v>
      </c>
      <c r="B29" t="s" s="5">
        <v>65</v>
      </c>
      <c r="C29" s="14">
        <f>1-D29</f>
        <v>0.41</v>
      </c>
      <c r="D29" s="14">
        <f>ROUND(H29,2)+ROUND(G29,2)</f>
        <v>0.59</v>
      </c>
      <c r="E29" s="14">
        <f>SUM(ROUND(L29,2),ROUND(I29,2))</f>
        <v>0.19</v>
      </c>
      <c r="F29" s="14">
        <f>ROUND(K29,2)+ROUND(J29,2)</f>
        <v>0.4</v>
      </c>
      <c r="G29" s="14">
        <f>ROUND(J29,2)+ROUND(I29,2)</f>
        <v>0.29</v>
      </c>
      <c r="H29" s="14">
        <f>ROUND(K29,2)+ROUND(L29,2)</f>
        <v>0.3</v>
      </c>
      <c r="I29" s="14">
        <f>IF('Admissions 2018'!F29&gt;0,'Admissions 2018'!F29/'Admissions 2018'!C29,"  ")</f>
        <v>0.06221349050425671</v>
      </c>
      <c r="J29" s="14">
        <f>IF('Admissions 2018'!G29&gt;0,'Admissions 2018'!G29/'Admissions 2018'!C29,"  ")</f>
        <v>0.2331368696791094</v>
      </c>
      <c r="K29" s="14">
        <f>IF('Admissions 2018'!J29&gt;0,'Admissions 2018'!J29/'Admissions 2018'!C29,"  ")</f>
        <v>0.1683038637851997</v>
      </c>
      <c r="L29" s="14">
        <f>IF('Admissions 2018'!I29&gt;0,'Admissions 2018'!I29/'Admissions 2018'!C29,"  ")</f>
        <v>0.1277013752455796</v>
      </c>
      <c r="M29" s="8">
        <v>2018</v>
      </c>
      <c r="N29" s="7"/>
      <c r="O29" s="7"/>
      <c r="P29" s="6"/>
      <c r="Q29" s="7"/>
    </row>
    <row r="30" ht="15" customHeight="1">
      <c r="A30" t="s" s="5">
        <v>66</v>
      </c>
      <c r="B30" t="s" s="5">
        <v>67</v>
      </c>
      <c r="C30" s="14">
        <f>1-D30</f>
        <v>0.77</v>
      </c>
      <c r="D30" s="14">
        <f>ROUND(H30,2)+ROUND(G30,2)</f>
        <v>0.23</v>
      </c>
      <c r="E30" s="14">
        <f>L30</f>
        <v>0.07305433186490455</v>
      </c>
      <c r="F30" s="14">
        <f>K30</f>
        <v>0.06791483113069016</v>
      </c>
      <c r="G30" s="14">
        <f>'Admissions 2018'!E30/'Admissions 2018'!C30</f>
        <v>0.09177679882525698</v>
      </c>
      <c r="H30" s="14">
        <f>ROUND(K30,2)+ROUND(L30,2)</f>
        <v>0.14</v>
      </c>
      <c r="I30" t="s" s="5">
        <f>IF('Admissions 2018'!F30&gt;0,'Admissions 2018'!F30/'Admissions 2018'!C30,"  ")</f>
        <v>131</v>
      </c>
      <c r="J30" t="s" s="5">
        <f>IF('Admissions 2018'!G30&gt;0,'Admissions 2018'!G30/'Admissions 2018'!C30,"  ")</f>
        <v>131</v>
      </c>
      <c r="K30" s="14">
        <f>IF('Admissions 2018'!J30&gt;0,'Admissions 2018'!J30/'Admissions 2018'!C30,"  ")</f>
        <v>0.06791483113069016</v>
      </c>
      <c r="L30" s="14">
        <f>IF('Admissions 2018'!I30&gt;0,'Admissions 2018'!I30/'Admissions 2018'!C30,"  ")</f>
        <v>0.07305433186490455</v>
      </c>
      <c r="M30" s="8">
        <v>2018</v>
      </c>
      <c r="N30" s="7"/>
      <c r="O30" s="7"/>
      <c r="P30" s="6"/>
      <c r="Q30" s="7"/>
    </row>
    <row r="31" ht="15" customHeight="1">
      <c r="A31" t="s" s="5">
        <v>68</v>
      </c>
      <c r="B31" t="s" s="5">
        <v>69</v>
      </c>
      <c r="C31" s="14">
        <f>1-D31</f>
        <v>0.45</v>
      </c>
      <c r="D31" s="14">
        <f>ROUND(H31,2)+ROUND(G31,2)</f>
        <v>0.55</v>
      </c>
      <c r="E31" s="14"/>
      <c r="F31" s="14">
        <f>ROUND(K31,2)+ROUND(J31,2)</f>
        <v>0.59</v>
      </c>
      <c r="G31" s="14">
        <f>'Admissions 2018'!E31/'Admissions 2018'!C31</f>
        <v>0.1015406162464986</v>
      </c>
      <c r="H31" s="14">
        <f>'Admissions 2018'!H31/'Admissions 2018'!C31</f>
        <v>0.453781512605042</v>
      </c>
      <c r="I31" t="s" s="5">
        <f>IF('Admissions 2018'!F31&gt;0,'Admissions 2018'!F31/'Admissions 2018'!C31,"  ")</f>
        <v>131</v>
      </c>
      <c r="J31" s="14">
        <f>IF('Admissions 2018'!G31&gt;0,'Admissions 2018'!G31/'Admissions 2018'!C31,"  ")</f>
        <v>0.1134453781512605</v>
      </c>
      <c r="K31" s="14">
        <f>IF('Admissions 2018'!J31&gt;0,'Admissions 2018'!J31/'Admissions 2018'!C31,"  ")</f>
        <v>0.4824929971988796</v>
      </c>
      <c r="L31" t="s" s="5">
        <f>IF('Admissions 2018'!I31&gt;0,'Admissions 2018'!I31/'Admissions 2018'!C31,"  ")</f>
        <v>131</v>
      </c>
      <c r="M31" s="8">
        <v>2018</v>
      </c>
      <c r="N31" s="7"/>
      <c r="O31" s="7"/>
      <c r="P31" s="6"/>
      <c r="Q31" s="7"/>
    </row>
    <row r="32" ht="15" customHeight="1">
      <c r="A32" t="s" s="5">
        <v>70</v>
      </c>
      <c r="B32" t="s" s="5">
        <v>71</v>
      </c>
      <c r="C32" s="14">
        <f>1-D32</f>
        <v>0.72</v>
      </c>
      <c r="D32" s="14">
        <f>ROUND(H32,2)+ROUND(G32,2)</f>
        <v>0.28</v>
      </c>
      <c r="E32" s="14">
        <f>L32</f>
        <v>0.06571428571428571</v>
      </c>
      <c r="F32" s="14">
        <f>K32</f>
        <v>0.2091925465838509</v>
      </c>
      <c r="G32" s="14"/>
      <c r="H32" s="14">
        <f>ROUND(K32,2)+ROUND(L32,2)</f>
        <v>0.28</v>
      </c>
      <c r="I32" t="s" s="5">
        <f>IF('Admissions 2018'!F32&gt;0,'Admissions 2018'!F32/'Admissions 2018'!C32,"  ")</f>
        <v>131</v>
      </c>
      <c r="J32" t="s" s="5">
        <f>IF('Admissions 2018'!G32&gt;0,'Admissions 2018'!G32/'Admissions 2018'!C32,"  ")</f>
        <v>131</v>
      </c>
      <c r="K32" s="14">
        <f>IF('Admissions 2018'!J32&gt;0,'Admissions 2018'!J32/'Admissions 2018'!C32,"  ")</f>
        <v>0.2091925465838509</v>
      </c>
      <c r="L32" s="14">
        <f>IF('Admissions 2018'!I32&gt;0,'Admissions 2018'!I32/'Admissions 2018'!C32,"  ")</f>
        <v>0.06571428571428571</v>
      </c>
      <c r="M32" s="8">
        <v>2018</v>
      </c>
      <c r="N32" s="7"/>
      <c r="O32" s="7"/>
      <c r="P32" s="6"/>
      <c r="Q32" s="7"/>
    </row>
    <row r="33" ht="15" customHeight="1">
      <c r="A33" t="s" s="5">
        <v>72</v>
      </c>
      <c r="B33" t="s" s="5">
        <v>73</v>
      </c>
      <c r="C33" s="14"/>
      <c r="D33" s="14"/>
      <c r="E33" s="14"/>
      <c r="F33" s="14"/>
      <c r="G33" s="14"/>
      <c r="H33" s="14"/>
      <c r="I33" t="s" s="5">
        <f>IF('Admissions 2018'!F33&gt;0,'Admissions 2018'!F33/'Admissions 2018'!C33,"  ")</f>
        <v>131</v>
      </c>
      <c r="J33" t="s" s="5">
        <f>IF('Admissions 2018'!G33&gt;0,'Admissions 2018'!G33/'Admissions 2018'!C33,"  ")</f>
        <v>131</v>
      </c>
      <c r="K33" t="s" s="5">
        <f>IF('Admissions 2018'!J33&gt;0,'Admissions 2018'!J33/'Admissions 2018'!C33,"  ")</f>
        <v>131</v>
      </c>
      <c r="L33" t="s" s="5">
        <f>IF('Admissions 2018'!I33&gt;0,'Admissions 2018'!I33/'Admissions 2018'!C33,"  ")</f>
        <v>131</v>
      </c>
      <c r="M33" s="8">
        <v>2018</v>
      </c>
      <c r="N33" s="7"/>
      <c r="O33" s="7"/>
      <c r="P33" s="6"/>
      <c r="Q33" s="7"/>
    </row>
    <row r="34" ht="15" customHeight="1">
      <c r="A34" t="s" s="5">
        <v>74</v>
      </c>
      <c r="B34" t="s" s="5">
        <v>75</v>
      </c>
      <c r="C34" s="14">
        <f>1-D34</f>
        <v>0.61</v>
      </c>
      <c r="D34" s="14">
        <f>ROUND(H34,2)+ROUND(G34,2)</f>
        <v>0.39</v>
      </c>
      <c r="E34" s="14">
        <f>SUM(ROUND(L34,2),ROUND(I34,2))</f>
        <v>0.01</v>
      </c>
      <c r="F34" s="14">
        <f>ROUND(K34,2)+ROUND(J34,2)</f>
        <v>0.38</v>
      </c>
      <c r="G34" s="14">
        <f>ROUND(J34,2)+ROUND(I34,2)</f>
        <v>0.23</v>
      </c>
      <c r="H34" s="14">
        <f>ROUND(K34,2)+ROUND(L34,2)</f>
        <v>0.16</v>
      </c>
      <c r="I34" s="14">
        <f>IF('Admissions 2018'!F34&gt;0,'Admissions 2018'!F34/'Admissions 2018'!C34,"  ")</f>
        <v>0.009812940815700706</v>
      </c>
      <c r="J34" s="14">
        <f>IF('Admissions 2018'!G34&gt;0,'Admissions 2018'!G34/'Admissions 2018'!C34,"  ")</f>
        <v>0.2187979147500767</v>
      </c>
      <c r="K34" s="14">
        <f>IF('Admissions 2018'!J34&gt;0,'Admissions 2018'!J34/'Admissions 2018'!C34,"  ")</f>
        <v>0.1645200858632321</v>
      </c>
      <c r="L34" s="14">
        <f>IF('Admissions 2018'!I34&gt;0,'Admissions 2018'!I34/'Admissions 2018'!C34,"  ")</f>
        <v>0.002453235203925176</v>
      </c>
      <c r="M34" s="8">
        <v>2018</v>
      </c>
      <c r="N34" s="7"/>
      <c r="O34" s="7"/>
      <c r="P34" s="6"/>
      <c r="Q34" s="7"/>
    </row>
    <row r="35" ht="15" customHeight="1">
      <c r="A35" t="s" s="5">
        <v>76</v>
      </c>
      <c r="B35" t="s" s="5">
        <v>77</v>
      </c>
      <c r="C35" s="14">
        <f>1-D35</f>
        <v>0.51</v>
      </c>
      <c r="D35" s="14">
        <f>ROUND(H35,2)+ROUND(G35,2)</f>
        <v>0.49</v>
      </c>
      <c r="E35" s="14">
        <f>L35</f>
        <v>0.05977319944598338</v>
      </c>
      <c r="F35" s="14">
        <f>K35</f>
        <v>0.4321329639889196</v>
      </c>
      <c r="G35" s="14"/>
      <c r="H35" s="14">
        <f>ROUND(K35,2)+ROUND(L35,2)</f>
        <v>0.49</v>
      </c>
      <c r="I35" t="s" s="5">
        <f>IF('Admissions 2018'!F35&gt;0,'Admissions 2018'!F35/'Admissions 2018'!C35,"  ")</f>
        <v>131</v>
      </c>
      <c r="J35" t="s" s="5">
        <f>IF('Admissions 2018'!G35&gt;0,'Admissions 2018'!G35/'Admissions 2018'!C35,"  ")</f>
        <v>131</v>
      </c>
      <c r="K35" s="14">
        <f>IF('Admissions 2018'!J35&gt;0,'Admissions 2018'!J35/'Admissions 2018'!C35,"  ")</f>
        <v>0.4321329639889196</v>
      </c>
      <c r="L35" s="14">
        <f>IF('Admissions 2018'!I35&gt;0,'Admissions 2018'!I35/'Admissions 2018'!C35,"  ")</f>
        <v>0.05977319944598338</v>
      </c>
      <c r="M35" s="8">
        <v>2018</v>
      </c>
      <c r="N35" s="7"/>
      <c r="O35" s="7"/>
      <c r="P35" s="6"/>
      <c r="Q35" s="7"/>
    </row>
    <row r="36" ht="15" customHeight="1">
      <c r="A36" t="s" s="5">
        <v>78</v>
      </c>
      <c r="B36" t="s" s="5">
        <v>79</v>
      </c>
      <c r="C36" s="14"/>
      <c r="D36" s="14"/>
      <c r="E36" s="14"/>
      <c r="F36" s="14"/>
      <c r="G36" s="14"/>
      <c r="H36" s="14"/>
      <c r="I36" t="s" s="5">
        <f>IF('Admissions 2018'!F36&gt;0,'Admissions 2018'!F36/'Admissions 2018'!C36,"  ")</f>
        <v>131</v>
      </c>
      <c r="J36" t="s" s="5">
        <f>IF('Admissions 2018'!G36&gt;0,'Admissions 2018'!G36/'Admissions 2018'!C36,"  ")</f>
        <v>131</v>
      </c>
      <c r="K36" t="s" s="5">
        <f>IF('Admissions 2018'!J36&gt;0,'Admissions 2018'!J36/'Admissions 2018'!C36,"  ")</f>
        <v>131</v>
      </c>
      <c r="L36" t="s" s="5">
        <f>IF('Admissions 2018'!I36&gt;0,'Admissions 2018'!I36/'Admissions 2018'!C36,"  ")</f>
        <v>131</v>
      </c>
      <c r="M36" s="8">
        <v>2018</v>
      </c>
      <c r="N36" s="7"/>
      <c r="O36" s="7"/>
      <c r="P36" s="6"/>
      <c r="Q36" s="7"/>
    </row>
    <row r="37" ht="15" customHeight="1">
      <c r="A37" t="s" s="5">
        <v>80</v>
      </c>
      <c r="B37" t="s" s="5">
        <v>81</v>
      </c>
      <c r="C37" s="14">
        <f>1-D37</f>
        <v>0.8</v>
      </c>
      <c r="D37" s="14">
        <f>ROUND(H37,2)+ROUND(G37,2)</f>
        <v>0.2</v>
      </c>
      <c r="E37" s="14">
        <f>I37</f>
        <v>0.09640901920757168</v>
      </c>
      <c r="F37" s="14">
        <f>J37</f>
        <v>0.09900714484550431</v>
      </c>
      <c r="G37" s="14">
        <f>ROUND(J37,2)+ROUND(I37,2)</f>
        <v>0.2</v>
      </c>
      <c r="H37" s="28">
        <f>'Admissions 2018'!H37/'Admissions 2018'!C37</f>
        <v>0.004175559060963162</v>
      </c>
      <c r="I37" s="14">
        <f>IF('Admissions 2018'!F37&gt;0,'Admissions 2018'!F37/'Admissions 2018'!C37,"  ")</f>
        <v>0.09640901920757168</v>
      </c>
      <c r="J37" s="14">
        <f>IF('Admissions 2018'!G37&gt;0,'Admissions 2018'!G37/'Admissions 2018'!C37,"  ")</f>
        <v>0.09900714484550431</v>
      </c>
      <c r="K37" t="s" s="5">
        <f>IF('Admissions 2018'!J37&gt;0,'Admissions 2018'!J37/'Admissions 2018'!C37,"  ")</f>
        <v>131</v>
      </c>
      <c r="L37" t="s" s="5">
        <f>IF('Admissions 2018'!I37&gt;0,'Admissions 2018'!I37/'Admissions 2018'!C37,"  ")</f>
        <v>131</v>
      </c>
      <c r="M37" s="8">
        <v>2018</v>
      </c>
      <c r="N37" s="7"/>
      <c r="O37" s="7"/>
      <c r="P37" s="6"/>
      <c r="Q37" s="7"/>
    </row>
    <row r="38" ht="15" customHeight="1">
      <c r="A38" t="s" s="5">
        <v>82</v>
      </c>
      <c r="B38" t="s" s="5">
        <v>83</v>
      </c>
      <c r="C38" s="14">
        <f>1-D38</f>
        <v>0.54</v>
      </c>
      <c r="D38" s="14">
        <f>ROUND(H38,2)+ROUND(G38,2)</f>
        <v>0.46</v>
      </c>
      <c r="E38" s="14">
        <f>SUM(ROUND(L38,2),ROUND(I38,2))</f>
        <v>0.17</v>
      </c>
      <c r="F38" s="14">
        <f>ROUND(K38,2)+ROUND(J38,2)</f>
        <v>0.29</v>
      </c>
      <c r="G38" s="14">
        <f>ROUND(J38,2)+ROUND(I38,2)</f>
        <v>0.43</v>
      </c>
      <c r="H38" s="14">
        <f>ROUND(K38,2)+ROUND(L38,2)</f>
        <v>0.03</v>
      </c>
      <c r="I38" s="14">
        <f>IF('Admissions 2018'!F38&gt;0,'Admissions 2018'!F38/'Admissions 2018'!C38,"  ")</f>
        <v>0.1553955332915884</v>
      </c>
      <c r="J38" s="14">
        <f>IF('Admissions 2018'!G38&gt;0,'Admissions 2018'!G38/'Admissions 2018'!C38,"  ")</f>
        <v>0.2723857232310583</v>
      </c>
      <c r="K38" s="14">
        <f>IF('Admissions 2018'!J38&gt;0,'Admissions 2018'!J38/'Admissions 2018'!C38,"  ")</f>
        <v>0.02170736798163223</v>
      </c>
      <c r="L38" s="14">
        <f>IF('Admissions 2018'!I38&gt;0,'Admissions 2018'!I38/'Admissions 2018'!C38,"  ")</f>
        <v>0.01314965560425798</v>
      </c>
      <c r="M38" s="8">
        <v>2018</v>
      </c>
      <c r="N38" s="7"/>
      <c r="O38" s="7"/>
      <c r="P38" s="6"/>
      <c r="Q38" s="7"/>
    </row>
    <row r="39" ht="15" customHeight="1">
      <c r="A39" t="s" s="5">
        <v>84</v>
      </c>
      <c r="B39" t="s" s="5">
        <v>85</v>
      </c>
      <c r="C39" s="14">
        <f>1-D39</f>
        <v>0.5700000000000001</v>
      </c>
      <c r="D39" s="14">
        <f>ROUND(H39,2)+ROUND(G39,2)</f>
        <v>0.43</v>
      </c>
      <c r="E39" s="14">
        <f>L39</f>
        <v>0.2116404789572071</v>
      </c>
      <c r="F39" s="14">
        <f>K39</f>
        <v>0.2217955842974789</v>
      </c>
      <c r="G39" s="14"/>
      <c r="H39" s="14">
        <f>ROUND(K39,2)+ROUND(L39,2)</f>
        <v>0.43</v>
      </c>
      <c r="I39" t="s" s="5">
        <f>IF('Admissions 2018'!F39&gt;0,'Admissions 2018'!F39/'Admissions 2018'!C39,"  ")</f>
        <v>131</v>
      </c>
      <c r="J39" t="s" s="5">
        <f>IF('Admissions 2018'!G39&gt;0,'Admissions 2018'!G39/'Admissions 2018'!C39,"  ")</f>
        <v>131</v>
      </c>
      <c r="K39" s="14">
        <f>IF('Admissions 2018'!J39&gt;0,'Admissions 2018'!J39/'Admissions 2018'!C39,"  ")</f>
        <v>0.2217955842974789</v>
      </c>
      <c r="L39" s="14">
        <f>IF('Admissions 2018'!I39&gt;0,'Admissions 2018'!I39/'Admissions 2018'!C39,"  ")</f>
        <v>0.2116404789572071</v>
      </c>
      <c r="M39" s="8">
        <v>2018</v>
      </c>
      <c r="N39" s="7"/>
      <c r="O39" s="7"/>
      <c r="P39" s="6"/>
      <c r="Q39" s="7"/>
    </row>
    <row r="40" ht="15" customHeight="1">
      <c r="A40" t="s" s="5">
        <v>86</v>
      </c>
      <c r="B40" t="s" s="5">
        <v>87</v>
      </c>
      <c r="C40" s="14">
        <f>1-D40</f>
        <v>0.55</v>
      </c>
      <c r="D40" s="14">
        <f>ROUND(H40,2)+ROUND(G40,2)</f>
        <v>0.45</v>
      </c>
      <c r="E40" s="14">
        <f>SUM(ROUND(L40,2),ROUND(I40,2))</f>
        <v>0.34</v>
      </c>
      <c r="F40" s="14">
        <f>ROUND(K40,2)+ROUND(J40,2)</f>
        <v>0.11</v>
      </c>
      <c r="G40" s="14">
        <f>ROUND(J40,2)+ROUND(I40,2)</f>
        <v>0.41</v>
      </c>
      <c r="H40" s="14">
        <f>ROUND(K40,2)+ROUND(L40,2)</f>
        <v>0.04</v>
      </c>
      <c r="I40" s="14">
        <f>IF('Admissions 2018'!F40&gt;0,'Admissions 2018'!F40/'Admissions 2018'!C40,"  ")</f>
        <v>0.3192660550458716</v>
      </c>
      <c r="J40" s="14">
        <f>IF('Admissions 2018'!G40&gt;0,'Admissions 2018'!G40/'Admissions 2018'!C40,"  ")</f>
        <v>0.0908256880733945</v>
      </c>
      <c r="K40" s="14">
        <f>IF('Admissions 2018'!J40&gt;0,'Admissions 2018'!J40/'Admissions 2018'!C40,"  ")</f>
        <v>0.02477064220183486</v>
      </c>
      <c r="L40" s="14">
        <f>IF('Admissions 2018'!I40&gt;0,'Admissions 2018'!I40/'Admissions 2018'!C40,"  ")</f>
        <v>0.01651376146788991</v>
      </c>
      <c r="M40" s="8">
        <v>2018</v>
      </c>
      <c r="N40" s="7"/>
      <c r="O40" s="7"/>
      <c r="P40" s="6"/>
      <c r="Q40" s="7"/>
    </row>
    <row r="41" ht="15" customHeight="1">
      <c r="A41" t="s" s="5">
        <v>88</v>
      </c>
      <c r="B41" t="s" s="5">
        <v>89</v>
      </c>
      <c r="C41" s="14">
        <f>1-D41</f>
        <v>0.8200000000000001</v>
      </c>
      <c r="D41" s="14">
        <f>ROUND(H41,2)+ROUND(G41,2)</f>
        <v>0.18</v>
      </c>
      <c r="E41" s="14"/>
      <c r="F41" s="14"/>
      <c r="G41" s="14">
        <f>'Admissions 2018'!E41/'Admissions 2018'!C41</f>
        <v>0.1128275862068965</v>
      </c>
      <c r="H41" s="14">
        <f>'Admissions 2018'!H41/'Admissions 2018'!C41</f>
        <v>0.07420689655172413</v>
      </c>
      <c r="I41" t="s" s="5">
        <f>IF('Admissions 2018'!F41&gt;0,'Admissions 2018'!F41/'Admissions 2018'!C41,"  ")</f>
        <v>131</v>
      </c>
      <c r="J41" t="s" s="5">
        <f>IF('Admissions 2018'!G41&gt;0,'Admissions 2018'!G41/'Admissions 2018'!C41,"  ")</f>
        <v>131</v>
      </c>
      <c r="K41" t="s" s="5">
        <f>IF('Admissions 2018'!J41&gt;0,'Admissions 2018'!J41/'Admissions 2018'!C41,"  ")</f>
        <v>131</v>
      </c>
      <c r="L41" t="s" s="5">
        <f>IF('Admissions 2018'!I41&gt;0,'Admissions 2018'!I41/'Admissions 2018'!C41,"  ")</f>
        <v>131</v>
      </c>
      <c r="M41" s="8">
        <v>2018</v>
      </c>
      <c r="N41" s="7"/>
      <c r="O41" s="7"/>
      <c r="P41" s="6"/>
      <c r="Q41" s="7"/>
    </row>
    <row r="42" ht="15" customHeight="1">
      <c r="A42" t="s" s="5">
        <v>90</v>
      </c>
      <c r="B42" t="s" s="5">
        <v>91</v>
      </c>
      <c r="C42" s="14">
        <f>1-D42</f>
        <v>0.2899999999999999</v>
      </c>
      <c r="D42" s="14">
        <f>ROUND(H42,2)+ROUND(G42,2)</f>
        <v>0.7100000000000001</v>
      </c>
      <c r="E42" s="14">
        <f>SUM(ROUND(L42,2),ROUND(I42,2))</f>
        <v>0.08</v>
      </c>
      <c r="F42" s="14">
        <f>ROUND(K42,2)+ROUND(J42,2)</f>
        <v>0.63</v>
      </c>
      <c r="G42" s="14">
        <f>ROUND(J42,2)+ROUND(I42,2)</f>
        <v>0.16</v>
      </c>
      <c r="H42" s="14">
        <f>ROUND(K42,2)+ROUND(L42,2)</f>
        <v>0.55</v>
      </c>
      <c r="I42" s="14">
        <f>IF('Admissions 2018'!F42&gt;0,'Admissions 2018'!F42/'Admissions 2018'!C42,"  ")</f>
        <v>0.04225023342670402</v>
      </c>
      <c r="J42" s="14">
        <f>IF('Admissions 2018'!G42&gt;0,'Admissions 2018'!G42/'Admissions 2018'!C42,"  ")</f>
        <v>0.1227824463118581</v>
      </c>
      <c r="K42" s="14">
        <f>IF('Admissions 2018'!J42&gt;0,'Admissions 2018'!J42/'Admissions 2018'!C42,"  ")</f>
        <v>0.5067693744164332</v>
      </c>
      <c r="L42" s="14">
        <f>IF('Admissions 2018'!I42&gt;0,'Admissions 2018'!I42/'Admissions 2018'!C42,"  ")</f>
        <v>0.04178338001867413</v>
      </c>
      <c r="M42" s="8">
        <v>2018</v>
      </c>
      <c r="N42" s="7"/>
      <c r="O42" s="7"/>
      <c r="P42" s="6"/>
      <c r="Q42" s="7"/>
    </row>
    <row r="43" ht="15" customHeight="1">
      <c r="A43" t="s" s="5">
        <v>92</v>
      </c>
      <c r="B43" t="s" s="5">
        <v>93</v>
      </c>
      <c r="C43" s="14">
        <f>1-D43</f>
        <v>0.61</v>
      </c>
      <c r="D43" s="14">
        <f>ROUND(H43,2)+ROUND(G43,2)</f>
        <v>0.39</v>
      </c>
      <c r="E43" s="14"/>
      <c r="F43" s="14"/>
      <c r="G43" s="14"/>
      <c r="H43" s="14">
        <f>'Admissions 2018'!H43/'Admissions 2018'!C43</f>
        <v>0.3868414108540769</v>
      </c>
      <c r="I43" t="s" s="5">
        <f>IF('Admissions 2018'!F43&gt;0,'Admissions 2018'!F43/'Admissions 2018'!C43,"  ")</f>
        <v>131</v>
      </c>
      <c r="J43" t="s" s="5">
        <f>IF('Admissions 2018'!G43&gt;0,'Admissions 2018'!G43/'Admissions 2018'!C43,"  ")</f>
        <v>131</v>
      </c>
      <c r="K43" t="s" s="5">
        <f>IF('Admissions 2018'!J43&gt;0,'Admissions 2018'!J43/'Admissions 2018'!C43,"  ")</f>
        <v>131</v>
      </c>
      <c r="L43" t="s" s="5">
        <f>IF('Admissions 2018'!I43&gt;0,'Admissions 2018'!I43/'Admissions 2018'!C43,"  ")</f>
        <v>131</v>
      </c>
      <c r="M43" s="8">
        <v>2018</v>
      </c>
      <c r="N43" s="7"/>
      <c r="O43" s="7"/>
      <c r="P43" s="6"/>
      <c r="Q43" s="7"/>
    </row>
    <row r="44" ht="15" customHeight="1">
      <c r="A44" t="s" s="5">
        <v>94</v>
      </c>
      <c r="B44" t="s" s="5">
        <v>95</v>
      </c>
      <c r="C44" s="14">
        <f>1-D44</f>
        <v>0.5700000000000001</v>
      </c>
      <c r="D44" s="14">
        <f>ROUND(H44,2)+ROUND(G44,2)</f>
        <v>0.43</v>
      </c>
      <c r="E44" s="14">
        <f>SUM(ROUND(L44,2),ROUND(I44,2))</f>
        <v>0.24</v>
      </c>
      <c r="F44" s="14">
        <f>ROUND(K44,2)+ROUND(J44,2)</f>
        <v>0.19</v>
      </c>
      <c r="G44" s="14">
        <f>ROUND(J44,2)+ROUND(I44,2)</f>
        <v>0.32</v>
      </c>
      <c r="H44" s="14">
        <f>ROUND(K44,2)+ROUND(L44,2)</f>
        <v>0.11</v>
      </c>
      <c r="I44" s="14">
        <f>IF('Admissions 2018'!F44&gt;0,'Admissions 2018'!F44/'Admissions 2018'!C44,"  ")</f>
        <v>0.1587733982651043</v>
      </c>
      <c r="J44" s="14">
        <f>IF('Admissions 2018'!G44&gt;0,'Admissions 2018'!G44/'Admissions 2018'!C44,"  ")</f>
        <v>0.1626540861360523</v>
      </c>
      <c r="K44" s="14">
        <f>IF('Admissions 2018'!J44&gt;0,'Admissions 2018'!J44/'Admissions 2018'!C44,"  ")</f>
        <v>0.0319129508446203</v>
      </c>
      <c r="L44" s="14">
        <f>IF('Admissions 2018'!I44&gt;0,'Admissions 2018'!I44/'Admissions 2018'!C44,"  ")</f>
        <v>0.08038350327195252</v>
      </c>
      <c r="M44" s="8">
        <v>2018</v>
      </c>
      <c r="N44" s="7"/>
      <c r="O44" s="7"/>
      <c r="P44" s="6"/>
      <c r="Q44" s="7"/>
    </row>
    <row r="45" ht="15" customHeight="1">
      <c r="A45" t="s" s="5">
        <v>96</v>
      </c>
      <c r="B45" t="s" s="5">
        <v>97</v>
      </c>
      <c r="C45" s="14">
        <f>1-D45</f>
        <v>0.21</v>
      </c>
      <c r="D45" s="14">
        <f>ROUND(H45,2)+ROUND(G45,2)</f>
        <v>0.79</v>
      </c>
      <c r="E45" s="14">
        <f>SUM(ROUND(L45,2),ROUND(I45,2))</f>
        <v>0.3</v>
      </c>
      <c r="F45" s="14">
        <f>ROUND(K45,2)+ROUND(J45,2)</f>
        <v>0.49</v>
      </c>
      <c r="G45" s="14">
        <f>ROUND(J45,2)+ROUND(I45,2)</f>
        <v>0.27</v>
      </c>
      <c r="H45" s="14">
        <f>ROUND(K45,2)+ROUND(L45,2)</f>
        <v>0.52</v>
      </c>
      <c r="I45" s="14">
        <f>IF('Admissions 2018'!F45&gt;0,'Admissions 2018'!F45/'Admissions 2018'!C45,"  ")</f>
        <v>0.1478797638217928</v>
      </c>
      <c r="J45" s="14">
        <f>IF('Admissions 2018'!G45&gt;0,'Admissions 2018'!G45/'Admissions 2018'!C45,"  ")</f>
        <v>0.1159420289855072</v>
      </c>
      <c r="K45" s="14">
        <f>IF('Admissions 2018'!J45&gt;0,'Admissions 2018'!J45/'Admissions 2018'!C45,"  ")</f>
        <v>0.3703703703703703</v>
      </c>
      <c r="L45" s="14">
        <f>IF('Admissions 2018'!I45&gt;0,'Admissions 2018'!I45/'Admissions 2018'!C45,"  ")</f>
        <v>0.1524422973698336</v>
      </c>
      <c r="M45" s="8">
        <v>2018</v>
      </c>
      <c r="N45" s="7"/>
      <c r="O45" s="7"/>
      <c r="P45" s="6"/>
      <c r="Q45" s="7"/>
    </row>
    <row r="46" ht="15" customHeight="1">
      <c r="A46" t="s" s="5">
        <v>98</v>
      </c>
      <c r="B46" t="s" s="5">
        <v>99</v>
      </c>
      <c r="C46" s="14">
        <f>1-D46</f>
        <v>0.49</v>
      </c>
      <c r="D46" s="14">
        <f>ROUND(H46,2)+ROUND(G46,2)</f>
        <v>0.51</v>
      </c>
      <c r="E46" s="14">
        <f>SUM(ROUND(L46,2),ROUND(I46,2))</f>
        <v>0.38</v>
      </c>
      <c r="F46" s="14">
        <f>ROUND(K46,2)+ROUND(J46,2)</f>
        <v>0.13</v>
      </c>
      <c r="G46" s="14">
        <f>ROUND(J46,2)+ROUND(I46,2)</f>
        <v>0.51</v>
      </c>
      <c r="H46" s="14">
        <f>ROUND(K46,2)+ROUND(L46,2)</f>
        <v>0</v>
      </c>
      <c r="I46" s="14">
        <f>IF('Admissions 2018'!F46&gt;0,'Admissions 2018'!F46/'Admissions 2018'!C46,"  ")</f>
        <v>0.3778676349232546</v>
      </c>
      <c r="J46" s="14">
        <f>IF('Admissions 2018'!G46&gt;0,'Admissions 2018'!G46/'Admissions 2018'!C46,"  ")</f>
        <v>0.1303020300379601</v>
      </c>
      <c r="K46" s="28">
        <f>IF('Admissions 2018'!J46&gt;0,'Admissions 2018'!J46/'Admissions 2018'!C46,"  ")</f>
        <v>0.001072784287836277</v>
      </c>
      <c r="L46" s="28">
        <f>IF('Admissions 2018'!I46&gt;0,'Admissions 2018'!I46/'Admissions 2018'!C46,"  ")</f>
        <v>0.003053309126918633</v>
      </c>
      <c r="M46" s="8">
        <v>2018</v>
      </c>
      <c r="N46" s="7"/>
      <c r="O46" s="7"/>
      <c r="P46" s="6"/>
      <c r="Q46" s="7"/>
    </row>
    <row r="47" ht="15" customHeight="1">
      <c r="A47" t="s" s="5">
        <v>100</v>
      </c>
      <c r="B47" t="s" s="5">
        <v>101</v>
      </c>
      <c r="C47" s="14">
        <f>1-D47</f>
        <v>0.92</v>
      </c>
      <c r="D47" s="14">
        <f>ROUND(H47,2)+ROUND(G47,2)</f>
        <v>0.08</v>
      </c>
      <c r="E47" s="14"/>
      <c r="F47" s="14"/>
      <c r="G47" s="14">
        <f>'Admissions 2018'!E47/'Admissions 2018'!C47</f>
        <v>0.03241574479032673</v>
      </c>
      <c r="H47" s="14">
        <f>'Admissions 2018'!H47/'Admissions 2018'!C47</f>
        <v>0.04540776948803705</v>
      </c>
      <c r="I47" t="s" s="5">
        <f>IF('Admissions 2018'!F47&gt;0,'Admissions 2018'!F47/'Admissions 2018'!C47,"  ")</f>
        <v>131</v>
      </c>
      <c r="J47" t="s" s="5">
        <f>IF('Admissions 2018'!G47&gt;0,'Admissions 2018'!G47/'Admissions 2018'!C47,"  ")</f>
        <v>131</v>
      </c>
      <c r="K47" t="s" s="5">
        <f>IF('Admissions 2018'!J47&gt;0,'Admissions 2018'!J47/'Admissions 2018'!C47,"  ")</f>
        <v>131</v>
      </c>
      <c r="L47" t="s" s="5">
        <f>IF('Admissions 2018'!I47&gt;0,'Admissions 2018'!I47/'Admissions 2018'!C47,"  ")</f>
        <v>131</v>
      </c>
      <c r="M47" s="8">
        <v>2018</v>
      </c>
      <c r="N47" s="7"/>
      <c r="O47" s="7"/>
      <c r="P47" s="7"/>
      <c r="Q47" s="7"/>
    </row>
    <row r="48" ht="15" customHeight="1">
      <c r="A48" t="s" s="5">
        <v>102</v>
      </c>
      <c r="B48" t="s" s="5">
        <v>103</v>
      </c>
      <c r="C48" s="14">
        <f>1-D48</f>
        <v>0.5900000000000001</v>
      </c>
      <c r="D48" s="14">
        <f>ROUND(H48,2)+ROUND(G48,2)</f>
        <v>0.41</v>
      </c>
      <c r="E48" s="14"/>
      <c r="F48" s="14"/>
      <c r="G48" s="14"/>
      <c r="H48" s="14">
        <f>ROUND(K48,2)+ROUND(L48,2)</f>
        <v>0.41</v>
      </c>
      <c r="I48" t="s" s="5">
        <f>IF('Admissions 2018'!F48&gt;0,'Admissions 2018'!F48/'Admissions 2018'!C48,"  ")</f>
        <v>131</v>
      </c>
      <c r="J48" t="s" s="5">
        <f>IF('Admissions 2018'!G48&gt;0,'Admissions 2018'!G48/'Admissions 2018'!C48,"  ")</f>
        <v>131</v>
      </c>
      <c r="K48" s="14">
        <f>IF('Admissions 2018'!J48&gt;0,'Admissions 2018'!J48/'Admissions 2018'!C48,"  ")</f>
        <v>0.1749382716049383</v>
      </c>
      <c r="L48" s="14">
        <f>IF('Admissions 2018'!I48&gt;0,'Admissions 2018'!I48/'Admissions 2018'!C48,"  ")</f>
        <v>0.2402469135802469</v>
      </c>
      <c r="M48" s="8">
        <v>2018</v>
      </c>
      <c r="N48" s="7"/>
      <c r="O48" s="7"/>
      <c r="P48" s="6"/>
      <c r="Q48" s="7"/>
    </row>
    <row r="49" ht="15" customHeight="1">
      <c r="A49" t="s" s="5">
        <v>104</v>
      </c>
      <c r="B49" t="s" s="5">
        <v>105</v>
      </c>
      <c r="C49" s="14">
        <f>1-D49</f>
        <v>0.41</v>
      </c>
      <c r="D49" s="14">
        <f>ROUND(H49,2)+ROUND(G49,2)</f>
        <v>0.59</v>
      </c>
      <c r="E49" s="14">
        <f>SUM(ROUND(L49,2),ROUND(I49,2))</f>
        <v>0.15</v>
      </c>
      <c r="F49" s="14">
        <f>ROUND(K49,2)+ROUND(J49,2)</f>
        <v>0.44</v>
      </c>
      <c r="G49" s="14">
        <f>ROUND(J49,2)+ROUND(I49,2)</f>
        <v>0.18</v>
      </c>
      <c r="H49" s="14">
        <f>ROUND(K49,2)+ROUND(L49,2)</f>
        <v>0.41</v>
      </c>
      <c r="I49" s="14"/>
      <c r="J49" s="14">
        <f>IF('Admissions 2018'!G49&gt;0,'Admissions 2018'!G49/'Admissions 2018'!C49,"  ")</f>
        <v>0.1774055899295925</v>
      </c>
      <c r="K49" s="14">
        <f>IF('Admissions 2018'!J49&gt;0,'Admissions 2018'!J49/'Admissions 2018'!C49,"  ")</f>
        <v>0.2629613825474718</v>
      </c>
      <c r="L49" s="14">
        <f>IF('Admissions 2018'!I49&gt;0,'Admissions 2018'!I49/'Admissions 2018'!C49,"  ")</f>
        <v>0.1464689566887135</v>
      </c>
      <c r="M49" s="8">
        <v>2018</v>
      </c>
      <c r="N49" s="7"/>
      <c r="O49" s="7"/>
      <c r="P49" s="6"/>
      <c r="Q49" s="7"/>
    </row>
    <row r="50" ht="15" customHeight="1">
      <c r="A50" t="s" s="5">
        <v>106</v>
      </c>
      <c r="B50" t="s" s="5">
        <v>107</v>
      </c>
      <c r="C50" s="14">
        <f>1-D50</f>
        <v>0.71</v>
      </c>
      <c r="D50" s="14">
        <f>ROUND(H50,2)+ROUND(G50,2)</f>
        <v>0.29</v>
      </c>
      <c r="E50" s="14">
        <f>SUM(ROUND(L50,2),ROUND(I50,2))</f>
        <v>0.08</v>
      </c>
      <c r="F50" s="14">
        <f>ROUND(K50,2)+ROUND(J50,2)</f>
        <v>0.21</v>
      </c>
      <c r="G50" s="14">
        <f>ROUND(J50,2)+ROUND(I50,2)</f>
        <v>0.13</v>
      </c>
      <c r="H50" s="14">
        <f>ROUND(K50,2)+ROUND(L50,2)</f>
        <v>0.16</v>
      </c>
      <c r="I50" s="14">
        <f>IF('Admissions 2018'!F50&gt;0,'Admissions 2018'!F50/'Admissions 2018'!C50,"  ")</f>
        <v>0.002318989951043546</v>
      </c>
      <c r="J50" s="14">
        <f>IF('Admissions 2018'!G50&gt;0,'Admissions 2018'!G50/'Admissions 2018'!C50,"  ")</f>
        <v>0.1342437516104097</v>
      </c>
      <c r="K50" s="14">
        <f>IF('Admissions 2018'!J50&gt;0,'Admissions 2018'!J50/'Admissions 2018'!C50,"  ")</f>
        <v>0.0770419994846689</v>
      </c>
      <c r="L50" s="14">
        <f>IF('Admissions 2018'!I50&gt;0,'Admissions 2018'!I50/'Admissions 2018'!C50,"  ")</f>
        <v>0.08116464828652409</v>
      </c>
      <c r="M50" s="8">
        <v>2018</v>
      </c>
      <c r="N50" s="7"/>
      <c r="O50" s="7"/>
      <c r="P50" s="6"/>
      <c r="Q50" s="7"/>
    </row>
    <row r="51" ht="15" customHeight="1">
      <c r="A51" t="s" s="5">
        <v>108</v>
      </c>
      <c r="B51" t="s" s="5">
        <v>109</v>
      </c>
      <c r="C51" s="14">
        <f>1-D51</f>
        <v>0.45</v>
      </c>
      <c r="D51" s="14">
        <f>ROUND(H51,2)+ROUND(G51,2)</f>
        <v>0.55</v>
      </c>
      <c r="E51" s="14">
        <f>SUM(ROUND(L51,2),ROUND(I51,2))</f>
        <v>0.06</v>
      </c>
      <c r="F51" s="14">
        <f>ROUND(K51,2)+ROUND(J51,2)</f>
        <v>0.49</v>
      </c>
      <c r="G51" s="14">
        <f>ROUND(J51,2)+ROUND(I51,2)</f>
        <v>0.24</v>
      </c>
      <c r="H51" s="14">
        <f>ROUND(K51,2)+ROUND(L51,2)</f>
        <v>0.3099999999999999</v>
      </c>
      <c r="I51" s="14">
        <f>IF('Admissions 2018'!F51&gt;0,'Admissions 2018'!F51/'Admissions 2018'!C51,"  ")</f>
        <v>0.03136531365313653</v>
      </c>
      <c r="J51" s="14">
        <f>IF('Admissions 2018'!G51&gt;0,'Admissions 2018'!G51/'Admissions 2018'!C51,"  ")</f>
        <v>0.2075645756457564</v>
      </c>
      <c r="K51" s="14">
        <f>IF('Admissions 2018'!J51&gt;0,'Admissions 2018'!J51/'Admissions 2018'!C51,"  ")</f>
        <v>0.2776752767527675</v>
      </c>
      <c r="L51" s="14">
        <f>IF('Admissions 2018'!I51&gt;0,'Admissions 2018'!I51/'Admissions 2018'!C51,"  ")</f>
        <v>0.03413284132841329</v>
      </c>
      <c r="M51" s="8">
        <v>2018</v>
      </c>
      <c r="N51" s="7"/>
      <c r="O51" s="7"/>
      <c r="P51" s="6"/>
      <c r="Q51" s="7"/>
    </row>
    <row r="52" ht="15" customHeight="1">
      <c r="A52" s="7"/>
      <c r="B52" s="7"/>
      <c r="C52" s="14"/>
      <c r="D52" s="14"/>
      <c r="E52" s="14"/>
      <c r="F52" s="14"/>
      <c r="G52" s="14"/>
      <c r="H52" s="14"/>
      <c r="I52" s="28"/>
      <c r="J52" s="28"/>
      <c r="K52" s="28"/>
      <c r="L52" s="28"/>
      <c r="M52" s="7"/>
      <c r="N52" s="7"/>
      <c r="O52" s="7"/>
      <c r="P52" s="7"/>
      <c r="Q52" s="7"/>
    </row>
    <row r="53" ht="15" customHeight="1">
      <c r="A53" s="7"/>
      <c r="B53" t="s" s="9">
        <v>110</v>
      </c>
      <c r="C53" s="29">
        <f>('Admissions 2018'!C53-'Admissions 2018'!E53-'Admissions 2018'!H53)/'Admissions 2018'!C53</f>
        <v>0.5932748948685961</v>
      </c>
      <c r="D53" s="29">
        <f>('Admissions 2018'!E53+'Admissions 2018'!H53)/'Admissions 2018'!$C$53</f>
        <v>0.4067251051314039</v>
      </c>
      <c r="E53" s="29">
        <f>('Admissions 2018'!F53+'Admissions 2018'!I53)/'Admissions 2018'!C53</f>
        <v>0.2111088161666901</v>
      </c>
      <c r="F53" s="29">
        <f>('Admissions 2018'!G53+'Admissions 2018'!J53)/'Admissions 2018'!C53</f>
        <v>0.1957121258437363</v>
      </c>
      <c r="G53" s="29">
        <f>'Admissions 2018'!E53/'Admissions 2018'!C53</f>
        <v>0.2063285387354489</v>
      </c>
      <c r="H53" s="29">
        <f>'Admissions 2018'!H53/'Admissions 2018'!C53</f>
        <v>0.200396566395955</v>
      </c>
      <c r="I53" s="29">
        <f>'Admissions 2018'!F53/'Admissions 2018'!C53</f>
        <v>0.1185370004709226</v>
      </c>
      <c r="J53" s="29">
        <f>'Admissions 2018'!G53/'Admissions 2018'!C53</f>
        <v>0.08781962838423979</v>
      </c>
      <c r="K53" s="29">
        <f>'Admissions 2018'!J53/'Admissions 2018'!C53</f>
        <v>0.1078924974594965</v>
      </c>
      <c r="L53" s="29">
        <f>'Admissions 2018'!I53/'Admissions 2018'!C53</f>
        <v>0.09257181569576747</v>
      </c>
      <c r="M53" s="7"/>
      <c r="N53" s="7"/>
      <c r="O53" s="7"/>
      <c r="P53" s="7"/>
      <c r="Q53" s="7"/>
    </row>
    <row r="54" ht="15" customHeight="1">
      <c r="A54" s="7"/>
      <c r="B54" s="7"/>
      <c r="C54" s="7"/>
      <c r="D54" s="7"/>
      <c r="E54" s="14"/>
      <c r="F54" s="14"/>
      <c r="G54" s="7"/>
      <c r="H54" s="7"/>
      <c r="I54" s="7"/>
      <c r="J54" s="14"/>
      <c r="K54" s="14"/>
      <c r="L54" s="14"/>
      <c r="M54" s="7"/>
      <c r="N54" s="7"/>
      <c r="O54" s="7"/>
      <c r="P54" s="7"/>
      <c r="Q54" s="7"/>
    </row>
    <row r="55" ht="15" customHeight="1">
      <c r="A55" s="7"/>
      <c r="B55" t="s" s="5">
        <v>140</v>
      </c>
      <c r="C55" s="8">
        <f>COUNTIF(C2:C51,"&gt;0")</f>
        <v>47</v>
      </c>
      <c r="D55" s="8">
        <f>COUNTIF(D2:D51,"&gt;0")</f>
        <v>47</v>
      </c>
      <c r="E55" s="8">
        <f>COUNTIF(E2:E51,"&gt;0")</f>
        <v>39</v>
      </c>
      <c r="F55" s="8">
        <f>COUNTIF(F2:F51,"&gt;0")</f>
        <v>40</v>
      </c>
      <c r="G55" s="8">
        <f>COUNTIF(G2:G51,"&gt;0")</f>
        <v>41</v>
      </c>
      <c r="H55" s="8">
        <f>COUNTIF(H2:H51,"&gt;0")</f>
        <v>45</v>
      </c>
      <c r="I55" s="8">
        <f>COUNTIF(I2:I51,"&gt;0")</f>
        <v>28</v>
      </c>
      <c r="J55" s="8">
        <f>COUNTIF(J2:J51,"&gt;0")</f>
        <v>30</v>
      </c>
      <c r="K55" s="8">
        <f>COUNTIF(K2:K51,"&gt;0")</f>
        <v>40</v>
      </c>
      <c r="L55" s="8">
        <f>COUNTIF(L2:L51,"&gt;0")</f>
        <v>39</v>
      </c>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62" customWidth="1"/>
    <col min="2" max="2" width="15.3516" style="62" customWidth="1"/>
    <col min="3" max="3" width="14.1719" style="62" customWidth="1"/>
    <col min="4" max="4" width="10.6719" style="62" customWidth="1"/>
    <col min="5" max="5" width="10.6719" style="62" customWidth="1"/>
    <col min="6" max="6" width="10.6719" style="62" customWidth="1"/>
    <col min="7" max="7" width="10.6719" style="62" customWidth="1"/>
    <col min="8" max="8" width="10.6719" style="62" customWidth="1"/>
    <col min="9" max="9" width="10.6719" style="62" customWidth="1"/>
    <col min="10" max="10" width="12" style="62" customWidth="1"/>
    <col min="11" max="11" width="8.85156" style="62" customWidth="1"/>
    <col min="12" max="256" width="8.85156" style="6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0.65</v>
      </c>
      <c r="D2" s="14">
        <f>ROUND(E2,2)+ROUND(F2,2)</f>
        <v>0.35</v>
      </c>
      <c r="E2" s="14">
        <f>ROUND(H2,2)+ROUND(G2,2)</f>
        <v>0.29</v>
      </c>
      <c r="F2" s="14">
        <f>ROUND(J2,2)+ROUND(I2,2)</f>
        <v>0.06</v>
      </c>
      <c r="G2" s="14">
        <f>IF('Population 2018'!F2&gt;0,'Population 2018'!F2/'Population 2018'!C2,"  ")</f>
        <v>0.1588021778584392</v>
      </c>
      <c r="H2" s="14">
        <f>IF('Population 2018'!G2&gt;0,'Population 2018'!G2/'Population 2018'!C2,"  ")</f>
        <v>0.1299909255898367</v>
      </c>
      <c r="I2" s="14">
        <f>IF('Population 2018'!J2&gt;0,'Population 2018'!J2/'Population 2018'!C2,"  ")</f>
        <v>0.02767695099818512</v>
      </c>
      <c r="J2" s="14">
        <f>IF('Population 2018'!I2&gt;0,'Population 2018'!I2/'Population 2018'!C2,"  ")</f>
        <v>0.03357531760435572</v>
      </c>
      <c r="K2" s="8">
        <v>2018</v>
      </c>
    </row>
    <row r="3" ht="15" customHeight="1">
      <c r="A3" t="s" s="5">
        <v>12</v>
      </c>
      <c r="B3" t="s" s="5">
        <v>13</v>
      </c>
      <c r="C3" s="14">
        <f>1-D3</f>
        <v>0.99</v>
      </c>
      <c r="D3" s="14">
        <f>ROUND(E3,2)+ROUND(F3,2)</f>
        <v>0.01</v>
      </c>
      <c r="E3" s="14">
        <f>ROUND(H3,2)+ROUND(G3,2)</f>
        <v>0.01</v>
      </c>
      <c r="F3" s="14">
        <f>'Population 2018'!H3/'Population 2018'!C3</f>
        <v>0.004971094008911147</v>
      </c>
      <c r="G3" s="14"/>
      <c r="H3" s="14">
        <f>IF('Population 2018'!G3&gt;0,'Population 2018'!G3/'Population 2018'!C3,"  ")</f>
        <v>0.006296719077954119</v>
      </c>
      <c r="I3" s="14">
        <f>IF('Population 2018'!J3&gt;0,'Population 2018'!J3/'Population 2018'!C3,"  ")</f>
        <v>0.004971094008911147</v>
      </c>
      <c r="J3" t="s" s="5">
        <f>IF('Population 2018'!I3&gt;0,'Population 2018'!I3/'Population 2018'!C3,"  ")</f>
        <v>131</v>
      </c>
      <c r="K3" s="8">
        <v>2018</v>
      </c>
    </row>
    <row r="4" ht="15" customHeight="1">
      <c r="A4" t="s" s="5">
        <v>14</v>
      </c>
      <c r="B4" t="s" s="5">
        <v>15</v>
      </c>
      <c r="C4" s="14">
        <f>1-D4</f>
        <v>0.48</v>
      </c>
      <c r="D4" s="14">
        <f>ROUND(E4,2)+ROUND(F4,2)</f>
        <v>0.52</v>
      </c>
      <c r="E4" s="14">
        <f>ROUND(H4,2)+ROUND(G4,2)</f>
        <v>0.17</v>
      </c>
      <c r="F4" s="14">
        <f>ROUND(J4,2)+ROUND(I4,2)</f>
        <v>0.35</v>
      </c>
      <c r="G4" s="14">
        <f>IF('Population 2018'!F4&gt;0,'Population 2018'!F4/'Population 2018'!C4,"  ")</f>
        <v>0.1316630448676978</v>
      </c>
      <c r="H4" s="14">
        <f>IF('Population 2018'!G4&gt;0,'Population 2018'!G4/'Population 2018'!C4,"  ")</f>
        <v>0.03617538028889173</v>
      </c>
      <c r="I4" s="14">
        <f>IF('Population 2018'!J4&gt;0,'Population 2018'!J4/'Population 2018'!C4,"  ")</f>
        <v>0.09235587370573949</v>
      </c>
      <c r="J4" s="14">
        <f>IF('Population 2018'!I4&gt;0,'Population 2018'!I4/'Population 2018'!C4,"  ")</f>
        <v>0.2624312923430909</v>
      </c>
      <c r="K4" s="8">
        <v>2018</v>
      </c>
    </row>
    <row r="5" ht="15" customHeight="1">
      <c r="A5" t="s" s="5">
        <v>16</v>
      </c>
      <c r="B5" t="s" s="5">
        <v>17</v>
      </c>
      <c r="C5" s="14"/>
      <c r="D5" s="14"/>
      <c r="E5" s="14"/>
      <c r="F5" s="14"/>
      <c r="G5" t="s" s="5">
        <f>IF('Population 2018'!F5&gt;0,'Population 2018'!F5/'Population 2018'!C5,"  ")</f>
        <v>131</v>
      </c>
      <c r="H5" t="s" s="5">
        <f>IF('Population 2018'!G5&gt;0,'Population 2018'!G5/'Population 2018'!C5,"  ")</f>
        <v>131</v>
      </c>
      <c r="I5" t="s" s="5">
        <f>IF('Population 2018'!J5&gt;0,'Population 2018'!J5/'Population 2018'!C5,"  ")</f>
        <v>131</v>
      </c>
      <c r="J5" t="s" s="5">
        <f>IF('Population 2018'!I5&gt;0,'Population 2018'!I5/'Population 2018'!C5,"  ")</f>
        <v>131</v>
      </c>
      <c r="K5" s="8">
        <v>2018</v>
      </c>
    </row>
    <row r="6" ht="15" customHeight="1">
      <c r="A6" t="s" s="5">
        <v>18</v>
      </c>
      <c r="B6" t="s" s="5">
        <v>19</v>
      </c>
      <c r="C6" s="14">
        <f>1-D6</f>
        <v>0.76</v>
      </c>
      <c r="D6" s="14">
        <f>ROUND(E6,2)+ROUND(F6,2)</f>
        <v>0.24</v>
      </c>
      <c r="E6" s="14">
        <f>ROUND(H6,2)+ROUND(G6,2)</f>
        <v>0.08</v>
      </c>
      <c r="F6" s="14">
        <f>ROUND(J6,2)+ROUND(I6,2)</f>
        <v>0.16</v>
      </c>
      <c r="G6" s="14">
        <f>IF('Population 2018'!F6&gt;0,'Population 2018'!F6/'Population 2018'!C6,"  ")</f>
        <v>0.05346503970559752</v>
      </c>
      <c r="H6" s="14">
        <f>IF('Population 2018'!G6&gt;0,'Population 2018'!G6/'Population 2018'!C6,"  ")</f>
        <v>0.02639550648847569</v>
      </c>
      <c r="I6" s="14">
        <f>IF('Population 2018'!J6&gt;0,'Population 2018'!J6/'Population 2018'!C6,"  ")</f>
        <v>0.0005035831880689522</v>
      </c>
      <c r="J6" s="14">
        <f>IF('Population 2018'!I6&gt;0,'Population 2018'!I6/'Population 2018'!C6,"  ")</f>
        <v>0.1648498934727871</v>
      </c>
      <c r="K6" s="8">
        <v>2018</v>
      </c>
    </row>
    <row r="7" ht="15" customHeight="1">
      <c r="A7" t="s" s="5">
        <v>20</v>
      </c>
      <c r="B7" t="s" s="5">
        <v>21</v>
      </c>
      <c r="C7" s="14">
        <f>1-D7</f>
        <v>0.8100000000000001</v>
      </c>
      <c r="D7" s="14">
        <f>ROUND(E7,2)+ROUND(F7,2)</f>
        <v>0.19</v>
      </c>
      <c r="E7" s="28">
        <f>'Population 2018'!E7/'Population 2018'!C7</f>
        <v>0.004668024035357799</v>
      </c>
      <c r="F7" s="14">
        <f>ROUND(J7,2)+ROUND(I7,2)</f>
        <v>0.19</v>
      </c>
      <c r="G7" s="28">
        <f>IF('Population 2018'!F7&gt;0,'Population 2018'!F7/'Population 2018'!C7,"  ")</f>
        <v>0.002830610319312708</v>
      </c>
      <c r="H7" s="28">
        <f>IF('Population 2018'!G7&gt;0,'Population 2018'!G7/'Population 2018'!C7,"  ")</f>
        <v>0.001837413716045091</v>
      </c>
      <c r="I7" s="14">
        <f>IF('Population 2018'!J7&gt;0,'Population 2018'!J7/'Population 2018'!C7,"  ")</f>
        <v>0.05964145602622039</v>
      </c>
      <c r="J7" s="14">
        <f>IF('Population 2018'!I7&gt;0,'Population 2018'!I7/'Population 2018'!C7,"  ")</f>
        <v>0.1316482097631226</v>
      </c>
      <c r="K7" s="8">
        <v>2018</v>
      </c>
    </row>
    <row r="8" ht="15" customHeight="1">
      <c r="A8" t="s" s="5">
        <v>22</v>
      </c>
      <c r="B8" t="s" s="5">
        <v>23</v>
      </c>
      <c r="C8" s="14"/>
      <c r="D8" s="14"/>
      <c r="E8" s="14"/>
      <c r="F8" s="14"/>
      <c r="G8" t="s" s="5">
        <f>IF('Population 2018'!F8&gt;0,'Population 2018'!F8/'Population 2018'!C8,"  ")</f>
        <v>131</v>
      </c>
      <c r="H8" t="s" s="5">
        <f>IF('Population 2018'!G8&gt;0,'Population 2018'!G8/'Population 2018'!C8,"  ")</f>
        <v>131</v>
      </c>
      <c r="I8" t="s" s="5">
        <f>IF('Population 2018'!J8&gt;0,'Population 2018'!J8/'Population 2018'!C8,"  ")</f>
        <v>131</v>
      </c>
      <c r="J8" t="s" s="5">
        <f>IF('Population 2018'!I8&gt;0,'Population 2018'!I8/'Population 2018'!C8,"  ")</f>
        <v>131</v>
      </c>
      <c r="K8" s="8">
        <v>2018</v>
      </c>
    </row>
    <row r="9" ht="15" customHeight="1">
      <c r="A9" t="s" s="5">
        <v>24</v>
      </c>
      <c r="B9" t="s" s="5">
        <v>25</v>
      </c>
      <c r="C9" s="14">
        <f>1-D9</f>
        <v>0.9</v>
      </c>
      <c r="D9" s="14">
        <f>ROUND(E9,2)+ROUND(F9,2)</f>
        <v>0.1</v>
      </c>
      <c r="E9" s="14">
        <f>'Population 2018'!E9/'Population 2018'!C9</f>
        <v>0.1017860572306511</v>
      </c>
      <c r="F9" s="14"/>
      <c r="G9" t="s" s="5">
        <f>IF('Population 2018'!F9&gt;0,'Population 2018'!F9/'Population 2018'!C9,"  ")</f>
        <v>131</v>
      </c>
      <c r="H9" t="s" s="5">
        <f>IF('Population 2018'!G9&gt;0,'Population 2018'!G9/'Population 2018'!C9,"  ")</f>
        <v>131</v>
      </c>
      <c r="I9" t="s" s="5">
        <f>IF('Population 2018'!J9&gt;0,'Population 2018'!J9/'Population 2018'!C9,"  ")</f>
        <v>131</v>
      </c>
      <c r="J9" t="s" s="5">
        <f>IF('Population 2018'!I9&gt;0,'Population 2018'!I9/'Population 2018'!C9,"  ")</f>
        <v>131</v>
      </c>
      <c r="K9" s="8">
        <v>2018</v>
      </c>
    </row>
    <row r="10" ht="15" customHeight="1">
      <c r="A10" t="s" s="5">
        <v>26</v>
      </c>
      <c r="B10" t="s" s="5">
        <v>27</v>
      </c>
      <c r="C10" s="14">
        <f>1-D10</f>
        <v>0.83</v>
      </c>
      <c r="D10" s="14">
        <f>ROUND(E10,2)+ROUND(F10,2)</f>
        <v>0.17</v>
      </c>
      <c r="E10" s="14">
        <f>ROUND(H10,2)+ROUND(G10,2)</f>
        <v>0.16</v>
      </c>
      <c r="F10" s="14">
        <f>ROUND(J10,2)+ROUND(I10,2)</f>
        <v>0.01</v>
      </c>
      <c r="G10" s="14">
        <f>IF('Population 2018'!F10&gt;0,'Population 2018'!F10/'Population 2018'!C10,"  ")</f>
        <v>0.09215297185542269</v>
      </c>
      <c r="H10" s="14">
        <f>IF('Population 2018'!G10&gt;0,'Population 2018'!G10/'Population 2018'!C10,"  ")</f>
        <v>0.07021079862445846</v>
      </c>
      <c r="I10" s="14">
        <f>IF('Population 2018'!J10&gt;0,'Population 2018'!J10/'Population 2018'!C10,"  ")</f>
        <v>0.005620604033121045</v>
      </c>
      <c r="J10" s="14">
        <f>IF('Population 2018'!I10&gt;0,'Population 2018'!I10/'Population 2018'!C10,"  ")</f>
        <v>0.004041432474831953</v>
      </c>
      <c r="K10" s="8">
        <v>2018</v>
      </c>
    </row>
    <row r="11" ht="15" customHeight="1">
      <c r="A11" t="s" s="5">
        <v>28</v>
      </c>
      <c r="B11" t="s" s="5">
        <v>29</v>
      </c>
      <c r="C11" s="14"/>
      <c r="D11" s="14"/>
      <c r="E11" s="14"/>
      <c r="F11" s="14"/>
      <c r="G11" t="s" s="5">
        <f>IF('Population 2018'!F11&gt;0,'Population 2018'!F11/'Population 2018'!C11,"  ")</f>
        <v>131</v>
      </c>
      <c r="H11" t="s" s="5">
        <f>IF('Population 2018'!G11&gt;0,'Population 2018'!G11/'Population 2018'!C11,"  ")</f>
        <v>131</v>
      </c>
      <c r="I11" t="s" s="5">
        <f>IF('Population 2018'!J11&gt;0,'Population 2018'!J11/'Population 2018'!C11,"  ")</f>
        <v>131</v>
      </c>
      <c r="J11" t="s" s="5">
        <f>IF('Population 2018'!I11&gt;0,'Population 2018'!I11/'Population 2018'!C11,"  ")</f>
        <v>131</v>
      </c>
      <c r="K11" s="8">
        <v>2018</v>
      </c>
    </row>
    <row r="12" ht="15" customHeight="1">
      <c r="A12" t="s" s="5">
        <v>30</v>
      </c>
      <c r="B12" t="s" s="5">
        <v>31</v>
      </c>
      <c r="C12" s="14">
        <f>1-D12</f>
        <v>0.72</v>
      </c>
      <c r="D12" s="14">
        <f>ROUND(E12,2)+ROUND(F12,2)</f>
        <v>0.28</v>
      </c>
      <c r="E12" s="14">
        <f>ROUND(H12,2)+ROUND(G12,2)</f>
        <v>0.12</v>
      </c>
      <c r="F12" s="14">
        <f>ROUND(J12,2)+ROUND(I12,2)</f>
        <v>0.16</v>
      </c>
      <c r="G12" s="14">
        <f>IF('Population 2018'!F12&gt;0,'Population 2018'!F12/'Population 2018'!C12,"  ")</f>
        <v>0.09963603275705187</v>
      </c>
      <c r="H12" s="14">
        <f>IF('Population 2018'!G12&gt;0,'Population 2018'!G12/'Population 2018'!C12,"  ")</f>
        <v>0.01501364877161055</v>
      </c>
      <c r="I12" s="14">
        <f>IF('Population 2018'!J12&gt;0,'Population 2018'!J12/'Population 2018'!C12,"  ")</f>
        <v>0.04071883530482256</v>
      </c>
      <c r="J12" s="14">
        <f>IF('Population 2018'!I12&gt;0,'Population 2018'!I12/'Population 2018'!C12,"  ")</f>
        <v>0.1248862602365787</v>
      </c>
      <c r="K12" s="8">
        <v>2018</v>
      </c>
    </row>
    <row r="13" ht="15" customHeight="1">
      <c r="A13" t="s" s="5">
        <v>32</v>
      </c>
      <c r="B13" t="s" s="5">
        <v>33</v>
      </c>
      <c r="C13" s="14">
        <f>1-D13</f>
        <v>0.6799999999999999</v>
      </c>
      <c r="D13" s="14">
        <f>ROUND(E13,2)+ROUND(F13,2)</f>
        <v>0.32</v>
      </c>
      <c r="E13" s="14">
        <f>ROUND(H13,2)+ROUND(G13,2)</f>
        <v>0.21</v>
      </c>
      <c r="F13" s="14">
        <f>ROUND(J13,2)+ROUND(I13,2)</f>
        <v>0.11</v>
      </c>
      <c r="G13" s="14">
        <f>IF('Population 2018'!F13&gt;0,'Population 2018'!F13/'Population 2018'!C13,"  ")</f>
        <v>0.1118019849336363</v>
      </c>
      <c r="H13" s="14">
        <f>IF('Population 2018'!G13&gt;0,'Population 2018'!G13/'Population 2018'!C13,"  ")</f>
        <v>0.1022360396986727</v>
      </c>
      <c r="I13" s="14">
        <f>IF('Population 2018'!J13&gt;0,'Population 2018'!J13/'Population 2018'!C13,"  ")</f>
        <v>0.03718761210092073</v>
      </c>
      <c r="J13" s="14">
        <f>IF('Population 2018'!I13&gt;0,'Population 2018'!I13/'Population 2018'!C13,"  ")</f>
        <v>0.06863565706086333</v>
      </c>
      <c r="K13" s="8">
        <v>2018</v>
      </c>
    </row>
    <row r="14" ht="15" customHeight="1">
      <c r="A14" t="s" s="5">
        <v>34</v>
      </c>
      <c r="B14" t="s" s="5">
        <v>35</v>
      </c>
      <c r="C14" s="14">
        <f>1-D14</f>
        <v>0.5700000000000001</v>
      </c>
      <c r="D14" s="14">
        <f>ROUND(E14,2)+ROUND(F14,2)</f>
        <v>0.43</v>
      </c>
      <c r="E14" s="14">
        <f>ROUND(H14,2)+ROUND(G14,2)</f>
        <v>0.29</v>
      </c>
      <c r="F14" s="14">
        <f>ROUND(J14,2)+ROUND(I14,2)</f>
        <v>0.14</v>
      </c>
      <c r="G14" s="14">
        <f>IF('Population 2018'!F14&gt;0,'Population 2018'!F14/'Population 2018'!C14,"  ")</f>
        <v>0.2213616922899087</v>
      </c>
      <c r="H14" s="14">
        <f>IF('Population 2018'!G14&gt;0,'Population 2018'!G14/'Population 2018'!C14,"  ")</f>
        <v>0.07444226101028782</v>
      </c>
      <c r="I14" s="14">
        <f>IF('Population 2018'!J14&gt;0,'Population 2018'!J14/'Population 2018'!C14,"  ")</f>
        <v>0.02589296035140446</v>
      </c>
      <c r="J14" s="14">
        <f>IF('Population 2018'!I14&gt;0,'Population 2018'!I14/'Population 2018'!C14,"  ")</f>
        <v>0.11478441798636</v>
      </c>
      <c r="K14" s="8">
        <v>2018</v>
      </c>
    </row>
    <row r="15" ht="15" customHeight="1">
      <c r="A15" t="s" s="5">
        <v>36</v>
      </c>
      <c r="B15" t="s" s="5">
        <v>37</v>
      </c>
      <c r="C15" s="14">
        <f>1-D15</f>
        <v>0.85</v>
      </c>
      <c r="D15" s="14">
        <f>ROUND(E15,2)+ROUND(F15,2)</f>
        <v>0.15</v>
      </c>
      <c r="E15" s="14"/>
      <c r="F15" s="14">
        <f>ROUND(J15,2)+ROUND(I15,2)</f>
        <v>0.15</v>
      </c>
      <c r="G15" t="s" s="5">
        <f>IF('Population 2018'!F15&gt;0,'Population 2018'!F15/'Population 2018'!C15,"  ")</f>
        <v>131</v>
      </c>
      <c r="H15" t="s" s="5">
        <f>IF('Population 2018'!G15&gt;0,'Population 2018'!G15/'Population 2018'!C15,"  ")</f>
        <v>131</v>
      </c>
      <c r="I15" s="14">
        <f>IF('Population 2018'!J15&gt;0,'Population 2018'!J15/'Population 2018'!C15,"  ")</f>
        <v>0.1004844392248972</v>
      </c>
      <c r="J15" s="14">
        <f>IF('Population 2018'!I15&gt;0,'Population 2018'!I15/'Population 2018'!C15,"  ")</f>
        <v>0.05306811509101585</v>
      </c>
      <c r="K15" s="8">
        <v>2018</v>
      </c>
    </row>
    <row r="16" ht="15" customHeight="1">
      <c r="A16" t="s" s="5">
        <v>38</v>
      </c>
      <c r="B16" t="s" s="5">
        <v>39</v>
      </c>
      <c r="C16" s="14"/>
      <c r="D16" s="14"/>
      <c r="E16" s="14"/>
      <c r="F16" s="14"/>
      <c r="G16" t="s" s="5">
        <f>IF('Population 2018'!F16&gt;0,'Population 2018'!F16/'Population 2018'!C16,"  ")</f>
        <v>131</v>
      </c>
      <c r="H16" t="s" s="5">
        <f>IF('Population 2018'!G16&gt;0,'Population 2018'!G16/'Population 2018'!C16,"  ")</f>
        <v>131</v>
      </c>
      <c r="I16" t="s" s="5">
        <f>IF('Population 2018'!J16&gt;0,'Population 2018'!J16/'Population 2018'!C16,"  ")</f>
        <v>131</v>
      </c>
      <c r="J16" t="s" s="5">
        <f>IF('Population 2018'!I16&gt;0,'Population 2018'!I16/'Population 2018'!C16,"  ")</f>
        <v>131</v>
      </c>
      <c r="K16" s="8">
        <v>2018</v>
      </c>
    </row>
    <row r="17" ht="15" customHeight="1">
      <c r="A17" t="s" s="5">
        <v>40</v>
      </c>
      <c r="B17" t="s" s="5">
        <v>41</v>
      </c>
      <c r="C17" s="14">
        <f>1-D17</f>
        <v>0.6899999999999999</v>
      </c>
      <c r="D17" s="14">
        <f>ROUND(E17,2)+ROUND(F17,2)</f>
        <v>0.31</v>
      </c>
      <c r="E17" s="14">
        <f>ROUND(H17,2)+ROUND(G17,2)</f>
        <v>0.23</v>
      </c>
      <c r="F17" s="14">
        <f>J17</f>
        <v>0.07961496039306126</v>
      </c>
      <c r="G17" s="14">
        <f>IF('Population 2018'!F17&gt;0,'Population 2018'!F17/'Population 2018'!C17,"  ")</f>
        <v>0.09064474080016044</v>
      </c>
      <c r="H17" s="14">
        <f>IF('Population 2018'!G17&gt;0,'Population 2018'!G17/'Population 2018'!C17,"  ")</f>
        <v>0.1382733380126341</v>
      </c>
      <c r="I17" t="s" s="5">
        <f>IF('Population 2018'!J17&gt;0,'Population 2018'!J17/'Population 2018'!C17,"  ")</f>
        <v>131</v>
      </c>
      <c r="J17" s="14">
        <f>IF('Population 2018'!I17&gt;0,'Population 2018'!I17/'Population 2018'!C17,"  ")</f>
        <v>0.07961496039306126</v>
      </c>
      <c r="K17" s="8">
        <v>2018</v>
      </c>
    </row>
    <row r="18" ht="15" customHeight="1">
      <c r="A18" t="s" s="5">
        <v>42</v>
      </c>
      <c r="B18" t="s" s="5">
        <v>43</v>
      </c>
      <c r="C18" s="14"/>
      <c r="D18" s="14"/>
      <c r="E18" s="14"/>
      <c r="F18" s="14"/>
      <c r="G18" t="s" s="5">
        <f>IF('Population 2018'!F18&gt;0,'Population 2018'!F18/'Population 2018'!C18,"  ")</f>
        <v>131</v>
      </c>
      <c r="H18" t="s" s="5">
        <f>IF('Population 2018'!G18&gt;0,'Population 2018'!G18/'Population 2018'!C18,"  ")</f>
        <v>131</v>
      </c>
      <c r="I18" t="s" s="5">
        <f>IF('Population 2018'!J18&gt;0,'Population 2018'!J18/'Population 2018'!C18,"  ")</f>
        <v>131</v>
      </c>
      <c r="J18" t="s" s="5">
        <f>IF('Population 2018'!I18&gt;0,'Population 2018'!I18/'Population 2018'!C18,"  ")</f>
        <v>131</v>
      </c>
      <c r="K18" s="8">
        <v>2018</v>
      </c>
    </row>
    <row r="19" ht="15" customHeight="1">
      <c r="A19" t="s" s="5">
        <v>44</v>
      </c>
      <c r="B19" t="s" s="5">
        <v>45</v>
      </c>
      <c r="C19" s="14">
        <f>1-D19</f>
        <v>0.71</v>
      </c>
      <c r="D19" s="14">
        <f>ROUND(E19,2)+ROUND(F19,2)</f>
        <v>0.29</v>
      </c>
      <c r="E19" s="14">
        <f>ROUND(H19,2)+ROUND(G19,2)</f>
        <v>0.11</v>
      </c>
      <c r="F19" s="14">
        <f>ROUND(J19,2)+ROUND(I19,2)</f>
        <v>0.18</v>
      </c>
      <c r="G19" s="14">
        <f>IF('Population 2018'!F19&gt;0,'Population 2018'!F19/'Population 2018'!C19,"  ")</f>
        <v>0.03191947796109332</v>
      </c>
      <c r="H19" s="14">
        <f>IF('Population 2018'!G19&gt;0,'Population 2018'!G19/'Population 2018'!C19,"  ")</f>
        <v>0.08055281950258557</v>
      </c>
      <c r="I19" s="14">
        <f>IF('Population 2018'!J19&gt;0,'Population 2018'!J19/'Population 2018'!C19,"  ")</f>
        <v>0.02425510957892145</v>
      </c>
      <c r="J19" s="14">
        <f>IF('Population 2018'!I19&gt;0,'Population 2018'!I19/'Population 2018'!C19,"  ")</f>
        <v>0.16319871952721</v>
      </c>
      <c r="K19" s="8">
        <v>2018</v>
      </c>
    </row>
    <row r="20" ht="15" customHeight="1">
      <c r="A20" t="s" s="5">
        <v>46</v>
      </c>
      <c r="B20" t="s" s="5">
        <v>47</v>
      </c>
      <c r="C20" s="14">
        <f>1-D20</f>
        <v>0.98</v>
      </c>
      <c r="D20" s="14">
        <f>ROUND(E20,2)+ROUND(F20,2)</f>
        <v>0.02</v>
      </c>
      <c r="E20" s="14">
        <f>'Population 2018'!E20/'Population 2018'!C20</f>
        <v>0.002053388090349076</v>
      </c>
      <c r="F20" s="14">
        <f>ROUND(J20,2)+ROUND(I20,2)</f>
        <v>0.02</v>
      </c>
      <c r="G20" t="s" s="5">
        <f>IF('Population 2018'!F20&gt;0,'Population 2018'!F20/'Population 2018'!C20,"  ")</f>
        <v>131</v>
      </c>
      <c r="H20" t="s" s="5">
        <f>IF('Population 2018'!G20&gt;0,'Population 2018'!G20/'Population 2018'!C20,"  ")</f>
        <v>131</v>
      </c>
      <c r="I20" s="14">
        <f>IF('Population 2018'!J20&gt;0,'Population 2018'!J20/'Population 2018'!C20,"  ")</f>
        <v>0.01473607923662278</v>
      </c>
      <c r="J20" s="14">
        <f>IF('Population 2018'!I20&gt;0,'Population 2018'!I20/'Population 2018'!C20,"  ")</f>
        <v>0.01050851552119821</v>
      </c>
      <c r="K20" s="8">
        <v>2018</v>
      </c>
    </row>
    <row r="21" ht="15" customHeight="1">
      <c r="A21" t="s" s="5">
        <v>48</v>
      </c>
      <c r="B21" t="s" s="5">
        <v>49</v>
      </c>
      <c r="C21" s="14">
        <f>1-D21</f>
        <v>0.92</v>
      </c>
      <c r="D21" s="14">
        <f>ROUND(E21,2)+ROUND(F21,2)</f>
        <v>0.08</v>
      </c>
      <c r="E21" s="14">
        <f>'Population 2018'!E21/'Population 2018'!C21</f>
        <v>0.04492880275535907</v>
      </c>
      <c r="F21" s="14">
        <f>'Population 2018'!H21/'Population 2018'!C21</f>
        <v>0.04163882177556161</v>
      </c>
      <c r="G21" t="s" s="5">
        <f>IF('Population 2018'!F21&gt;0,'Population 2018'!F21/'Population 2018'!C21,"  ")</f>
        <v>131</v>
      </c>
      <c r="H21" t="s" s="5">
        <f>IF('Population 2018'!G21&gt;0,'Population 2018'!G21/'Population 2018'!C21,"  ")</f>
        <v>131</v>
      </c>
      <c r="I21" t="s" s="5">
        <f>IF('Population 2018'!J21&gt;0,'Population 2018'!J21/'Population 2018'!C21,"  ")</f>
        <v>131</v>
      </c>
      <c r="J21" t="s" s="5">
        <f>IF('Population 2018'!I21&gt;0,'Population 2018'!I21/'Population 2018'!C21,"  ")</f>
        <v>131</v>
      </c>
      <c r="K21" s="8">
        <v>2018</v>
      </c>
    </row>
    <row r="22" ht="15" customHeight="1">
      <c r="A22" t="s" s="5">
        <v>50</v>
      </c>
      <c r="B22" t="s" s="5">
        <v>51</v>
      </c>
      <c r="C22" s="14"/>
      <c r="D22" s="14"/>
      <c r="E22" s="14"/>
      <c r="F22" s="14"/>
      <c r="G22" t="s" s="5">
        <f>IF('Population 2018'!F22&gt;0,'Population 2018'!F22/'Population 2018'!C22,"  ")</f>
        <v>131</v>
      </c>
      <c r="H22" t="s" s="5">
        <f>IF('Population 2018'!G22&gt;0,'Population 2018'!G22/'Population 2018'!C22,"  ")</f>
        <v>131</v>
      </c>
      <c r="I22" t="s" s="5">
        <f>IF('Population 2018'!J22&gt;0,'Population 2018'!J22/'Population 2018'!C22,"  ")</f>
        <v>131</v>
      </c>
      <c r="J22" t="s" s="5">
        <f>IF('Population 2018'!I22&gt;0,'Population 2018'!I22/'Population 2018'!C22,"  ")</f>
        <v>131</v>
      </c>
      <c r="K22" s="8">
        <v>2018</v>
      </c>
    </row>
    <row r="23" ht="15" customHeight="1">
      <c r="A23" t="s" s="5">
        <v>52</v>
      </c>
      <c r="B23" t="s" s="5">
        <v>53</v>
      </c>
      <c r="C23" s="14">
        <f>1-D23</f>
        <v>0.96</v>
      </c>
      <c r="D23" s="14">
        <f>ROUND(E23,2)+ROUND(F23,2)</f>
        <v>0.04</v>
      </c>
      <c r="E23" s="14"/>
      <c r="F23" s="14">
        <f>'Population 2018'!H23/'Population 2018'!C23</f>
        <v>0.03744816751229815</v>
      </c>
      <c r="G23" t="s" s="5">
        <f>IF('Population 2018'!F23&gt;0,'Population 2018'!F23/'Population 2018'!C23,"  ")</f>
        <v>131</v>
      </c>
      <c r="H23" t="s" s="5">
        <f>IF('Population 2018'!G23&gt;0,'Population 2018'!G23/'Population 2018'!C23,"  ")</f>
        <v>131</v>
      </c>
      <c r="I23" s="14">
        <f>IF('Population 2018'!J23&gt;0,'Population 2018'!J23/'Population 2018'!C23,"  ")</f>
        <v>0.03744816751229815</v>
      </c>
      <c r="J23" t="s" s="5">
        <f>IF('Population 2018'!I23&gt;0,'Population 2018'!I23/'Population 2018'!C23,"  ")</f>
        <v>131</v>
      </c>
      <c r="K23" s="8">
        <v>2018</v>
      </c>
    </row>
    <row r="24" ht="15" customHeight="1">
      <c r="A24" t="s" s="5">
        <v>54</v>
      </c>
      <c r="B24" t="s" s="5">
        <v>55</v>
      </c>
      <c r="C24" s="14">
        <f>1-D24</f>
        <v>0.7</v>
      </c>
      <c r="D24" s="14">
        <f>ROUND(E24,2)+ROUND(F24,2)</f>
        <v>0.3</v>
      </c>
      <c r="E24" s="14">
        <f>'Population 2018'!E24/'Population 2018'!C24</f>
        <v>0.1328785256083902</v>
      </c>
      <c r="F24" s="14">
        <f>ROUND(J24,2)+ROUND(I24,2)</f>
        <v>0.17</v>
      </c>
      <c r="G24" t="s" s="5">
        <f>IF('Population 2018'!F24&gt;0,'Population 2018'!F24/'Population 2018'!C24,"  ")</f>
        <v>131</v>
      </c>
      <c r="H24" s="14">
        <f>IF('Population 2018'!G24&gt;0,'Population 2018'!G24/'Population 2018'!C24,"  ")</f>
        <v>0.1328785256083902</v>
      </c>
      <c r="I24" s="14">
        <f>IF('Population 2018'!J24&gt;0,'Population 2018'!J24/'Population 2018'!C24,"  ")</f>
        <v>0.121576214234803</v>
      </c>
      <c r="J24" s="14">
        <f>IF('Population 2018'!I24&gt;0,'Population 2018'!I24/'Population 2018'!C24,"  ")</f>
        <v>0.05437328174320334</v>
      </c>
      <c r="K24" s="8">
        <v>2018</v>
      </c>
    </row>
    <row r="25" ht="15" customHeight="1">
      <c r="A25" t="s" s="5">
        <v>56</v>
      </c>
      <c r="B25" t="s" s="5">
        <v>57</v>
      </c>
      <c r="C25" s="14">
        <f>1-D25</f>
        <v>0.45</v>
      </c>
      <c r="D25" s="14">
        <f>ROUND(E25,2)+ROUND(F25,2)</f>
        <v>0.55</v>
      </c>
      <c r="E25" s="14">
        <f>ROUND(H25,2)+ROUND(G25,2)</f>
        <v>0.33</v>
      </c>
      <c r="F25" s="14">
        <f>ROUND(J25,2)+ROUND(I25,2)</f>
        <v>0.22</v>
      </c>
      <c r="G25" s="14">
        <f>IF('Population 2018'!F25&gt;0,'Population 2018'!F25/'Population 2018'!C25,"  ")</f>
        <v>0.1855553103622206</v>
      </c>
      <c r="H25" s="14">
        <f>IF('Population 2018'!G25&gt;0,'Population 2018'!G25/'Population 2018'!C25,"  ")</f>
        <v>0.1373853283313893</v>
      </c>
      <c r="I25" s="14">
        <f>IF('Population 2018'!J25&gt;0,'Population 2018'!J25/'Population 2018'!C25,"  ")</f>
        <v>0.1022981621008165</v>
      </c>
      <c r="J25" s="14">
        <f>IF('Population 2018'!I25&gt;0,'Population 2018'!I25/'Population 2018'!C25,"  ")</f>
        <v>0.1198890325021279</v>
      </c>
      <c r="K25" s="8">
        <v>2018</v>
      </c>
    </row>
    <row r="26" ht="15" customHeight="1">
      <c r="A26" t="s" s="5">
        <v>58</v>
      </c>
      <c r="B26" t="s" s="5">
        <v>59</v>
      </c>
      <c r="C26" s="14"/>
      <c r="D26" s="14"/>
      <c r="E26" s="14"/>
      <c r="F26" s="14"/>
      <c r="G26" t="s" s="5">
        <f>IF('Population 2018'!F26&gt;0,'Population 2018'!F26/'Population 2018'!C26,"  ")</f>
        <v>131</v>
      </c>
      <c r="H26" t="s" s="5">
        <f>IF('Population 2018'!G26&gt;0,'Population 2018'!G26/'Population 2018'!C26,"  ")</f>
        <v>131</v>
      </c>
      <c r="I26" t="s" s="5">
        <f>IF('Population 2018'!J26&gt;0,'Population 2018'!J26/'Population 2018'!C26,"  ")</f>
        <v>131</v>
      </c>
      <c r="J26" t="s" s="5">
        <f>IF('Population 2018'!I26&gt;0,'Population 2018'!I26/'Population 2018'!C26,"  ")</f>
        <v>131</v>
      </c>
      <c r="K26" s="8">
        <v>2018</v>
      </c>
    </row>
    <row r="27" ht="15" customHeight="1">
      <c r="A27" t="s" s="5">
        <v>60</v>
      </c>
      <c r="B27" t="s" s="5">
        <v>61</v>
      </c>
      <c r="C27" s="14">
        <f>1-D27</f>
        <v>0.87</v>
      </c>
      <c r="D27" s="14">
        <f>ROUND(E27,2)+ROUND(F27,2)</f>
        <v>0.13</v>
      </c>
      <c r="E27" s="14">
        <f>ROUND(H27,2)+ROUND(G27,2)</f>
        <v>0.07000000000000001</v>
      </c>
      <c r="F27" s="14">
        <f>ROUND(J27,2)+ROUND(I27,2)</f>
        <v>0.06</v>
      </c>
      <c r="G27" s="14">
        <f>IF('Population 2018'!F27&gt;0,'Population 2018'!F27/'Population 2018'!C27,"  ")</f>
        <v>0.02132352941176471</v>
      </c>
      <c r="H27" s="14">
        <f>IF('Population 2018'!G27&gt;0,'Population 2018'!G27/'Population 2018'!C27,"  ")</f>
        <v>0.04963235294117647</v>
      </c>
      <c r="I27" s="14">
        <f>IF('Population 2018'!J27&gt;0,'Population 2018'!J27/'Population 2018'!C27,"  ")</f>
        <v>0.04816176470588236</v>
      </c>
      <c r="J27" s="14">
        <f>IF('Population 2018'!I27&gt;0,'Population 2018'!I27/'Population 2018'!C27,"  ")</f>
        <v>0.005147058823529412</v>
      </c>
      <c r="K27" s="8">
        <v>2018</v>
      </c>
    </row>
    <row r="28" ht="15" customHeight="1">
      <c r="A28" t="s" s="5">
        <v>62</v>
      </c>
      <c r="B28" t="s" s="5">
        <v>63</v>
      </c>
      <c r="C28" s="14">
        <f>1-D28</f>
        <v>0.72</v>
      </c>
      <c r="D28" s="14">
        <f>ROUND(E28,2)+ROUND(F28,2)</f>
        <v>0.28</v>
      </c>
      <c r="E28" s="14">
        <f>ROUND(H28,2)+ROUND(G28,2)</f>
        <v>0.17</v>
      </c>
      <c r="F28" s="14">
        <f>ROUND(J28,2)+ROUND(I28,2)</f>
        <v>0.11</v>
      </c>
      <c r="G28" s="14">
        <f>IF('Population 2018'!F28&gt;0,'Population 2018'!F28/'Population 2018'!C28,"  ")</f>
        <v>0.1606565329883571</v>
      </c>
      <c r="H28" s="14">
        <f>IF('Population 2018'!G28&gt;0,'Population 2018'!G28/'Population 2018'!C28,"  ")</f>
        <v>0.01463454075032342</v>
      </c>
      <c r="I28" s="14">
        <f>IF('Population 2018'!J28&gt;0,'Population 2018'!J28/'Population 2018'!C28,"  ")</f>
        <v>0.0002425614489003881</v>
      </c>
      <c r="J28" s="14">
        <f>IF('Population 2018'!I28&gt;0,'Population 2018'!I28/'Population 2018'!C28,"  ")</f>
        <v>0.1079128934885727</v>
      </c>
      <c r="K28" s="8">
        <v>2018</v>
      </c>
    </row>
    <row r="29" ht="15" customHeight="1">
      <c r="A29" t="s" s="5">
        <v>64</v>
      </c>
      <c r="B29" t="s" s="5">
        <v>65</v>
      </c>
      <c r="C29" s="14">
        <f>1-D29</f>
        <v>0.64</v>
      </c>
      <c r="D29" s="14">
        <f>ROUND(E29,2)+ROUND(F29,2)</f>
        <v>0.36</v>
      </c>
      <c r="E29" s="14">
        <f>'Population 2018'!E29/'Population 2018'!C29</f>
        <v>0.2510263929618768</v>
      </c>
      <c r="F29" s="14">
        <f>'Population 2018'!H29/'Population 2018'!C29</f>
        <v>0.1073313782991202</v>
      </c>
      <c r="G29" t="s" s="5">
        <f>IF('Population 2018'!F29&gt;0,'Population 2018'!F29/'Population 2018'!C29,"  ")</f>
        <v>131</v>
      </c>
      <c r="H29" t="s" s="5">
        <f>IF('Population 2018'!G29&gt;0,'Population 2018'!G29/'Population 2018'!C29,"  ")</f>
        <v>131</v>
      </c>
      <c r="I29" t="s" s="5">
        <f>IF('Population 2018'!J29&gt;0,'Population 2018'!J29/'Population 2018'!C29,"  ")</f>
        <v>131</v>
      </c>
      <c r="J29" t="s" s="5">
        <f>IF('Population 2018'!I29&gt;0,'Population 2018'!I29/'Population 2018'!C29,"  ")</f>
        <v>131</v>
      </c>
      <c r="K29" s="8">
        <v>2018</v>
      </c>
    </row>
    <row r="30" ht="15" customHeight="1">
      <c r="A30" t="s" s="5">
        <v>66</v>
      </c>
      <c r="B30" t="s" s="5">
        <v>67</v>
      </c>
      <c r="C30" s="14">
        <f>1-D30</f>
        <v>0.89</v>
      </c>
      <c r="D30" s="14">
        <f>ROUND(E30,2)+ROUND(F30,2)</f>
        <v>0.11</v>
      </c>
      <c r="E30" s="14">
        <f>'Population 2018'!E30/'Population 2018'!C30</f>
        <v>0.05299886835156545</v>
      </c>
      <c r="F30" s="14">
        <f>ROUND(J30,2)+ROUND(I30,2)</f>
        <v>0.06</v>
      </c>
      <c r="G30" t="s" s="5">
        <f>IF('Population 2018'!F30&gt;0,'Population 2018'!F30/'Population 2018'!C30,"  ")</f>
        <v>131</v>
      </c>
      <c r="H30" t="s" s="5">
        <f>IF('Population 2018'!G30&gt;0,'Population 2018'!G30/'Population 2018'!C30,"  ")</f>
        <v>131</v>
      </c>
      <c r="I30" s="14">
        <f>IF('Population 2018'!J30&gt;0,'Population 2018'!J30/'Population 2018'!C30,"  ")</f>
        <v>0.01980384760467748</v>
      </c>
      <c r="J30" s="14">
        <f>IF('Population 2018'!I30&gt;0,'Population 2018'!I30/'Population 2018'!C30,"  ")</f>
        <v>0.03866465484722746</v>
      </c>
      <c r="K30" s="8">
        <v>2018</v>
      </c>
    </row>
    <row r="31" ht="15" customHeight="1">
      <c r="A31" t="s" s="5">
        <v>68</v>
      </c>
      <c r="B31" t="s" s="5">
        <v>69</v>
      </c>
      <c r="C31" s="14"/>
      <c r="D31" s="14"/>
      <c r="E31" s="14"/>
      <c r="F31" s="14"/>
      <c r="G31" t="s" s="5">
        <f>IF('Population 2018'!F31&gt;0,'Population 2018'!F31/'Population 2018'!C31,"  ")</f>
        <v>131</v>
      </c>
      <c r="H31" s="14">
        <f>IF('Population 2018'!G31&gt;0,'Population 2018'!G31/'Population 2018'!C31,"  ")</f>
        <v>0.006594259115593483</v>
      </c>
      <c r="I31" s="14">
        <f>IF('Population 2018'!J31&gt;0,'Population 2018'!J31/'Population 2018'!C31,"  ")</f>
        <v>0.02249806051202483</v>
      </c>
      <c r="J31" t="s" s="5">
        <f>IF('Population 2018'!I31&gt;0,'Population 2018'!I31/'Population 2018'!C31,"  ")</f>
        <v>131</v>
      </c>
      <c r="K31" s="8">
        <v>2018</v>
      </c>
    </row>
    <row r="32" ht="15" customHeight="1">
      <c r="A32" t="s" s="5">
        <v>70</v>
      </c>
      <c r="B32" t="s" s="5">
        <v>71</v>
      </c>
      <c r="C32" s="14"/>
      <c r="D32" s="14"/>
      <c r="E32" s="14"/>
      <c r="F32" s="14"/>
      <c r="G32" t="s" s="5">
        <f>IF('Population 2018'!F32&gt;0,'Population 2018'!F32/'Population 2018'!C32,"  ")</f>
        <v>131</v>
      </c>
      <c r="H32" t="s" s="5">
        <f>IF('Population 2018'!G32&gt;0,'Population 2018'!G32/'Population 2018'!C32,"  ")</f>
        <v>131</v>
      </c>
      <c r="I32" t="s" s="5">
        <f>IF('Population 2018'!J32&gt;0,'Population 2018'!J32/'Population 2018'!C32,"  ")</f>
        <v>131</v>
      </c>
      <c r="J32" t="s" s="5">
        <f>IF('Population 2018'!I32&gt;0,'Population 2018'!I32/'Population 2018'!C32,"  ")</f>
        <v>131</v>
      </c>
      <c r="K32" s="8">
        <v>2018</v>
      </c>
    </row>
    <row r="33" ht="15" customHeight="1">
      <c r="A33" t="s" s="5">
        <v>72</v>
      </c>
      <c r="B33" t="s" s="5">
        <v>73</v>
      </c>
      <c r="C33" s="14"/>
      <c r="D33" s="14"/>
      <c r="E33" s="14"/>
      <c r="F33" s="14"/>
      <c r="G33" t="s" s="5">
        <f>IF('Population 2018'!F33&gt;0,'Population 2018'!F33/'Population 2018'!C33,"  ")</f>
        <v>131</v>
      </c>
      <c r="H33" t="s" s="5">
        <f>IF('Population 2018'!G33&gt;0,'Population 2018'!G33/'Population 2018'!C33,"  ")</f>
        <v>131</v>
      </c>
      <c r="I33" t="s" s="5">
        <f>IF('Population 2018'!J33&gt;0,'Population 2018'!J33/'Population 2018'!C33,"  ")</f>
        <v>131</v>
      </c>
      <c r="J33" t="s" s="5">
        <f>IF('Population 2018'!I33&gt;0,'Population 2018'!I33/'Population 2018'!C33,"  ")</f>
        <v>131</v>
      </c>
      <c r="K33" s="8">
        <v>2018</v>
      </c>
    </row>
    <row r="34" ht="15" customHeight="1">
      <c r="A34" t="s" s="5">
        <v>74</v>
      </c>
      <c r="B34" t="s" s="5">
        <v>75</v>
      </c>
      <c r="C34" s="14">
        <f>1-D34</f>
        <v>0.78</v>
      </c>
      <c r="D34" s="14">
        <f>ROUND(E34,2)+ROUND(F34,2)</f>
        <v>0.22</v>
      </c>
      <c r="E34" s="14">
        <f>ROUND(H34,2)+ROUND(G34,2)</f>
        <v>0.14</v>
      </c>
      <c r="F34" s="14">
        <f>ROUND(J34,2)+ROUND(I34,2)</f>
        <v>0.07999999999999999</v>
      </c>
      <c r="G34" s="14">
        <f>IF('Population 2018'!F34&gt;0,'Population 2018'!F34/'Population 2018'!C34,"  ")</f>
        <v>0.01564774381368268</v>
      </c>
      <c r="H34" s="14">
        <f>IF('Population 2018'!G34&gt;0,'Population 2018'!G34/'Population 2018'!C34,"  ")</f>
        <v>0.1225618631732169</v>
      </c>
      <c r="I34" s="14">
        <f>IF('Population 2018'!J34&gt;0,'Population 2018'!J34/'Population 2018'!C34,"  ")</f>
        <v>0.07052401746724891</v>
      </c>
      <c r="J34" s="14">
        <f>IF('Population 2018'!I34&gt;0,'Population 2018'!I34/'Population 2018'!C34,"  ")</f>
        <v>0.009315866084425037</v>
      </c>
      <c r="K34" s="8">
        <v>2018</v>
      </c>
    </row>
    <row r="35" ht="15" customHeight="1">
      <c r="A35" t="s" s="5">
        <v>76</v>
      </c>
      <c r="B35" t="s" s="5">
        <v>77</v>
      </c>
      <c r="C35" s="14">
        <f>1-D35</f>
        <v>0.78</v>
      </c>
      <c r="D35" s="14">
        <f>ROUND(E35,2)+ROUND(F35,2)</f>
        <v>0.22</v>
      </c>
      <c r="E35" s="14"/>
      <c r="F35" s="14">
        <f>ROUND(J35,2)+ROUND(I35,2)</f>
        <v>0.22</v>
      </c>
      <c r="G35" t="s" s="5">
        <f>IF('Population 2018'!F35&gt;0,'Population 2018'!F35/'Population 2018'!C35,"  ")</f>
        <v>131</v>
      </c>
      <c r="H35" t="s" s="5">
        <f>IF('Population 2018'!G35&gt;0,'Population 2018'!G35/'Population 2018'!C35,"  ")</f>
        <v>131</v>
      </c>
      <c r="I35" s="14">
        <f>IF('Population 2018'!J35&gt;0,'Population 2018'!J35/'Population 2018'!C35,"  ")</f>
        <v>0.1010098961713173</v>
      </c>
      <c r="J35" s="14">
        <f>IF('Population 2018'!I35&gt;0,'Population 2018'!I35/'Population 2018'!C35,"  ")</f>
        <v>0.1227490266060999</v>
      </c>
      <c r="K35" s="8">
        <v>2018</v>
      </c>
    </row>
    <row r="36" ht="15" customHeight="1">
      <c r="A36" t="s" s="5">
        <v>78</v>
      </c>
      <c r="B36" t="s" s="5">
        <v>79</v>
      </c>
      <c r="C36" s="14"/>
      <c r="D36" s="14"/>
      <c r="E36" s="14"/>
      <c r="F36" s="14"/>
      <c r="G36" t="s" s="5">
        <f>IF('Population 2018'!F36&gt;0,'Population 2018'!F36/'Population 2018'!C36,"  ")</f>
        <v>131</v>
      </c>
      <c r="H36" t="s" s="5">
        <f>IF('Population 2018'!G36&gt;0,'Population 2018'!G36/'Population 2018'!C36,"  ")</f>
        <v>131</v>
      </c>
      <c r="I36" t="s" s="5">
        <f>IF('Population 2018'!J36&gt;0,'Population 2018'!J36/'Population 2018'!C36,"  ")</f>
        <v>131</v>
      </c>
      <c r="J36" t="s" s="5">
        <f>IF('Population 2018'!I36&gt;0,'Population 2018'!I36/'Population 2018'!C36,"  ")</f>
        <v>131</v>
      </c>
      <c r="K36" s="8">
        <v>2018</v>
      </c>
    </row>
    <row r="37" ht="15" customHeight="1">
      <c r="A37" t="s" s="5">
        <v>80</v>
      </c>
      <c r="B37" t="s" s="5">
        <v>81</v>
      </c>
      <c r="C37" s="14">
        <f>1-D37</f>
        <v>0.89</v>
      </c>
      <c r="D37" s="14">
        <f>ROUND(E37,2)+ROUND(F37,2)</f>
        <v>0.11</v>
      </c>
      <c r="E37" s="14">
        <f>ROUND(H37,2)+ROUND(G37,2)</f>
        <v>0.11</v>
      </c>
      <c r="F37" s="14"/>
      <c r="G37" s="14">
        <f>IF('Population 2018'!F37&gt;0,'Population 2018'!F37/'Population 2018'!C37,"  ")</f>
        <v>0.03583517292126564</v>
      </c>
      <c r="H37" s="14">
        <f>IF('Population 2018'!G37&gt;0,'Population 2018'!G37/'Population 2018'!C37,"  ")</f>
        <v>0.0692420897718911</v>
      </c>
      <c r="I37" t="s" s="5">
        <f>IF('Population 2018'!J37&gt;0,'Population 2018'!J37/'Population 2018'!C37,"  ")</f>
        <v>131</v>
      </c>
      <c r="J37" t="s" s="5">
        <f>IF('Population 2018'!I37&gt;0,'Population 2018'!I37/'Population 2018'!C37,"  ")</f>
        <v>131</v>
      </c>
      <c r="K37" s="8">
        <v>2018</v>
      </c>
    </row>
    <row r="38" ht="15" customHeight="1">
      <c r="A38" t="s" s="5">
        <v>82</v>
      </c>
      <c r="B38" t="s" s="5">
        <v>83</v>
      </c>
      <c r="C38" s="14">
        <f>1-D38</f>
        <v>0.89</v>
      </c>
      <c r="D38" s="14">
        <f>ROUND(E38,2)+ROUND(F38,2)</f>
        <v>0.11</v>
      </c>
      <c r="E38" s="14">
        <f>ROUND(H38,2)+ROUND(G38,2)</f>
        <v>0.11</v>
      </c>
      <c r="F38" s="14">
        <f>'Population 2018'!H38/'Population 2018'!C38</f>
        <v>0.003359607184390748</v>
      </c>
      <c r="G38" s="14">
        <f>IF('Population 2018'!F38&gt;0,'Population 2018'!F38/'Population 2018'!C38,"  ")</f>
        <v>0.04651763793771805</v>
      </c>
      <c r="H38" s="14">
        <f>IF('Population 2018'!G38&gt;0,'Population 2018'!G38/'Population 2018'!C38,"  ")</f>
        <v>0.05943920403152862</v>
      </c>
      <c r="I38" s="14">
        <f>IF('Population 2018'!J38&gt;0,'Population 2018'!J38/'Population 2018'!C38,"  ")</f>
        <v>0.002067450575009691</v>
      </c>
      <c r="J38" s="14">
        <f>IF('Population 2018'!I38&gt;0,'Population 2018'!I38/'Population 2018'!C38,"  ")</f>
        <v>0.001292156609381057</v>
      </c>
      <c r="K38" s="8">
        <v>2018</v>
      </c>
    </row>
    <row r="39" ht="15" customHeight="1">
      <c r="A39" t="s" s="5">
        <v>84</v>
      </c>
      <c r="B39" t="s" s="5">
        <v>85</v>
      </c>
      <c r="C39" s="14">
        <f>1-D39</f>
        <v>0.85</v>
      </c>
      <c r="D39" s="14">
        <f>ROUND(E39,2)+ROUND(F39,2)</f>
        <v>0.15</v>
      </c>
      <c r="E39" s="14"/>
      <c r="F39" s="14">
        <f>ROUND(J39,2)+ROUND(I39,2)</f>
        <v>0.15</v>
      </c>
      <c r="G39" t="s" s="5">
        <f>IF('Population 2018'!F39&gt;0,'Population 2018'!F39/'Population 2018'!C39,"  ")</f>
        <v>131</v>
      </c>
      <c r="H39" t="s" s="5">
        <f>IF('Population 2018'!G39&gt;0,'Population 2018'!G39/'Population 2018'!C39,"  ")</f>
        <v>131</v>
      </c>
      <c r="I39" s="14">
        <f>IF('Population 2018'!J39&gt;0,'Population 2018'!J39/'Population 2018'!C39,"  ")</f>
        <v>0.06249870742249705</v>
      </c>
      <c r="J39" s="14">
        <f>IF('Population 2018'!I39&gt;0,'Population 2018'!I39/'Population 2018'!C39,"  ")</f>
        <v>0.09312762393233098</v>
      </c>
      <c r="K39" s="8">
        <v>2018</v>
      </c>
    </row>
    <row r="40" ht="15" customHeight="1">
      <c r="A40" t="s" s="5">
        <v>86</v>
      </c>
      <c r="B40" t="s" s="5">
        <v>87</v>
      </c>
      <c r="C40" s="14">
        <f>1-D40</f>
        <v>0.6799999999999999</v>
      </c>
      <c r="D40" s="14">
        <f>ROUND(E40,2)+ROUND(F40,2)</f>
        <v>0.32</v>
      </c>
      <c r="E40" s="14">
        <f>ROUND(H40,2)+ROUND(G40,2)</f>
        <v>0.27</v>
      </c>
      <c r="F40" s="14">
        <f>ROUND(J40,2)+ROUND(I40,2)</f>
        <v>0.05</v>
      </c>
      <c r="G40" s="14">
        <f>IF('Population 2018'!F40&gt;0,'Population 2018'!F40/'Population 2018'!C40,"  ")</f>
        <v>0.2258064516129032</v>
      </c>
      <c r="H40" s="14">
        <f>IF('Population 2018'!G40&gt;0,'Population 2018'!G40/'Population 2018'!C40,"  ")</f>
        <v>0.03747628083491461</v>
      </c>
      <c r="I40" s="14">
        <f>IF('Population 2018'!J40&gt;0,'Population 2018'!J40/'Population 2018'!C40,"  ")</f>
        <v>0.02087286527514232</v>
      </c>
      <c r="J40" s="14">
        <f>IF('Population 2018'!I40&gt;0,'Population 2018'!I40/'Population 2018'!C40,"  ")</f>
        <v>0.02561669829222011</v>
      </c>
      <c r="K40" s="8">
        <v>2018</v>
      </c>
    </row>
    <row r="41" ht="15" customHeight="1">
      <c r="A41" t="s" s="5">
        <v>88</v>
      </c>
      <c r="B41" t="s" s="5">
        <v>89</v>
      </c>
      <c r="C41" s="14">
        <f>1-D41</f>
        <v>0.8300000000000001</v>
      </c>
      <c r="D41" s="14">
        <f>ROUND(E41,2)+ROUND(F41,2)</f>
        <v>0.17</v>
      </c>
      <c r="E41" s="14">
        <f>'Population 2018'!E41/'Population 2018'!C41</f>
        <v>0.09779512606815065</v>
      </c>
      <c r="F41" s="14">
        <f>'Population 2018'!H41/'Population 2018'!C41</f>
        <v>0.06725392973942398</v>
      </c>
      <c r="G41" t="s" s="5">
        <f>IF('Population 2018'!F41&gt;0,'Population 2018'!F41/'Population 2018'!C41,"  ")</f>
        <v>131</v>
      </c>
      <c r="H41" t="s" s="5">
        <f>IF('Population 2018'!G41&gt;0,'Population 2018'!G41/'Population 2018'!C41,"  ")</f>
        <v>131</v>
      </c>
      <c r="I41" t="s" s="5">
        <f>IF('Population 2018'!J41&gt;0,'Population 2018'!J41/'Population 2018'!C41,"  ")</f>
        <v>131</v>
      </c>
      <c r="J41" t="s" s="5">
        <f>IF('Population 2018'!I41&gt;0,'Population 2018'!I41/'Population 2018'!C41,"  ")</f>
        <v>131</v>
      </c>
      <c r="K41" s="8">
        <v>2018</v>
      </c>
    </row>
    <row r="42" ht="15" customHeight="1">
      <c r="A42" t="s" s="5">
        <v>90</v>
      </c>
      <c r="B42" t="s" s="5">
        <v>91</v>
      </c>
      <c r="C42" s="14">
        <f>1-D42</f>
        <v>0.53</v>
      </c>
      <c r="D42" s="14">
        <f>ROUND(E42,2)+ROUND(F42,2)</f>
        <v>0.47</v>
      </c>
      <c r="E42" s="14">
        <f>ROUND(H42,2)+ROUND(G42,2)</f>
        <v>0.17</v>
      </c>
      <c r="F42" s="14">
        <f>ROUND(J42,2)+ROUND(I42,2)</f>
        <v>0.3</v>
      </c>
      <c r="G42" s="14">
        <f>IF('Population 2018'!F42&gt;0,'Population 2018'!F42/'Population 2018'!C42,"  ")</f>
        <v>0.06308991554893194</v>
      </c>
      <c r="H42" s="14">
        <f>IF('Population 2018'!G42&gt;0,'Population 2018'!G42/'Population 2018'!C42,"  ")</f>
        <v>0.107799304520616</v>
      </c>
      <c r="I42" s="14">
        <f>IF('Population 2018'!J42&gt;0,'Population 2018'!J42/'Population 2018'!C42,"  ")</f>
        <v>0.2255340288127173</v>
      </c>
      <c r="J42" s="14">
        <f>IF('Population 2018'!I42&gt;0,'Population 2018'!I42/'Population 2018'!C42,"  ")</f>
        <v>0.06830601092896176</v>
      </c>
      <c r="K42" s="8">
        <v>2018</v>
      </c>
    </row>
    <row r="43" ht="15" customHeight="1">
      <c r="A43" t="s" s="5">
        <v>92</v>
      </c>
      <c r="B43" t="s" s="5">
        <v>93</v>
      </c>
      <c r="C43" s="14">
        <f>1-D43</f>
        <v>0.79</v>
      </c>
      <c r="D43" s="14">
        <f>ROUND(E43,2)+ROUND(F43,2)</f>
        <v>0.21</v>
      </c>
      <c r="E43" s="14">
        <f>'Population 2018'!E43/'Population 2018'!C43</f>
        <v>0.1534536013250369</v>
      </c>
      <c r="F43" s="14">
        <f>'Population 2018'!H43/'Population 2018'!C43</f>
        <v>0.06298401898025874</v>
      </c>
      <c r="G43" t="s" s="5">
        <f>IF('Population 2018'!F43&gt;0,'Population 2018'!F43/'Population 2018'!C43,"  ")</f>
        <v>131</v>
      </c>
      <c r="H43" s="14">
        <f>IF('Population 2018'!G43&gt;0,'Population 2018'!G43/'Population 2018'!C43,"  ")</f>
        <v>0.1534536013250369</v>
      </c>
      <c r="I43" s="14">
        <f>IF('Population 2018'!J43&gt;0,'Population 2018'!J43/'Population 2018'!C43,"  ")</f>
        <v>0.06298401898025874</v>
      </c>
      <c r="J43" t="s" s="5">
        <f>IF('Population 2018'!I43&gt;0,'Population 2018'!I43/'Population 2018'!C43,"  ")</f>
        <v>131</v>
      </c>
      <c r="K43" s="8">
        <v>2018</v>
      </c>
    </row>
    <row r="44" ht="15" customHeight="1">
      <c r="A44" t="s" s="5">
        <v>94</v>
      </c>
      <c r="B44" t="s" s="5">
        <v>95</v>
      </c>
      <c r="C44" s="14">
        <f>1-D44</f>
        <v>0.76</v>
      </c>
      <c r="D44" s="14">
        <f>ROUND(E44,2)+ROUND(F44,2)</f>
        <v>0.24</v>
      </c>
      <c r="E44" s="14">
        <f>'Population 2018'!E44/'Population 2018'!C44</f>
        <v>0.1772733228059772</v>
      </c>
      <c r="F44" s="14">
        <f>ROUND(J44,2)+ROUND(I44,2)</f>
        <v>0.06</v>
      </c>
      <c r="G44" t="s" s="5">
        <f>IF('Population 2018'!F44&gt;0,'Population 2018'!F44/'Population 2018'!C44,"  ")</f>
        <v>131</v>
      </c>
      <c r="H44" t="s" s="5">
        <f>IF('Population 2018'!G44&gt;0,'Population 2018'!G44/'Population 2018'!C44,"  ")</f>
        <v>131</v>
      </c>
      <c r="I44" s="14">
        <f>IF('Population 2018'!J44&gt;0,'Population 2018'!J44/'Population 2018'!C44,"  ")</f>
        <v>0.01605306890821203</v>
      </c>
      <c r="J44" s="14">
        <f>IF('Population 2018'!I44&gt;0,'Population 2018'!I44/'Population 2018'!C44,"  ")</f>
        <v>0.04316675745936739</v>
      </c>
      <c r="K44" s="8">
        <v>2018</v>
      </c>
    </row>
    <row r="45" ht="15" customHeight="1">
      <c r="A45" t="s" s="5">
        <v>96</v>
      </c>
      <c r="B45" t="s" s="5">
        <v>97</v>
      </c>
      <c r="C45" s="14">
        <f>1-D45</f>
        <v>0.5</v>
      </c>
      <c r="D45" s="14">
        <f>ROUND(E45,2)+ROUND(F45,2)</f>
        <v>0.5</v>
      </c>
      <c r="E45" s="14">
        <f>'Population 2018'!E45/'Population 2018'!C45</f>
        <v>0.2303152663457058</v>
      </c>
      <c r="F45" s="14">
        <f>'Population 2018'!H45/'Population 2018'!C45</f>
        <v>0.2683646528964125</v>
      </c>
      <c r="G45" t="s" s="5">
        <f>IF('Population 2018'!F45&gt;0,'Population 2018'!F45/'Population 2018'!C45,"  ")</f>
        <v>131</v>
      </c>
      <c r="H45" t="s" s="5">
        <f>IF('Population 2018'!G45&gt;0,'Population 2018'!G45/'Population 2018'!C45,"  ")</f>
        <v>131</v>
      </c>
      <c r="I45" t="s" s="5">
        <f>IF('Population 2018'!J45&gt;0,'Population 2018'!J45/'Population 2018'!C45,"  ")</f>
        <v>131</v>
      </c>
      <c r="J45" t="s" s="5">
        <f>IF('Population 2018'!I45&gt;0,'Population 2018'!I45/'Population 2018'!C45,"  ")</f>
        <v>131</v>
      </c>
      <c r="K45" s="8">
        <v>2018</v>
      </c>
    </row>
    <row r="46" ht="15" customHeight="1">
      <c r="A46" t="s" s="5">
        <v>98</v>
      </c>
      <c r="B46" t="s" s="5">
        <v>99</v>
      </c>
      <c r="C46" s="14">
        <f>1-D46</f>
        <v>0.63</v>
      </c>
      <c r="D46" s="14">
        <f>ROUND(E46,2)+ROUND(F46,2)</f>
        <v>0.37</v>
      </c>
      <c r="E46" s="14">
        <f>ROUND(H46,2)+ROUND(G46,2)</f>
        <v>0.34</v>
      </c>
      <c r="F46" s="14">
        <f>ROUND(J46,2)+ROUND(I46,2)</f>
        <v>0.03</v>
      </c>
      <c r="G46" s="14">
        <f>IF('Population 2018'!F46&gt;0,'Population 2018'!F46/'Population 2018'!C46,"  ")</f>
        <v>0.2961179656936503</v>
      </c>
      <c r="H46" s="14">
        <f>IF('Population 2018'!G46&gt;0,'Population 2018'!G46/'Population 2018'!C46,"  ")</f>
        <v>0.0423646637910857</v>
      </c>
      <c r="I46" s="14">
        <f>IF('Population 2018'!J46&gt;0,'Population 2018'!J46/'Population 2018'!C46,"  ")</f>
        <v>0.00307620289564316</v>
      </c>
      <c r="J46" s="14">
        <f>IF('Population 2018'!I46&gt;0,'Population 2018'!I46/'Population 2018'!C46,"  ")</f>
        <v>0.03423947570802822</v>
      </c>
      <c r="K46" s="8">
        <v>2018</v>
      </c>
    </row>
    <row r="47" ht="15" customHeight="1">
      <c r="A47" t="s" s="5">
        <v>100</v>
      </c>
      <c r="B47" t="s" s="5">
        <v>101</v>
      </c>
      <c r="C47" s="14">
        <f>1-D47</f>
        <v>0.91</v>
      </c>
      <c r="D47" s="14">
        <f>ROUND(E47,2)+ROUND(F47,2)</f>
        <v>0.09</v>
      </c>
      <c r="E47" s="14">
        <f>'Population 2018'!E47/'Population 2018'!C47</f>
        <v>0.02700617283950617</v>
      </c>
      <c r="F47" s="14">
        <f>'Population 2018'!H47/'Population 2018'!C47</f>
        <v>0.06481481481481481</v>
      </c>
      <c r="G47" t="s" s="5">
        <f>IF('Population 2018'!F47&gt;0,'Population 2018'!F47/'Population 2018'!C47,"  ")</f>
        <v>131</v>
      </c>
      <c r="H47" t="s" s="5">
        <f>IF('Population 2018'!G47&gt;0,'Population 2018'!G47/'Population 2018'!C47,"  ")</f>
        <v>131</v>
      </c>
      <c r="I47" t="s" s="5">
        <f>IF('Population 2018'!J47&gt;0,'Population 2018'!J47/'Population 2018'!C47,"  ")</f>
        <v>131</v>
      </c>
      <c r="J47" t="s" s="5">
        <f>IF('Population 2018'!I47&gt;0,'Population 2018'!I47/'Population 2018'!C47,"  ")</f>
        <v>131</v>
      </c>
      <c r="K47" s="8">
        <v>2018</v>
      </c>
    </row>
    <row r="48" ht="15" customHeight="1">
      <c r="A48" t="s" s="5">
        <v>102</v>
      </c>
      <c r="B48" t="s" s="5">
        <v>103</v>
      </c>
      <c r="C48" s="14">
        <f>1-D48</f>
        <v>0.61</v>
      </c>
      <c r="D48" s="14">
        <f>ROUND(E48,2)+ROUND(F48,2)</f>
        <v>0.39</v>
      </c>
      <c r="E48" s="14"/>
      <c r="F48" s="14">
        <f>ROUND(J48,2)+ROUND(I48,2)</f>
        <v>0.39</v>
      </c>
      <c r="G48" t="s" s="5">
        <f>IF('Population 2018'!F48&gt;0,'Population 2018'!F48/'Population 2018'!C48,"  ")</f>
        <v>131</v>
      </c>
      <c r="H48" t="s" s="5">
        <f>IF('Population 2018'!G48&gt;0,'Population 2018'!G48/'Population 2018'!C48,"  ")</f>
        <v>131</v>
      </c>
      <c r="I48" s="14">
        <f>IF('Population 2018'!J48&gt;0,'Population 2018'!J48/'Population 2018'!C48,"  ")</f>
        <v>0.1309717097170972</v>
      </c>
      <c r="J48" s="14">
        <f>IF('Population 2018'!I48&gt;0,'Population 2018'!I48/'Population 2018'!C48,"  ")</f>
        <v>0.2620418204182042</v>
      </c>
      <c r="K48" s="8">
        <v>2018</v>
      </c>
    </row>
    <row r="49" ht="15" customHeight="1">
      <c r="A49" t="s" s="5">
        <v>104</v>
      </c>
      <c r="B49" t="s" s="5">
        <v>105</v>
      </c>
      <c r="C49" s="14">
        <f>1-D49</f>
        <v>0.49</v>
      </c>
      <c r="D49" s="14">
        <f>ROUND(E49,2)+ROUND(F49,2)</f>
        <v>0.51</v>
      </c>
      <c r="E49" s="14">
        <f>ROUND(H49,2)+ROUND(G49,2)</f>
        <v>0.21</v>
      </c>
      <c r="F49" s="14">
        <f>ROUND(J49,2)+ROUND(I49,2)</f>
        <v>0.3</v>
      </c>
      <c r="G49" s="14">
        <f>IF('Population 2018'!F49&gt;0,'Population 2018'!F49/'Population 2018'!C49,"  ")</f>
        <v>0.1018731928089511</v>
      </c>
      <c r="H49" s="14">
        <f>IF('Population 2018'!G49&gt;0,'Population 2018'!G49/'Population 2018'!C49,"  ")</f>
        <v>0.109541968738214</v>
      </c>
      <c r="I49" s="14">
        <f>IF('Population 2018'!J49&gt;0,'Population 2018'!J49/'Population 2018'!C49,"  ")</f>
        <v>0.1804467166743494</v>
      </c>
      <c r="J49" s="14">
        <f>IF('Population 2018'!I49&gt;0,'Population 2018'!I49/'Population 2018'!C49,"  ")</f>
        <v>0.1247118970791602</v>
      </c>
      <c r="K49" s="8">
        <v>2018</v>
      </c>
    </row>
    <row r="50" ht="15" customHeight="1">
      <c r="A50" t="s" s="5">
        <v>106</v>
      </c>
      <c r="B50" t="s" s="5">
        <v>107</v>
      </c>
      <c r="C50" s="14">
        <f>1-D50</f>
        <v>0.87</v>
      </c>
      <c r="D50" s="14">
        <f>ROUND(E50,2)+ROUND(F50,2)</f>
        <v>0.13</v>
      </c>
      <c r="E50" s="14">
        <f>ROUND(H50,2)+ROUND(G50,2)</f>
        <v>0.13</v>
      </c>
      <c r="F50" s="14">
        <f>'Population 2018'!H50/'Population 2018'!C50</f>
        <v>0</v>
      </c>
      <c r="G50" s="14">
        <f>IF('Population 2018'!F50&gt;0,'Population 2018'!F50/'Population 2018'!C50,"  ")</f>
        <v>0.01043986636971047</v>
      </c>
      <c r="H50" s="14">
        <f>IF('Population 2018'!G50&gt;0,'Population 2018'!G50/'Population 2018'!C50,"  ")</f>
        <v>0.1201280623608018</v>
      </c>
      <c r="I50" t="s" s="5">
        <f>IF('Population 2018'!J50&gt;0,'Population 2018'!J50/'Population 2018'!C50,"  ")</f>
        <v>131</v>
      </c>
      <c r="J50" t="s" s="5">
        <f>IF('Population 2018'!I50&gt;0,'Population 2018'!I50/'Population 2018'!C50,"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2018'!F51&gt;0,'Population 2018'!F51/'Population 2018'!C51,"  ")</f>
        <v>0.02241238793806031</v>
      </c>
      <c r="H51" s="14">
        <f>IF('Population 2018'!G51&gt;0,'Population 2018'!G51/'Population 2018'!C51,"  ")</f>
        <v>0.1801140994295028</v>
      </c>
      <c r="I51" s="14">
        <f>IF('Population 2018'!J51&gt;0,'Population 2018'!J51/'Population 2018'!C51,"  ")</f>
        <v>0.07008964955175224</v>
      </c>
      <c r="J51" s="14">
        <f>IF('Population 2018'!I51&gt;0,'Population 2018'!I51/'Population 2018'!C51,"  ")</f>
        <v>0.02811735941320294</v>
      </c>
      <c r="K51" s="8">
        <v>2018</v>
      </c>
    </row>
    <row r="52" ht="15" customHeight="1">
      <c r="A52" s="7"/>
      <c r="B52" s="7"/>
      <c r="C52" s="7"/>
      <c r="D52" s="7"/>
      <c r="E52" s="7"/>
      <c r="F52" s="7"/>
      <c r="G52" s="7"/>
      <c r="H52" s="7"/>
      <c r="I52" s="7"/>
      <c r="J52" s="7"/>
      <c r="K52" s="7"/>
    </row>
    <row r="53" ht="15" customHeight="1">
      <c r="A53" s="7"/>
      <c r="B53" t="s" s="9">
        <v>110</v>
      </c>
      <c r="C53" s="29">
        <f>('Population 2018'!C53-'Population 2018'!D53)/'Population 2018'!C53</f>
        <v>0.7704446741278714</v>
      </c>
      <c r="D53" s="29">
        <f>'Population 2018'!D53/'Population 2018'!C53</f>
        <v>0.2295553258721286</v>
      </c>
      <c r="E53" s="29">
        <f>'Population 2018'!E53/'Population 2018'!C53</f>
        <v>0.1164074180733681</v>
      </c>
      <c r="F53" s="29">
        <f>'Population 2018'!H53/'Population 2018'!C53</f>
        <v>0.1131479077987605</v>
      </c>
      <c r="G53" s="29">
        <f>'Population 2018'!F53/'Population 2018'!C53</f>
        <v>0.0798732883872673</v>
      </c>
      <c r="H53" s="29">
        <f>'Population 2018'!G53/'Population 2018'!C53</f>
        <v>0.03653412968610078</v>
      </c>
      <c r="I53" s="29">
        <f>'Population 2018'!J53/'Population 2018'!C53</f>
        <v>0.0358585579650399</v>
      </c>
      <c r="J53" s="29">
        <f>'Population 2018'!I53/'Population 2018'!C53</f>
        <v>0.0772893498337206</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26</v>
      </c>
      <c r="I55" s="8">
        <f>COUNTIF(I2:I51,"&gt;0")</f>
        <v>31</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3" customWidth="1"/>
    <col min="2" max="2" width="15.3516" style="63" customWidth="1"/>
    <col min="3" max="3" width="10.6719" style="63" customWidth="1"/>
    <col min="4" max="4" width="10.6719" style="63" customWidth="1"/>
    <col min="5" max="5" width="10.6719" style="63" customWidth="1"/>
    <col min="6" max="6" width="10.6719" style="63" customWidth="1"/>
    <col min="7" max="7" width="10.6719" style="63" customWidth="1"/>
    <col min="8" max="8" width="10.6719" style="63" customWidth="1"/>
    <col min="9" max="9" width="10.6719" style="63" customWidth="1"/>
    <col min="10" max="10" width="10.6719" style="63" customWidth="1"/>
    <col min="11" max="11" width="8.85156" style="63" customWidth="1"/>
    <col min="12" max="12" width="8.85156" style="63" customWidth="1"/>
    <col min="13" max="13" width="8.85156" style="63" customWidth="1"/>
    <col min="14" max="14" width="8.85156" style="63" customWidth="1"/>
    <col min="15" max="256" width="8.85156" style="63"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5856</v>
      </c>
      <c r="E5" s="6">
        <v>2851</v>
      </c>
      <c r="F5" s="6"/>
      <c r="G5" s="6"/>
      <c r="H5" s="6">
        <v>3005</v>
      </c>
      <c r="I5" s="6"/>
      <c r="J5" s="6"/>
      <c r="K5" s="7"/>
      <c r="L5" s="7"/>
      <c r="M5" s="7"/>
      <c r="N5" s="6"/>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820</v>
      </c>
      <c r="E29" s="6">
        <v>430</v>
      </c>
      <c r="F29" s="6">
        <v>59</v>
      </c>
      <c r="G29" s="6">
        <v>371</v>
      </c>
      <c r="H29" s="6">
        <v>390</v>
      </c>
      <c r="I29" s="6">
        <v>130</v>
      </c>
      <c r="J29" s="6">
        <v>260</v>
      </c>
      <c r="K29" s="7"/>
      <c r="L29" s="7"/>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64</v>
      </c>
      <c r="J40" s="6">
        <v>64</v>
      </c>
      <c r="K40" s="7"/>
      <c r="L40" s="7"/>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f>E47+H47</f>
        <v>709</v>
      </c>
      <c r="E47" s="45">
        <v>325</v>
      </c>
      <c r="F47" s="36"/>
      <c r="G47" s="46"/>
      <c r="H47" s="45">
        <f>65+319</f>
        <v>384</v>
      </c>
      <c r="I47" s="36"/>
      <c r="J47" s="46"/>
      <c r="K47" s="7"/>
      <c r="L47" s="7"/>
      <c r="M47" s="7"/>
      <c r="N47" s="7"/>
    </row>
    <row r="48" ht="15" customHeight="1">
      <c r="A48" t="s" s="64">
        <v>102</v>
      </c>
      <c r="B48" t="s" s="65">
        <v>103</v>
      </c>
      <c r="C48" s="49">
        <v>7697</v>
      </c>
      <c r="D48" s="66">
        <v>3174</v>
      </c>
      <c r="E48" s="67"/>
      <c r="F48" s="67"/>
      <c r="G48" s="67"/>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229176</v>
      </c>
      <c r="E53" s="10">
        <f>SUM(E2:E51)</f>
        <v>111013</v>
      </c>
      <c r="F53" s="10">
        <f>SUM(F2:F51)+E5+E8+E11+E18+E20+E23+E24+E26+E30+E41+E47</f>
        <v>62942</v>
      </c>
      <c r="G53" s="10">
        <f>SUM(G2:G51)</f>
        <v>48071</v>
      </c>
      <c r="H53" s="10">
        <f>SUM(H2:H51)</f>
        <v>118163</v>
      </c>
      <c r="I53" s="10">
        <f>SUM(I2:I51)+H5+H26+H37+H41+H43+H47</f>
        <v>54608</v>
      </c>
      <c r="J53" s="10">
        <f>SUM(J2:J51)</f>
        <v>63555</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28</v>
      </c>
      <c r="G55" s="8">
        <f>COUNTIF(G2:G51,"&gt;0")</f>
        <v>29</v>
      </c>
      <c r="H55" s="8">
        <f>COUNTIF(H2:H51,"&gt;0")</f>
        <v>45</v>
      </c>
      <c r="I55" s="8">
        <f>COUNTIF(I2:I51,"&gt;0")</f>
        <v>38</v>
      </c>
      <c r="J55" s="8">
        <f>COUNTIF(J2:J51,"&gt;0")</f>
        <v>39</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8" customWidth="1"/>
    <col min="2" max="2" width="15.3516" style="68" customWidth="1"/>
    <col min="3" max="3" width="10.6719" style="68" customWidth="1"/>
    <col min="4" max="4" width="10.6719" style="68" customWidth="1"/>
    <col min="5" max="5" width="10.6719" style="68" customWidth="1"/>
    <col min="6" max="6" width="10.6719" style="68" customWidth="1"/>
    <col min="7" max="7" width="10.6719" style="68" customWidth="1"/>
    <col min="8" max="8" width="10.6719" style="68" customWidth="1"/>
    <col min="9" max="9" width="10.6719" style="68" customWidth="1"/>
    <col min="10" max="10" width="10.6719" style="68" customWidth="1"/>
    <col min="11" max="11" width="8.85156" style="68" customWidth="1"/>
    <col min="12" max="12" width="8.85156" style="68" customWidth="1"/>
    <col min="13" max="13" width="8.85156" style="68" customWidth="1"/>
    <col min="14" max="14" width="8.85156" style="68" customWidth="1"/>
    <col min="15" max="256" width="8.85156" style="68" customWidth="1"/>
  </cols>
  <sheetData>
    <row r="1" ht="57" customHeight="1">
      <c r="A1" t="s" s="2">
        <v>0</v>
      </c>
      <c r="B1" t="s" s="2">
        <v>1</v>
      </c>
      <c r="C1" t="s" s="3">
        <v>2</v>
      </c>
      <c r="D1" t="s" s="3">
        <v>3</v>
      </c>
      <c r="E1" t="s" s="3">
        <v>4</v>
      </c>
      <c r="F1" t="s" s="3">
        <v>5</v>
      </c>
      <c r="G1" t="s" s="3">
        <v>6</v>
      </c>
      <c r="H1" t="s" s="3">
        <v>7</v>
      </c>
      <c r="I1" t="s" s="3">
        <v>8</v>
      </c>
      <c r="J1" t="s" s="3">
        <v>9</v>
      </c>
      <c r="K1" t="s" s="69">
        <v>145</v>
      </c>
      <c r="L1" t="s" s="3">
        <v>146</v>
      </c>
      <c r="M1" t="s" s="3">
        <v>144</v>
      </c>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7752</v>
      </c>
      <c r="E5" s="6">
        <v>4566</v>
      </c>
      <c r="F5" s="6">
        <v>1715</v>
      </c>
      <c r="G5" s="6">
        <v>2851</v>
      </c>
      <c r="H5" s="6">
        <v>3186</v>
      </c>
      <c r="I5" s="6">
        <v>180</v>
      </c>
      <c r="J5" s="6">
        <v>3006</v>
      </c>
      <c r="K5" s="7"/>
      <c r="L5" t="s" s="5">
        <v>147</v>
      </c>
      <c r="M5" s="7"/>
      <c r="N5" s="6"/>
    </row>
    <row r="6" ht="15" customHeight="1">
      <c r="A6" t="s" s="5">
        <v>18</v>
      </c>
      <c r="B6" t="s" s="5">
        <v>19</v>
      </c>
      <c r="C6" s="6">
        <v>34508</v>
      </c>
      <c r="D6" s="6">
        <v>12133</v>
      </c>
      <c r="E6" s="6">
        <v>7656</v>
      </c>
      <c r="F6" s="6">
        <v>3235</v>
      </c>
      <c r="G6" s="6">
        <v>4421</v>
      </c>
      <c r="H6" s="6">
        <v>4477</v>
      </c>
      <c r="I6" s="6">
        <v>4437</v>
      </c>
      <c r="J6" s="6">
        <v>40</v>
      </c>
      <c r="K6" s="7"/>
      <c r="L6" t="s" s="5">
        <v>147</v>
      </c>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11278</v>
      </c>
      <c r="E10" s="6">
        <v>10289</v>
      </c>
      <c r="F10" s="6">
        <v>5148</v>
      </c>
      <c r="G10" s="6">
        <v>5141</v>
      </c>
      <c r="H10" s="6">
        <v>989</v>
      </c>
      <c r="I10" s="6">
        <v>291</v>
      </c>
      <c r="J10" s="6">
        <v>698</v>
      </c>
      <c r="K10" s="7"/>
      <c r="L10" t="s" s="5">
        <v>147</v>
      </c>
      <c r="M10" s="7"/>
      <c r="N10" s="6"/>
    </row>
    <row r="11" ht="15" customHeight="1">
      <c r="A11" t="s" s="5">
        <v>28</v>
      </c>
      <c r="B11" t="s" s="5">
        <v>29</v>
      </c>
      <c r="C11" s="6">
        <v>18967</v>
      </c>
      <c r="D11" s="6">
        <v>6278</v>
      </c>
      <c r="E11" s="6">
        <v>3779</v>
      </c>
      <c r="F11" s="6"/>
      <c r="G11" s="6"/>
      <c r="H11" s="6">
        <v>2499</v>
      </c>
      <c r="I11" s="6">
        <v>1533</v>
      </c>
      <c r="J11" s="6">
        <v>966</v>
      </c>
      <c r="K11" s="7"/>
      <c r="L11" t="s" s="5">
        <v>147</v>
      </c>
      <c r="M11" t="s" s="5">
        <v>147</v>
      </c>
      <c r="N11" s="6"/>
    </row>
    <row r="12" ht="15" customHeight="1">
      <c r="A12" t="s" s="5">
        <v>30</v>
      </c>
      <c r="B12" t="s" s="5">
        <v>31</v>
      </c>
      <c r="C12" s="6">
        <v>8270</v>
      </c>
      <c r="D12" s="6">
        <v>2810</v>
      </c>
      <c r="E12" s="6">
        <v>2477</v>
      </c>
      <c r="F12" s="6">
        <v>1488</v>
      </c>
      <c r="G12" s="6">
        <v>989</v>
      </c>
      <c r="H12" s="6">
        <v>333</v>
      </c>
      <c r="I12" s="6">
        <v>189</v>
      </c>
      <c r="J12" s="6">
        <v>144</v>
      </c>
      <c r="K12" s="7"/>
      <c r="L12" t="s" s="5">
        <v>147</v>
      </c>
      <c r="M12" s="7"/>
      <c r="N12" s="6"/>
    </row>
    <row r="13" ht="15" customHeight="1">
      <c r="A13" t="s" s="5">
        <v>32</v>
      </c>
      <c r="B13" t="s" s="5">
        <v>33</v>
      </c>
      <c r="C13" s="6">
        <v>6287</v>
      </c>
      <c r="D13" s="6">
        <v>3135</v>
      </c>
      <c r="E13" s="6">
        <v>1881</v>
      </c>
      <c r="F13" s="6">
        <v>1454</v>
      </c>
      <c r="G13" s="6">
        <v>427</v>
      </c>
      <c r="H13" s="6">
        <v>1254</v>
      </c>
      <c r="I13" s="6">
        <v>829</v>
      </c>
      <c r="J13" s="6">
        <v>425</v>
      </c>
      <c r="K13" s="7"/>
      <c r="L13" t="s" s="5">
        <v>147</v>
      </c>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8028</v>
      </c>
      <c r="D26" s="6">
        <v>3740</v>
      </c>
      <c r="E26" s="6">
        <v>1720</v>
      </c>
      <c r="F26" s="6">
        <v>535</v>
      </c>
      <c r="G26" s="6">
        <v>1185</v>
      </c>
      <c r="H26" s="6">
        <v>2020</v>
      </c>
      <c r="I26" s="6">
        <v>339</v>
      </c>
      <c r="J26" s="6">
        <v>1681</v>
      </c>
      <c r="K26" s="7"/>
      <c r="L26" t="s" s="5">
        <v>147</v>
      </c>
      <c r="M26" t="s" s="5">
        <v>147</v>
      </c>
      <c r="N26" s="6"/>
    </row>
    <row r="27" ht="15" customHeight="1">
      <c r="A27" t="s" s="5">
        <v>60</v>
      </c>
      <c r="B27" t="s" s="5">
        <v>61</v>
      </c>
      <c r="C27" s="6">
        <v>1439</v>
      </c>
      <c r="D27" s="6">
        <v>604</v>
      </c>
      <c r="E27" s="8">
        <v>294</v>
      </c>
      <c r="F27" s="6">
        <v>86</v>
      </c>
      <c r="G27" s="8">
        <v>208</v>
      </c>
      <c r="H27" s="8">
        <v>310</v>
      </c>
      <c r="I27" s="6">
        <v>25</v>
      </c>
      <c r="J27" s="6">
        <v>285</v>
      </c>
      <c r="K27" s="7"/>
      <c r="L27" t="s" s="5">
        <v>147</v>
      </c>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703</v>
      </c>
      <c r="E29" s="6">
        <v>429</v>
      </c>
      <c r="F29" s="6">
        <v>59</v>
      </c>
      <c r="G29" s="6">
        <v>371</v>
      </c>
      <c r="H29" s="6">
        <v>274</v>
      </c>
      <c r="I29" s="6">
        <v>130</v>
      </c>
      <c r="J29" s="6">
        <v>260</v>
      </c>
      <c r="K29" s="7"/>
      <c r="L29" t="s" s="5">
        <v>147</v>
      </c>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7469</v>
      </c>
      <c r="D32" s="6">
        <v>647</v>
      </c>
      <c r="E32" s="6"/>
      <c r="F32" s="6"/>
      <c r="G32" s="6"/>
      <c r="H32" s="6">
        <v>647</v>
      </c>
      <c r="I32" s="6">
        <v>21</v>
      </c>
      <c r="J32" s="6">
        <v>626</v>
      </c>
      <c r="K32" s="7"/>
      <c r="L32" t="s" s="5">
        <v>147</v>
      </c>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9057</v>
      </c>
      <c r="D38" s="6">
        <v>4033</v>
      </c>
      <c r="E38" s="6">
        <v>3623</v>
      </c>
      <c r="F38" s="6">
        <v>1239</v>
      </c>
      <c r="G38" s="6">
        <v>2384</v>
      </c>
      <c r="H38" s="6">
        <v>410</v>
      </c>
      <c r="I38" s="6">
        <v>107</v>
      </c>
      <c r="J38" s="6">
        <v>303</v>
      </c>
      <c r="K38" s="7"/>
      <c r="L38" t="s" s="5">
        <v>147</v>
      </c>
      <c r="M38" s="7"/>
      <c r="N38" s="6"/>
    </row>
    <row r="39" ht="15" customHeight="1">
      <c r="A39" t="s" s="5">
        <v>84</v>
      </c>
      <c r="B39" t="s" s="5">
        <v>85</v>
      </c>
      <c r="C39" s="6">
        <v>18166</v>
      </c>
      <c r="D39" s="6">
        <v>8245</v>
      </c>
      <c r="E39" s="6"/>
      <c r="F39" s="6"/>
      <c r="G39" s="6"/>
      <c r="H39" s="6">
        <v>8245</v>
      </c>
      <c r="I39" s="6">
        <v>3908</v>
      </c>
      <c r="J39" s="6">
        <v>4337</v>
      </c>
      <c r="K39" s="7"/>
      <c r="L39" t="s" s="5">
        <v>147</v>
      </c>
      <c r="M39" s="7"/>
      <c r="N39" s="6"/>
    </row>
    <row r="40" ht="15" customHeight="1">
      <c r="A40" t="s" s="5">
        <v>86</v>
      </c>
      <c r="B40" t="s" s="5">
        <v>87</v>
      </c>
      <c r="C40" s="6">
        <v>3054</v>
      </c>
      <c r="D40" s="6">
        <v>1172</v>
      </c>
      <c r="E40" s="6">
        <v>1044</v>
      </c>
      <c r="F40" s="6">
        <v>848</v>
      </c>
      <c r="G40" s="6">
        <v>196</v>
      </c>
      <c r="H40" s="6">
        <v>128</v>
      </c>
      <c r="I40" s="6">
        <v>22</v>
      </c>
      <c r="J40" s="6">
        <v>64</v>
      </c>
      <c r="K40" s="7"/>
      <c r="L40" t="s" s="5">
        <v>147</v>
      </c>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4057</v>
      </c>
      <c r="D45" s="6">
        <v>3294</v>
      </c>
      <c r="E45" s="6">
        <v>984</v>
      </c>
      <c r="F45" s="6">
        <v>564</v>
      </c>
      <c r="G45" s="6">
        <v>420</v>
      </c>
      <c r="H45" s="6">
        <v>2310</v>
      </c>
      <c r="I45" s="6">
        <v>598</v>
      </c>
      <c r="J45" s="6">
        <v>1712</v>
      </c>
      <c r="K45" s="7"/>
      <c r="L45" t="s" s="5">
        <v>147</v>
      </c>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v>703</v>
      </c>
      <c r="E47" s="45">
        <v>429</v>
      </c>
      <c r="F47" s="36"/>
      <c r="G47" s="46"/>
      <c r="H47" s="45">
        <v>274</v>
      </c>
      <c r="I47" s="36"/>
      <c r="J47" s="46"/>
      <c r="K47" s="7"/>
      <c r="L47" s="7"/>
      <c r="M47" s="7"/>
      <c r="N47" s="7"/>
    </row>
    <row r="48" ht="15" customHeight="1">
      <c r="A48" t="s" s="70">
        <v>102</v>
      </c>
      <c r="B48" t="s" s="71">
        <v>103</v>
      </c>
      <c r="C48" s="57">
        <v>7697</v>
      </c>
      <c r="D48" s="72">
        <v>3174</v>
      </c>
      <c r="E48" s="53"/>
      <c r="F48" s="53"/>
      <c r="G48" s="53"/>
      <c r="H48" s="57">
        <v>3174</v>
      </c>
      <c r="I48" s="57">
        <v>1845</v>
      </c>
      <c r="J48" s="57">
        <v>1329</v>
      </c>
      <c r="K48" s="42"/>
      <c r="L48" s="7"/>
      <c r="M48" s="7"/>
      <c r="N48" s="6"/>
    </row>
    <row r="49" ht="15" customHeight="1">
      <c r="A49" t="s" s="50">
        <v>104</v>
      </c>
      <c r="B49" t="s" s="50">
        <v>105</v>
      </c>
      <c r="C49" s="43">
        <v>9205</v>
      </c>
      <c r="D49" s="43">
        <v>6331</v>
      </c>
      <c r="E49" s="43">
        <v>2443</v>
      </c>
      <c r="F49" s="43">
        <v>1000</v>
      </c>
      <c r="G49" s="43">
        <v>1443</v>
      </c>
      <c r="H49" s="43">
        <v>3888</v>
      </c>
      <c r="I49" s="43">
        <v>1369</v>
      </c>
      <c r="J49" s="43">
        <v>2516</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6"/>
      <c r="N52" s="7"/>
    </row>
    <row r="53" ht="15" customHeight="1">
      <c r="A53" s="7"/>
      <c r="B53" t="s" s="9">
        <v>110</v>
      </c>
      <c r="C53" s="10">
        <f>SUM(C2:C51)</f>
        <v>574969</v>
      </c>
      <c r="D53" s="10">
        <f>SUM(D2:D51)</f>
        <v>229784</v>
      </c>
      <c r="E53" s="10">
        <f>SUM(E2:E51)</f>
        <v>112842</v>
      </c>
      <c r="F53" s="10">
        <f>SUM(F2:F51)+E5+E8+E11+E18+E20+E23+E24+E26+E30+E41+E47</f>
        <v>67542</v>
      </c>
      <c r="G53" s="10">
        <f>SUM(G2:G51)</f>
        <v>51587</v>
      </c>
      <c r="H53" s="10">
        <f>SUM(H2:H51)</f>
        <v>116942</v>
      </c>
      <c r="I53" s="10">
        <f>SUM(I2:I51)+H5+H26+H37+H41+H43+H47</f>
        <v>55188</v>
      </c>
      <c r="J53" s="10">
        <f>SUM(J2:J51)</f>
        <v>67031</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30</v>
      </c>
      <c r="G55" s="8">
        <f>COUNTIF(G2:G51,"&gt;0")</f>
        <v>31</v>
      </c>
      <c r="H55" s="8">
        <f>COUNTIF(H2:H51,"&gt;0")</f>
        <v>45</v>
      </c>
      <c r="I55" s="8">
        <f>COUNTIF(I2:I51,"&gt;0")</f>
        <v>40</v>
      </c>
      <c r="J55" s="8">
        <f>COUNTIF(J2:J51,"&gt;0")</f>
        <v>41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3" customWidth="1"/>
    <col min="2" max="2" width="15.3516" style="73" customWidth="1"/>
    <col min="3" max="3" width="10.6719" style="73" customWidth="1"/>
    <col min="4" max="4" width="10.6719" style="73" customWidth="1"/>
    <col min="5" max="5" width="10.6719" style="73" customWidth="1"/>
    <col min="6" max="6" width="10.6719" style="73" customWidth="1"/>
    <col min="7" max="7" width="10.6719" style="73" customWidth="1"/>
    <col min="8" max="8" width="10.6719" style="73" customWidth="1"/>
    <col min="9" max="9" width="10.6719" style="73" customWidth="1"/>
    <col min="10" max="10" width="10.6719" style="73" customWidth="1"/>
    <col min="11" max="11" width="8.85156" style="73" customWidth="1"/>
    <col min="12" max="12" width="8.85156" style="73" customWidth="1"/>
    <col min="13" max="13" width="8.85156" style="73" customWidth="1"/>
    <col min="14" max="256" width="8.85156" style="73"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144</v>
      </c>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c r="D5" s="6"/>
      <c r="E5" s="6"/>
      <c r="F5" s="6"/>
      <c r="G5" s="6"/>
      <c r="H5" s="6"/>
      <c r="I5" s="6"/>
      <c r="J5" s="6"/>
      <c r="K5" s="7"/>
      <c r="L5" s="7"/>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1776</v>
      </c>
      <c r="D29" s="6">
        <v>636</v>
      </c>
      <c r="E29" s="6">
        <v>441</v>
      </c>
      <c r="F29" s="6"/>
      <c r="G29" s="6"/>
      <c r="H29" s="6">
        <v>195</v>
      </c>
      <c r="I29" s="6"/>
      <c r="J29" s="6"/>
      <c r="K29" s="7"/>
      <c r="L29" s="7"/>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70">
        <v>98</v>
      </c>
      <c r="B46" t="s" s="71">
        <v>99</v>
      </c>
      <c r="C46" s="53">
        <v>30144</v>
      </c>
      <c r="D46" s="53">
        <v>12490</v>
      </c>
      <c r="E46" s="53">
        <v>11785</v>
      </c>
      <c r="F46" s="53">
        <v>10600</v>
      </c>
      <c r="G46" s="53">
        <v>1185</v>
      </c>
      <c r="H46" s="53">
        <v>705</v>
      </c>
      <c r="I46" s="53">
        <v>579</v>
      </c>
      <c r="J46" s="53">
        <v>126</v>
      </c>
      <c r="K46" s="42"/>
      <c r="L46" t="s" s="5">
        <v>147</v>
      </c>
      <c r="M46" s="7"/>
    </row>
    <row r="47" ht="15" customHeight="1">
      <c r="A47" t="s" s="50">
        <v>100</v>
      </c>
      <c r="B47" t="s" s="50">
        <v>101</v>
      </c>
      <c r="C47" s="51">
        <v>1315</v>
      </c>
      <c r="D47" s="43">
        <f>E47+H47</f>
        <v>209</v>
      </c>
      <c r="E47" s="43">
        <v>67</v>
      </c>
      <c r="F47" s="43"/>
      <c r="G47" s="74"/>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967153</v>
      </c>
      <c r="D53" s="10">
        <f>SUM(D2:D51)</f>
        <v>218047</v>
      </c>
      <c r="E53" s="10">
        <f>SUM(E2:E51)</f>
        <v>109878</v>
      </c>
      <c r="F53" s="10">
        <f>SUM(F2:F51)+E9+E20+E21+E29+E30+E41+E44+E45+E47</f>
        <v>80101</v>
      </c>
      <c r="G53" s="10">
        <f>SUM(G2:G51)</f>
        <v>29777</v>
      </c>
      <c r="H53" s="10">
        <f>SUM(H2:H51)</f>
        <v>108169</v>
      </c>
      <c r="I53" s="10">
        <f>SUM(I2:I51)+H21+H29+H41+H45+H47</f>
        <v>76163</v>
      </c>
      <c r="J53" s="10">
        <f>SUM(J2:J51)</f>
        <v>32006</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41</v>
      </c>
      <c r="D55" s="8">
        <f>COUNTIF(D2:D51,"&gt;0")</f>
        <v>39</v>
      </c>
      <c r="E55" s="8">
        <f>COUNTIF(E2:E51,"&gt;0")</f>
        <v>34</v>
      </c>
      <c r="F55" s="8">
        <f>COUNTIF(F2:F51,"&gt;0")</f>
        <v>22</v>
      </c>
      <c r="G55" s="8">
        <f>COUNTIF(G2:G51,"&gt;0")</f>
        <v>25</v>
      </c>
      <c r="H55" s="8">
        <f>COUNTIF(H2:H51,"&gt;0")</f>
        <v>36</v>
      </c>
      <c r="I55" s="8">
        <f>COUNTIF(I2:I51,"&gt;0")</f>
        <v>28</v>
      </c>
      <c r="J55" s="8">
        <f>COUNTIF(J2:J51,"&gt;0")</f>
        <v>30</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5" customWidth="1"/>
    <col min="2" max="2" width="15.3516" style="75" customWidth="1"/>
    <col min="3" max="3" width="10.6719" style="75" customWidth="1"/>
    <col min="4" max="4" width="10.6719" style="75" customWidth="1"/>
    <col min="5" max="5" width="10.6719" style="75" customWidth="1"/>
    <col min="6" max="6" width="10.6719" style="75" customWidth="1"/>
    <col min="7" max="7" width="10.6719" style="75" customWidth="1"/>
    <col min="8" max="8" width="10.6719" style="75" customWidth="1"/>
    <col min="9" max="9" width="10.6719" style="75" customWidth="1"/>
    <col min="10" max="10" width="10.6719" style="75" customWidth="1"/>
    <col min="11" max="11" width="8.85156" style="75" customWidth="1"/>
    <col min="12" max="12" width="8.85156" style="75" customWidth="1"/>
    <col min="13" max="13" width="8.85156" style="75" customWidth="1"/>
    <col min="14" max="256" width="8.85156" style="75"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146</v>
      </c>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v>41937</v>
      </c>
      <c r="D5" s="6">
        <v>10080</v>
      </c>
      <c r="E5" s="6">
        <v>8339</v>
      </c>
      <c r="F5" s="6">
        <v>5335</v>
      </c>
      <c r="G5" s="6">
        <v>3004</v>
      </c>
      <c r="H5" s="6">
        <v>1741</v>
      </c>
      <c r="I5" s="6">
        <v>566</v>
      </c>
      <c r="J5" s="6">
        <v>1175</v>
      </c>
      <c r="K5" s="7"/>
      <c r="L5" t="s" s="5">
        <v>147</v>
      </c>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v>19426</v>
      </c>
      <c r="D26" s="6">
        <v>5786</v>
      </c>
      <c r="E26" s="6">
        <v>3801</v>
      </c>
      <c r="F26" s="6">
        <v>1807</v>
      </c>
      <c r="G26" s="6">
        <v>1994</v>
      </c>
      <c r="H26" s="6">
        <v>1985</v>
      </c>
      <c r="I26" s="6">
        <v>645</v>
      </c>
      <c r="J26" s="6">
        <v>1340</v>
      </c>
      <c r="K26" s="7"/>
      <c r="L26" t="s" s="5">
        <v>147</v>
      </c>
      <c r="M26" s="7"/>
    </row>
    <row r="27" ht="15" customHeight="1">
      <c r="A27" t="s" s="5">
        <v>60</v>
      </c>
      <c r="B27" t="s" s="5">
        <v>61</v>
      </c>
      <c r="C27" s="6">
        <v>2784</v>
      </c>
      <c r="D27" s="6">
        <v>794</v>
      </c>
      <c r="E27" s="6">
        <v>542</v>
      </c>
      <c r="F27" s="6">
        <v>172</v>
      </c>
      <c r="G27" s="6">
        <v>370</v>
      </c>
      <c r="H27" s="6">
        <v>252</v>
      </c>
      <c r="I27" s="6">
        <v>41</v>
      </c>
      <c r="J27" s="6">
        <v>211</v>
      </c>
      <c r="K27" s="7"/>
      <c r="L27" t="s" s="5">
        <v>147</v>
      </c>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1794</v>
      </c>
      <c r="D29" s="6">
        <v>597</v>
      </c>
      <c r="E29" s="6">
        <v>413</v>
      </c>
      <c r="F29" s="6"/>
      <c r="G29" s="6"/>
      <c r="H29" s="6">
        <v>184</v>
      </c>
      <c r="I29" s="6"/>
      <c r="J29" s="6"/>
      <c r="K29" s="7"/>
      <c r="L29" t="s" s="5">
        <v>147</v>
      </c>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3910</v>
      </c>
      <c r="F37" s="6">
        <v>2380</v>
      </c>
      <c r="G37" s="6">
        <v>1530</v>
      </c>
      <c r="H37" s="6"/>
      <c r="I37" s="6"/>
      <c r="J37" s="6"/>
      <c r="K37" s="7"/>
      <c r="L37" t="s" s="5">
        <v>147</v>
      </c>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45975</v>
      </c>
      <c r="D39" s="6">
        <v>7226</v>
      </c>
      <c r="E39" s="6"/>
      <c r="F39" s="6"/>
      <c r="G39" s="6"/>
      <c r="H39" s="6">
        <v>7226</v>
      </c>
      <c r="I39" s="6">
        <v>4854</v>
      </c>
      <c r="J39" s="6">
        <v>2372</v>
      </c>
      <c r="K39" t="s" s="5">
        <v>148</v>
      </c>
      <c r="L39" t="s" s="5">
        <v>147</v>
      </c>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5485</v>
      </c>
      <c r="D45" s="36">
        <v>2661</v>
      </c>
      <c r="E45" s="36">
        <v>997</v>
      </c>
      <c r="F45" s="36"/>
      <c r="G45" s="36"/>
      <c r="H45" s="36">
        <v>1664</v>
      </c>
      <c r="I45" s="36"/>
      <c r="J45" s="36"/>
      <c r="K45" t="s" s="5">
        <v>149</v>
      </c>
      <c r="L45" t="s" s="5">
        <v>147</v>
      </c>
      <c r="M45" s="7"/>
    </row>
    <row r="46" ht="15" customHeight="1">
      <c r="A46" t="s" s="70">
        <v>98</v>
      </c>
      <c r="B46" t="s" s="71">
        <v>99</v>
      </c>
      <c r="C46" s="53">
        <v>30144</v>
      </c>
      <c r="D46" s="53">
        <v>12490</v>
      </c>
      <c r="E46" s="53">
        <v>11785</v>
      </c>
      <c r="F46" s="53">
        <v>10600</v>
      </c>
      <c r="G46" s="53">
        <v>1185</v>
      </c>
      <c r="H46" s="53">
        <v>705</v>
      </c>
      <c r="I46" s="53">
        <v>579</v>
      </c>
      <c r="J46" s="53">
        <v>126</v>
      </c>
      <c r="K46" s="42"/>
      <c r="L46" s="7"/>
      <c r="M46" s="7"/>
    </row>
    <row r="47" ht="15" customHeight="1">
      <c r="A47" t="s" s="50">
        <v>100</v>
      </c>
      <c r="B47" t="s" s="50">
        <v>101</v>
      </c>
      <c r="C47" s="51">
        <v>1315</v>
      </c>
      <c r="D47" s="43">
        <f>E47+H47</f>
        <v>209</v>
      </c>
      <c r="E47" s="43">
        <v>67</v>
      </c>
      <c r="F47" s="43"/>
      <c r="G47" s="74"/>
      <c r="H47" s="43">
        <f>24+118</f>
        <v>142</v>
      </c>
      <c r="I47" s="43"/>
      <c r="J47" s="43"/>
      <c r="K47" s="7"/>
      <c r="L47" s="7"/>
      <c r="M47" s="7"/>
    </row>
    <row r="48" ht="15" customHeight="1">
      <c r="A48" t="s" s="5">
        <v>102</v>
      </c>
      <c r="B48" t="s" s="5">
        <v>103</v>
      </c>
      <c r="C48" s="6">
        <v>19261</v>
      </c>
      <c r="D48" s="6">
        <v>7505</v>
      </c>
      <c r="E48" s="6"/>
      <c r="F48" s="6"/>
      <c r="G48" s="6"/>
      <c r="H48" s="6">
        <v>7505</v>
      </c>
      <c r="I48" s="6">
        <v>5041</v>
      </c>
      <c r="J48" s="6">
        <v>2464</v>
      </c>
      <c r="K48" s="7"/>
      <c r="L48" t="s" s="5">
        <v>147</v>
      </c>
      <c r="M48" s="7"/>
    </row>
    <row r="49" ht="15" customHeight="1">
      <c r="A49" t="s" s="5">
        <v>104</v>
      </c>
      <c r="B49" t="s" s="5">
        <v>105</v>
      </c>
      <c r="C49" s="6">
        <v>23778</v>
      </c>
      <c r="D49" s="6">
        <v>12163</v>
      </c>
      <c r="E49" s="6">
        <v>4677</v>
      </c>
      <c r="F49" s="6">
        <v>2840</v>
      </c>
      <c r="G49" s="6">
        <v>1837</v>
      </c>
      <c r="H49" s="6">
        <v>7486</v>
      </c>
      <c r="I49" s="6">
        <v>4198</v>
      </c>
      <c r="J49" s="6">
        <v>3288</v>
      </c>
      <c r="K49" s="7"/>
      <c r="L49" t="s" s="5">
        <v>147</v>
      </c>
      <c r="M49" s="6"/>
    </row>
    <row r="50" ht="15" customHeight="1">
      <c r="A50" t="s" s="5">
        <v>106</v>
      </c>
      <c r="B50" t="s" s="5">
        <v>107</v>
      </c>
      <c r="C50" s="6">
        <v>6800</v>
      </c>
      <c r="D50" s="6">
        <v>904</v>
      </c>
      <c r="E50" s="6">
        <v>904</v>
      </c>
      <c r="F50" s="6">
        <v>59</v>
      </c>
      <c r="G50" s="6">
        <v>845</v>
      </c>
      <c r="H50" s="6"/>
      <c r="I50" s="6"/>
      <c r="J50" s="6"/>
      <c r="K50" s="7"/>
      <c r="L50" t="s" s="5">
        <v>147</v>
      </c>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1025673</v>
      </c>
      <c r="D53" s="10">
        <f>SUM(D2:D51)</f>
        <v>233215</v>
      </c>
      <c r="E53" s="10">
        <f>SUM(E2:E51)</f>
        <v>123092</v>
      </c>
      <c r="F53" s="10">
        <f>SUM(F2:F51)+E9+E20+E21+E29+E30+E41+E44+E45+E47</f>
        <v>88588</v>
      </c>
      <c r="G53" s="10">
        <f>SUM(G2:G51)</f>
        <v>34504</v>
      </c>
      <c r="H53" s="10">
        <f>SUM(H2:H51)</f>
        <v>111657</v>
      </c>
      <c r="I53" s="10">
        <f>SUM(I2:I51)+H21+H29+H41+H45+H47</f>
        <v>78497</v>
      </c>
      <c r="J53" s="10">
        <f>SUM(J2:J51)</f>
        <v>33160</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43</v>
      </c>
      <c r="D55" s="8">
        <f>COUNTIF(D2:D51,"&gt;0")</f>
        <v>41</v>
      </c>
      <c r="E55" s="8">
        <f>COUNTIF(E2:E51,"&gt;0")</f>
        <v>36</v>
      </c>
      <c r="F55" s="8">
        <f>COUNTIF(F2:F51,"&gt;0")</f>
        <v>24</v>
      </c>
      <c r="G55" s="8">
        <f>COUNTIF(G2:G51,"&gt;0")</f>
        <v>27</v>
      </c>
      <c r="H55" s="8">
        <f>COUNTIF(H2:H51,"&gt;0")</f>
        <v>38</v>
      </c>
      <c r="I55" s="8">
        <f>COUNTIF(I2:I51,"&gt;0")</f>
        <v>30</v>
      </c>
      <c r="J55" s="8">
        <f>COUNTIF(J2:J51,"&gt;0")</f>
        <v>32</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6" customWidth="1"/>
    <col min="2" max="2" width="15.3516" style="76" customWidth="1"/>
    <col min="3" max="3" width="16.8516" style="76" customWidth="1"/>
    <col min="4" max="4" width="21.1719" style="76" customWidth="1"/>
    <col min="5" max="5" width="16.1719" style="76" customWidth="1"/>
    <col min="6" max="6" width="20.3516" style="76" customWidth="1"/>
    <col min="7" max="7" width="10.6719" style="76" customWidth="1"/>
    <col min="8" max="8" width="10.6719" style="76" customWidth="1"/>
    <col min="9" max="9" width="10.6719" style="76" customWidth="1"/>
    <col min="10" max="10" width="10.6719" style="76" customWidth="1"/>
    <col min="11" max="11" width="10.6719" style="76" customWidth="1"/>
    <col min="12" max="12" width="11.3516" style="76" customWidth="1"/>
    <col min="13" max="13" width="8.85156" style="76" customWidth="1"/>
    <col min="14" max="14" width="8.85156" style="76" customWidth="1"/>
    <col min="15" max="256" width="8.85156" style="76"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row>
    <row r="2" ht="15" customHeight="1">
      <c r="A2" t="s" s="5">
        <v>10</v>
      </c>
      <c r="B2" t="s" s="5">
        <v>11</v>
      </c>
      <c r="C2" s="14">
        <f>1-D2</f>
        <v>0.88</v>
      </c>
      <c r="D2" s="14">
        <f>ROUND(H2,2)+ROUND(G2,2)</f>
        <v>0.12</v>
      </c>
      <c r="E2" s="14">
        <f>SUM(ROUND(L2,2),ROUND(I2,2))</f>
        <v>0.06</v>
      </c>
      <c r="F2" s="14">
        <f>ROUND(K2,2)+ROUND(J2,2)</f>
        <v>0.06</v>
      </c>
      <c r="G2" s="14">
        <f>ROUND(J2,2)+ROUND(I2,2)</f>
        <v>0.1</v>
      </c>
      <c r="H2" s="14">
        <f>ROUND(K2,2)+ROUND(L2,2)</f>
        <v>0.02</v>
      </c>
      <c r="I2" s="14">
        <f>IF('Admissions 2019'!F2&gt;0,'Admissions 2019'!F2/'Admissions 2019'!C2,"  ")</f>
        <v>0.04557494098001958</v>
      </c>
      <c r="J2" s="14">
        <f>IF('Admissions 2019'!G2&gt;0,'Admissions 2019'!G2/'Admissions 2019'!C2,"  ")</f>
        <v>0.05009500777336327</v>
      </c>
      <c r="K2" s="14">
        <f>IF('Admissions 2019'!J2&gt;0,'Admissions 2019'!J2/'Admissions 2019'!C2,"  ")</f>
        <v>0.008924972649277364</v>
      </c>
      <c r="L2" s="14">
        <f>IF('Admissions 2019'!I2&gt;0,'Admissions 2019'!I2/'Admissions 2019'!C2,"  ")</f>
        <v>0.007427880462946969</v>
      </c>
      <c r="M2" s="8">
        <v>2019</v>
      </c>
      <c r="N2" s="7"/>
    </row>
    <row r="3" ht="15" customHeight="1">
      <c r="A3" t="s" s="5">
        <v>12</v>
      </c>
      <c r="B3" t="s" s="5">
        <v>13</v>
      </c>
      <c r="C3" s="14">
        <f>1-D3</f>
        <v>0.5499999999999999</v>
      </c>
      <c r="D3" s="14">
        <f>ROUND(H3,2)+ROUND(G3,2)</f>
        <v>0.4500000000000001</v>
      </c>
      <c r="E3" s="14">
        <f>SUM(ROUND(L3,2),ROUND(I3,2))</f>
        <v>0.26</v>
      </c>
      <c r="F3" s="14">
        <f>ROUND(K3,2)+ROUND(J3,2)</f>
        <v>0.19</v>
      </c>
      <c r="G3" s="14">
        <f>ROUND(J3,2)+ROUND(I3,2)</f>
        <v>0.28</v>
      </c>
      <c r="H3" s="14">
        <f>ROUND(K3,2)+ROUND(L3,2)</f>
        <v>0.17</v>
      </c>
      <c r="I3" s="14">
        <f>IF('Admissions 2019'!F3&gt;0,'Admissions 2019'!F3/'Admissions 2019'!C3,"  ")</f>
        <v>0.1676562058241448</v>
      </c>
      <c r="J3" s="14">
        <f>IF('Admissions 2019'!G3&gt;0,'Admissions 2019'!G3/'Admissions 2019'!C3,"  ")</f>
        <v>0.1128074639525021</v>
      </c>
      <c r="K3" s="14">
        <f>IF('Admissions 2019'!J3&gt;0,'Admissions 2019'!J3/'Admissions 2019'!C3,"  ")</f>
        <v>0.07958722080859486</v>
      </c>
      <c r="L3" s="14">
        <f>IF('Admissions 2019'!I3&gt;0,'Admissions 2019'!I3/'Admissions 2019'!C3,"  ")</f>
        <v>0.08948261238337574</v>
      </c>
      <c r="M3" s="8">
        <v>2019</v>
      </c>
      <c r="N3" s="7"/>
    </row>
    <row r="4" ht="15" customHeight="1">
      <c r="A4" t="s" s="5">
        <v>14</v>
      </c>
      <c r="B4" t="s" s="5">
        <v>15</v>
      </c>
      <c r="C4" s="14">
        <f>1-D4</f>
        <v>0.46</v>
      </c>
      <c r="D4" s="14">
        <f>ROUND(H4,2)+ROUND(G4,2)</f>
        <v>0.54</v>
      </c>
      <c r="E4" s="14">
        <f>SUM(ROUND(L4,2),ROUND(I4,2))</f>
        <v>0.31</v>
      </c>
      <c r="F4" s="14">
        <f>ROUND(K4,2)+ROUND(J4,2)</f>
        <v>0.23</v>
      </c>
      <c r="G4" s="14">
        <f>ROUND(J4,2)+ROUND(I4,2)</f>
        <v>0.09</v>
      </c>
      <c r="H4" s="14">
        <f>ROUND(K4,2)+ROUND(L4,2)</f>
        <v>0.45</v>
      </c>
      <c r="I4" s="14">
        <f>IF('Admissions 2019'!F4&gt;0,'Admissions 2019'!F4/'Admissions 2019'!C4,"  ")</f>
        <v>0.07051351060394015</v>
      </c>
      <c r="J4" s="14">
        <f>IF('Admissions 2019'!G4&gt;0,'Admissions 2019'!G4/'Admissions 2019'!C4,"  ")</f>
        <v>0.01819356227796318</v>
      </c>
      <c r="K4" s="14">
        <f>IF('Admissions 2019'!J4&gt;0,'Admissions 2019'!J4/'Admissions 2019'!C4,"  ")</f>
        <v>0.2092797933039078</v>
      </c>
      <c r="L4" s="14">
        <f>IF('Admissions 2019'!I4&gt;0,'Admissions 2019'!I4/'Admissions 2019'!C4,"  ")</f>
        <v>0.2381311228334589</v>
      </c>
      <c r="M4" s="8">
        <v>2019</v>
      </c>
      <c r="N4" s="7"/>
    </row>
    <row r="5" ht="15" customHeight="1">
      <c r="A5" t="s" s="5">
        <v>16</v>
      </c>
      <c r="B5" t="s" s="5">
        <v>17</v>
      </c>
      <c r="C5" s="14">
        <f>1-D5</f>
        <v>0.67</v>
      </c>
      <c r="D5" s="14">
        <f>ROUND(H5,2)+ROUND(G5,2)</f>
        <v>0.33</v>
      </c>
      <c r="E5" s="14"/>
      <c r="F5" s="14"/>
      <c r="G5" s="14">
        <f>'Admissions 2019'!E5/'Admissions 2019'!C5</f>
        <v>0.1570020375571342</v>
      </c>
      <c r="H5" s="14">
        <f>'Admissions 2019'!H5/'Admissions 2019'!C5</f>
        <v>0.1654826807643593</v>
      </c>
      <c r="I5" t="s" s="5">
        <f>IF('Admissions 2019'!F5&gt;0,'Admissions 2019'!F5/'Admissions 2019'!C5,"  ")</f>
        <v>131</v>
      </c>
      <c r="J5" t="s" s="5">
        <f>IF('Admissions 2019'!G5&gt;0,'Admissions 2019'!G5/'Admissions 2019'!C5,"  ")</f>
        <v>131</v>
      </c>
      <c r="K5" t="s" s="5">
        <f>IF('Admissions 2019'!J5&gt;0,'Admissions 2019'!J5/'Admissions 2019'!C5,"  ")</f>
        <v>131</v>
      </c>
      <c r="L5" t="s" s="5">
        <f>IF('Admissions 2019'!I5&gt;0,'Admissions 2019'!I5/'Admissions 2019'!C5,"  ")</f>
        <v>131</v>
      </c>
      <c r="M5" s="8">
        <v>2019</v>
      </c>
      <c r="N5" s="7"/>
    </row>
    <row r="6" ht="15" customHeight="1">
      <c r="A6" t="s" s="5">
        <v>18</v>
      </c>
      <c r="B6" t="s" s="5">
        <v>19</v>
      </c>
      <c r="C6" s="14">
        <f>1-D6</f>
        <v>0.65</v>
      </c>
      <c r="D6" s="14">
        <f>ROUND(H6,2)+ROUND(G6,2)</f>
        <v>0.35</v>
      </c>
      <c r="E6" s="14">
        <f>SUM(ROUND(L6,2),ROUND(I6,2))</f>
        <v>0.22</v>
      </c>
      <c r="F6" s="14">
        <f>ROUND(K6,2)+ROUND(J6,2)</f>
        <v>0.13</v>
      </c>
      <c r="G6" s="14">
        <f>ROUND(J6,2)+ROUND(I6,2)</f>
        <v>0.22</v>
      </c>
      <c r="H6" s="14">
        <f>ROUND(K6,2)+ROUND(L6,2)</f>
        <v>0.13</v>
      </c>
      <c r="I6" s="14">
        <f>IF('Admissions 2019'!F6&gt;0,'Admissions 2019'!F6/'Admissions 2019'!C6,"  ")</f>
        <v>0.09336231884057972</v>
      </c>
      <c r="J6" s="14">
        <f>IF('Admissions 2019'!G6&gt;0,'Admissions 2019'!G6/'Admissions 2019'!C6,"  ")</f>
        <v>0.1279420289855072</v>
      </c>
      <c r="K6" s="14">
        <f>IF('Admissions 2019'!J6&gt;0,'Admissions 2019'!J6/'Admissions 2019'!C6,"  ")</f>
        <v>0.001159420289855072</v>
      </c>
      <c r="L6" s="14">
        <f>IF('Admissions 2019'!I6&gt;0,'Admissions 2019'!I6/'Admissions 2019'!C6,"  ")</f>
        <v>0.1285797101449275</v>
      </c>
      <c r="M6" s="8">
        <v>2019</v>
      </c>
      <c r="N6" s="7"/>
    </row>
    <row r="7" ht="15" customHeight="1">
      <c r="A7" t="s" s="5">
        <v>20</v>
      </c>
      <c r="B7" t="s" s="5">
        <v>21</v>
      </c>
      <c r="C7" s="14">
        <f>1-D7</f>
        <v>0.64</v>
      </c>
      <c r="D7" s="14">
        <f>ROUND(H7,2)+ROUND(G7,2)</f>
        <v>0.36</v>
      </c>
      <c r="E7" s="14">
        <f>SUM(ROUND(L7,2),ROUND(I7,2))</f>
        <v>0.13</v>
      </c>
      <c r="F7" s="14">
        <f>ROUND(K7,2)+ROUND(J7,2)</f>
        <v>0.23</v>
      </c>
      <c r="G7" s="28">
        <f>'Admissions 2019'!E7/'Admissions 2019'!C7</f>
        <v>0.001754204932411516</v>
      </c>
      <c r="H7" s="14">
        <f>ROUND(K7,2)+ROUND(L7,2)</f>
        <v>0.36</v>
      </c>
      <c r="I7" s="28">
        <f>IF('Admissions 2019'!F7&gt;0,'Admissions 2019'!F7/'Admissions 2019'!C7,"  ")</f>
        <v>0.0006191311526158291</v>
      </c>
      <c r="J7" s="28">
        <f>IF('Admissions 2019'!G7&gt;0,'Admissions 2019'!G7/'Admissions 2019'!C7,"  ")</f>
        <v>0.001135073779795687</v>
      </c>
      <c r="K7" s="14">
        <f>IF('Admissions 2019'!J7&gt;0,'Admissions 2019'!J7/'Admissions 2019'!C7,"  ")</f>
        <v>0.2279434526880611</v>
      </c>
      <c r="L7" s="14">
        <f>IF('Admissions 2019'!I7&gt;0,'Admissions 2019'!I7/'Admissions 2019'!C7,"  ")</f>
        <v>0.1253740584047054</v>
      </c>
      <c r="M7" s="8">
        <v>2019</v>
      </c>
      <c r="N7" s="7"/>
    </row>
    <row r="8" ht="15" customHeight="1">
      <c r="A8" t="s" s="5">
        <v>22</v>
      </c>
      <c r="B8" t="s" s="5">
        <v>23</v>
      </c>
      <c r="C8" s="14">
        <f>1-D8</f>
        <v>0.91</v>
      </c>
      <c r="D8" s="14">
        <f>ROUND(H8,2)+ROUND(G8,2)</f>
        <v>0.09</v>
      </c>
      <c r="E8" s="14">
        <f>L8</f>
        <v>0.04392116713590991</v>
      </c>
      <c r="F8" s="14">
        <f>K8</f>
        <v>0.0148451497312516</v>
      </c>
      <c r="G8" s="14">
        <f>'Admissions 2019'!E8/'Admissions 2019'!C8</f>
        <v>0.03823905810084464</v>
      </c>
      <c r="H8" s="14">
        <f>ROUND(K8,2)+ROUND(L8,2)</f>
        <v>0.05</v>
      </c>
      <c r="I8" t="s" s="5">
        <f>IF('Admissions 2019'!F8&gt;0,'Admissions 2019'!F8/'Admissions 2019'!C8,"  ")</f>
        <v>131</v>
      </c>
      <c r="J8" t="s" s="5">
        <f>IF('Admissions 2019'!G8&gt;0,'Admissions 2019'!G8/'Admissions 2019'!C8,"  ")</f>
        <v>131</v>
      </c>
      <c r="K8" s="14">
        <f>IF('Admissions 2019'!J8&gt;0,'Admissions 2019'!J8/'Admissions 2019'!C8,"  ")</f>
        <v>0.0148451497312516</v>
      </c>
      <c r="L8" s="14">
        <f>IF('Admissions 2019'!I8&gt;0,'Admissions 2019'!I8/'Admissions 2019'!C8,"  ")</f>
        <v>0.04392116713590991</v>
      </c>
      <c r="M8" s="8">
        <v>2019</v>
      </c>
      <c r="N8" s="7"/>
    </row>
    <row r="9" ht="15" customHeight="1">
      <c r="A9" t="s" s="5">
        <v>24</v>
      </c>
      <c r="B9" t="s" s="5">
        <v>25</v>
      </c>
      <c r="C9" s="14"/>
      <c r="D9" s="14"/>
      <c r="E9" s="14"/>
      <c r="F9" s="14"/>
      <c r="G9" s="14"/>
      <c r="H9" s="14"/>
      <c r="I9" t="s" s="5">
        <f>IF('Admissions 2019'!F9&gt;0,'Admissions 2019'!F9/'Admissions 2019'!C9,"  ")</f>
        <v>131</v>
      </c>
      <c r="J9" t="s" s="5">
        <f>IF('Admissions 2019'!G9&gt;0,'Admissions 2019'!G9/'Admissions 2019'!C9,"  ")</f>
        <v>131</v>
      </c>
      <c r="K9" t="s" s="5">
        <f>IF('Admissions 2019'!J9&gt;0,'Admissions 2019'!J9/'Admissions 2019'!C9,"  ")</f>
        <v>131</v>
      </c>
      <c r="L9" t="s" s="5">
        <f>IF('Admissions 2019'!I9&gt;0,'Admissions 2019'!I9/'Admissions 2019'!C9,"  ")</f>
        <v>131</v>
      </c>
      <c r="M9" s="8">
        <v>2019</v>
      </c>
      <c r="N9" s="7"/>
    </row>
    <row r="10" ht="15" customHeight="1">
      <c r="A10" t="s" s="5">
        <v>26</v>
      </c>
      <c r="B10" t="s" s="5">
        <v>27</v>
      </c>
      <c r="C10" s="14">
        <f>1-D10</f>
        <v>0.65</v>
      </c>
      <c r="D10" s="14">
        <f>ROUND(H10,2)+ROUND(G10,2)</f>
        <v>0.35</v>
      </c>
      <c r="E10" s="14">
        <f>SUM(ROUND(L10,2),ROUND(I10,2))</f>
        <v>0.17</v>
      </c>
      <c r="F10" s="14">
        <f>ROUND(K10,2)+ROUND(J10,2)</f>
        <v>0.18</v>
      </c>
      <c r="G10" s="14">
        <f>ROUND(J10,2)+ROUND(I10,2)</f>
        <v>0.32</v>
      </c>
      <c r="H10" s="14">
        <f>ROUND(K10,2)+ROUND(L10,2)</f>
        <v>0.03</v>
      </c>
      <c r="I10" s="14">
        <f>IF('Admissions 2019'!F10&gt;0,'Admissions 2019'!F10/'Admissions 2019'!C10,"  ")</f>
        <v>0.1625880198301178</v>
      </c>
      <c r="J10" s="14">
        <f>IF('Admissions 2019'!G10&gt;0,'Admissions 2019'!G10/'Admissions 2019'!C10,"  ")</f>
        <v>0.1623985601060974</v>
      </c>
      <c r="K10" s="14">
        <f>IF('Admissions 2019'!J10&gt;0,'Admissions 2019'!J10/'Admissions 2019'!C10,"  ")</f>
        <v>0.02204048122769901</v>
      </c>
      <c r="L10" s="14">
        <f>IF('Admissions 2019'!I10&gt;0,'Admissions 2019'!I10/'Admissions 2019'!C10,"  ")</f>
        <v>0.009188796614986264</v>
      </c>
      <c r="M10" s="8">
        <v>2019</v>
      </c>
      <c r="N10" s="7"/>
    </row>
    <row r="11" ht="15" customHeight="1">
      <c r="A11" t="s" s="5">
        <v>28</v>
      </c>
      <c r="B11" t="s" s="5">
        <v>29</v>
      </c>
      <c r="C11" s="14">
        <f>1-D11</f>
        <v>0.6699999999999999</v>
      </c>
      <c r="D11" s="14">
        <f>ROUND(H11,2)+ROUND(G11,2)</f>
        <v>0.33</v>
      </c>
      <c r="E11" s="14">
        <f>L11</f>
        <v>0.08082459007750303</v>
      </c>
      <c r="F11" s="14">
        <f>K11</f>
        <v>0.05093056361048136</v>
      </c>
      <c r="G11" s="14">
        <f>'Admissions 2019'!E11/'Admissions 2019'!C11</f>
        <v>0.199240786629409</v>
      </c>
      <c r="H11" s="14">
        <f>'Admissions 2019'!H11/'Admissions 2019'!C11</f>
        <v>0.1317551536879844</v>
      </c>
      <c r="I11" t="s" s="5">
        <f>IF('Admissions 2019'!F11&gt;0,'Admissions 2019'!F11/'Admissions 2019'!C11,"  ")</f>
        <v>131</v>
      </c>
      <c r="J11" t="s" s="5">
        <f>IF('Admissions 2019'!G11&gt;0,'Admissions 2019'!G11/'Admissions 2019'!C11,"  ")</f>
        <v>131</v>
      </c>
      <c r="K11" s="14">
        <f>IF('Admissions 2019'!J11&gt;0,'Admissions 2019'!J11/'Admissions 2019'!C11,"  ")</f>
        <v>0.05093056361048136</v>
      </c>
      <c r="L11" s="14">
        <f>IF('Admissions 2019'!I11&gt;0,'Admissions 2019'!I11/'Admissions 2019'!C11,"  ")</f>
        <v>0.08082459007750303</v>
      </c>
      <c r="M11" s="8">
        <v>2019</v>
      </c>
      <c r="N11" s="7"/>
    </row>
    <row r="12" ht="15" customHeight="1">
      <c r="A12" t="s" s="5">
        <v>30</v>
      </c>
      <c r="B12" t="s" s="5">
        <v>31</v>
      </c>
      <c r="C12" s="14">
        <f>1-D12</f>
        <v>0.66</v>
      </c>
      <c r="D12" s="14">
        <f>ROUND(H12,2)+ROUND(G12,2)</f>
        <v>0.34</v>
      </c>
      <c r="E12" s="14">
        <f>SUM(ROUND(L12,2),ROUND(I12,2))</f>
        <v>0.2</v>
      </c>
      <c r="F12" s="14">
        <f>ROUND(K12,2)+ROUND(J12,2)</f>
        <v>0.14</v>
      </c>
      <c r="G12" s="14">
        <f>ROUND(J12,2)+ROUND(I12,2)</f>
        <v>0.3</v>
      </c>
      <c r="H12" s="14">
        <f>ROUND(K12,2)+ROUND(L12,2)</f>
        <v>0.04</v>
      </c>
      <c r="I12" s="14">
        <f>IF('Admissions 2019'!F12&gt;0,'Admissions 2019'!F12/'Admissions 2019'!C12,"  ")</f>
        <v>0.1799274486094317</v>
      </c>
      <c r="J12" s="14">
        <f>IF('Admissions 2019'!G12&gt;0,'Admissions 2019'!G12/'Admissions 2019'!C12,"  ")</f>
        <v>0.1195888754534462</v>
      </c>
      <c r="K12" s="14">
        <f>IF('Admissions 2019'!J12&gt;0,'Admissions 2019'!J12/'Admissions 2019'!C12,"  ")</f>
        <v>0.01741233373639662</v>
      </c>
      <c r="L12" s="14">
        <f>IF('Admissions 2019'!I12&gt;0,'Admissions 2019'!I12/'Admissions 2019'!C12,"  ")</f>
        <v>0.02285368802902056</v>
      </c>
      <c r="M12" s="8">
        <v>2019</v>
      </c>
      <c r="N12" s="7"/>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0.28</v>
      </c>
      <c r="H13" s="14">
        <f>ROUND(K13,2)+ROUND(L13,2)</f>
        <v>0.16</v>
      </c>
      <c r="I13" s="14">
        <f>IF('Admissions 2019'!F13&gt;0,'Admissions 2019'!F13/'Admissions 2019'!C13,"  ")</f>
        <v>0.147987117552335</v>
      </c>
      <c r="J13" s="14">
        <f>IF('Admissions 2019'!G13&gt;0,'Admissions 2019'!G13/'Admissions 2019'!C13,"  ")</f>
        <v>0.1317230273752013</v>
      </c>
      <c r="K13" s="14">
        <f>IF('Admissions 2019'!J13&gt;0,'Admissions 2019'!J13/'Admissions 2019'!C13,"  ")</f>
        <v>0.05539452495974235</v>
      </c>
      <c r="L13" s="14">
        <f>IF('Admissions 2019'!I13&gt;0,'Admissions 2019'!I13/'Admissions 2019'!C13,"  ")</f>
        <v>0.09533011272141707</v>
      </c>
      <c r="M13" s="8">
        <v>2019</v>
      </c>
      <c r="N13" s="7"/>
    </row>
    <row r="14" ht="15" customHeight="1">
      <c r="A14" t="s" s="5">
        <v>34</v>
      </c>
      <c r="B14" t="s" s="5">
        <v>35</v>
      </c>
      <c r="C14" s="14">
        <f>1-D14</f>
        <v>0.28</v>
      </c>
      <c r="D14" s="14">
        <f>ROUND(H14,2)+ROUND(G14,2)</f>
        <v>0.72</v>
      </c>
      <c r="E14" s="14">
        <f>SUM(ROUND(L14,2),ROUND(I14,2))</f>
        <v>0.5800000000000001</v>
      </c>
      <c r="F14" s="14">
        <f>ROUND(K14,2)+ROUND(J14,2)</f>
        <v>0.14</v>
      </c>
      <c r="G14" s="14">
        <f>ROUND(J14,2)+ROUND(I14,2)</f>
        <v>0.46</v>
      </c>
      <c r="H14" s="14">
        <f>ROUND(K14,2)+ROUND(L14,2)</f>
        <v>0.26</v>
      </c>
      <c r="I14" s="14">
        <f>IF('Admissions 2019'!F14&gt;0,'Admissions 2019'!F14/'Admissions 2019'!C14,"  ")</f>
        <v>0.3640584459920798</v>
      </c>
      <c r="J14" s="14">
        <f>IF('Admissions 2019'!G14&gt;0,'Admissions 2019'!G14/'Admissions 2019'!C14,"  ")</f>
        <v>0.09968592107059948</v>
      </c>
      <c r="K14" s="14">
        <f>IF('Admissions 2019'!J14&gt;0,'Admissions 2019'!J14/'Admissions 2019'!C14,"  ")</f>
        <v>0.03646046702171241</v>
      </c>
      <c r="L14" s="14">
        <f>IF('Admissions 2019'!I14&gt;0,'Admissions 2019'!I14/'Admissions 2019'!C14,"  ")</f>
        <v>0.2190359142427967</v>
      </c>
      <c r="M14" s="8">
        <v>2019</v>
      </c>
      <c r="N14" s="7"/>
    </row>
    <row r="15" ht="15" customHeight="1">
      <c r="A15" t="s" s="5">
        <v>36</v>
      </c>
      <c r="B15" t="s" s="5">
        <v>37</v>
      </c>
      <c r="C15" s="14">
        <f>1-D15</f>
        <v>0.64</v>
      </c>
      <c r="D15" s="14">
        <f>ROUND(H15,2)+ROUND(G15,2)</f>
        <v>0.36</v>
      </c>
      <c r="E15" s="14">
        <f>L15</f>
        <v>0.05746098466216518</v>
      </c>
      <c r="F15" s="14">
        <f>K15</f>
        <v>0.2986182533649331</v>
      </c>
      <c r="G15" s="14"/>
      <c r="H15" s="14">
        <f>ROUND(K15,2)+ROUND(L15,2)</f>
        <v>0.36</v>
      </c>
      <c r="I15" t="s" s="5">
        <f>IF('Admissions 2019'!F15&gt;0,'Admissions 2019'!F15/'Admissions 2019'!C15,"  ")</f>
        <v>131</v>
      </c>
      <c r="J15" t="s" s="5">
        <f>IF('Admissions 2019'!G15&gt;0,'Admissions 2019'!G15/'Admissions 2019'!C15,"  ")</f>
        <v>131</v>
      </c>
      <c r="K15" s="14">
        <f>IF('Admissions 2019'!J15&gt;0,'Admissions 2019'!J15/'Admissions 2019'!C15,"  ")</f>
        <v>0.2986182533649331</v>
      </c>
      <c r="L15" s="14">
        <f>IF('Admissions 2019'!I15&gt;0,'Admissions 2019'!I15/'Admissions 2019'!C15,"  ")</f>
        <v>0.05746098466216518</v>
      </c>
      <c r="M15" s="8">
        <v>2019</v>
      </c>
      <c r="N15" s="7"/>
    </row>
    <row r="16" ht="15" customHeight="1">
      <c r="A16" t="s" s="5">
        <v>38</v>
      </c>
      <c r="B16" t="s" s="5">
        <v>39</v>
      </c>
      <c r="C16" s="14">
        <f>1-D16</f>
        <v>0.49</v>
      </c>
      <c r="D16" s="14">
        <f>ROUND(H16,2)+ROUND(G16,2)</f>
        <v>0.51</v>
      </c>
      <c r="E16" s="14">
        <f>SUM(ROUND(L16,2),ROUND(I16,2))</f>
        <v>0.15</v>
      </c>
      <c r="F16" s="14">
        <f>ROUND(K16,2)+ROUND(J16,2)</f>
        <v>0.36</v>
      </c>
      <c r="G16" s="14">
        <f>ROUND(J16,2)+ROUND(I16,2)</f>
        <v>0.32</v>
      </c>
      <c r="H16" s="14">
        <f>ROUND(K16,2)+ROUND(L16,2)</f>
        <v>0.19</v>
      </c>
      <c r="I16" s="14">
        <f>IF('Admissions 2019'!F16&gt;0,'Admissions 2019'!F16/'Admissions 2019'!C16,"  ")</f>
        <v>0.1187168707731676</v>
      </c>
      <c r="J16" s="14">
        <f>IF('Admissions 2019'!G16&gt;0,'Admissions 2019'!G16/'Admissions 2019'!C16,"  ")</f>
        <v>0.1963078047888868</v>
      </c>
      <c r="K16" s="14">
        <f>IF('Admissions 2019'!J16&gt;0,'Admissions 2019'!J16/'Admissions 2019'!C16,"  ")</f>
        <v>0.1575580332663133</v>
      </c>
      <c r="L16" s="14">
        <f>IF('Admissions 2019'!I16&gt;0,'Admissions 2019'!I16/'Admissions 2019'!C16,"  ")</f>
        <v>0.03244379455309816</v>
      </c>
      <c r="M16" s="8">
        <v>2019</v>
      </c>
      <c r="N16" s="7"/>
    </row>
    <row r="17" ht="15" customHeight="1">
      <c r="A17" t="s" s="5">
        <v>40</v>
      </c>
      <c r="B17" t="s" s="5">
        <v>41</v>
      </c>
      <c r="C17" s="14">
        <f>1-D17</f>
        <v>0.3200000000000001</v>
      </c>
      <c r="D17" s="14">
        <f>ROUND(H17,2)+ROUND(G17,2)</f>
        <v>0.6799999999999999</v>
      </c>
      <c r="E17" s="14">
        <f>SUM(ROUND(L17,2),ROUND(I17,2))</f>
        <v>0.09999999999999999</v>
      </c>
      <c r="F17" s="14">
        <f>ROUND(K17,2)+ROUND(J17,2)</f>
        <v>0.58</v>
      </c>
      <c r="G17" s="14">
        <f>ROUND(J17,2)+ROUND(I17,2)</f>
        <v>0.48</v>
      </c>
      <c r="H17" s="14">
        <f>ROUND(K17,2)+ROUND(L17,2)</f>
        <v>0.2</v>
      </c>
      <c r="I17" s="14">
        <f>IF('Admissions 2019'!F17&gt;0,'Admissions 2019'!F17/'Admissions 2019'!C17,"  ")</f>
        <v>0.06621790857858485</v>
      </c>
      <c r="J17" s="14">
        <f>IF('Admissions 2019'!G17&gt;0,'Admissions 2019'!G17/'Admissions 2019'!C17,"  ")</f>
        <v>0.4051346274264245</v>
      </c>
      <c r="K17" s="14">
        <f>IF('Admissions 2019'!J17&gt;0,'Admissions 2019'!J17/'Admissions 2019'!C17,"  ")</f>
        <v>0.1725109580463369</v>
      </c>
      <c r="L17" s="14">
        <f>IF('Admissions 2019'!I17&gt;0,'Admissions 2019'!I17/'Admissions 2019'!C17,"  ")</f>
        <v>0.03146524733876017</v>
      </c>
      <c r="M17" s="8">
        <v>2019</v>
      </c>
      <c r="N17" s="7"/>
    </row>
    <row r="18" ht="15" customHeight="1">
      <c r="A18" t="s" s="5">
        <v>42</v>
      </c>
      <c r="B18" t="s" s="5">
        <v>43</v>
      </c>
      <c r="C18" s="14">
        <f>1-D18</f>
        <v>0.41</v>
      </c>
      <c r="D18" s="14">
        <f>ROUND(H18,2)+ROUND(G18,2)</f>
        <v>0.59</v>
      </c>
      <c r="E18" s="14">
        <f>L18</f>
        <v>0.009867751780264496</v>
      </c>
      <c r="F18" s="14">
        <f>K18</f>
        <v>0.301881993896236</v>
      </c>
      <c r="G18" s="14">
        <f>'Admissions 2019'!E18/'Admissions 2019'!C18</f>
        <v>0.2817395727365208</v>
      </c>
      <c r="H18" s="14">
        <f>ROUND(K18,2)+ROUND(L18,2)</f>
        <v>0.31</v>
      </c>
      <c r="I18" t="s" s="5">
        <f>IF('Admissions 2019'!F18&gt;0,'Admissions 2019'!F18/'Admissions 2019'!C18,"  ")</f>
        <v>131</v>
      </c>
      <c r="J18" t="s" s="5">
        <f>IF('Admissions 2019'!G18&gt;0,'Admissions 2019'!G18/'Admissions 2019'!C18,"  ")</f>
        <v>131</v>
      </c>
      <c r="K18" s="14">
        <f>IF('Admissions 2019'!J18&gt;0,'Admissions 2019'!J18/'Admissions 2019'!C18,"  ")</f>
        <v>0.301881993896236</v>
      </c>
      <c r="L18" s="14">
        <f>IF('Admissions 2019'!I18&gt;0,'Admissions 2019'!I18/'Admissions 2019'!C18,"  ")</f>
        <v>0.009867751780264496</v>
      </c>
      <c r="M18" s="8">
        <v>2019</v>
      </c>
      <c r="N18" s="7"/>
    </row>
    <row r="19" ht="15" customHeight="1">
      <c r="A19" t="s" s="5">
        <v>44</v>
      </c>
      <c r="B19" t="s" s="5">
        <v>45</v>
      </c>
      <c r="C19" s="14">
        <f>1-D19</f>
        <v>0.5</v>
      </c>
      <c r="D19" s="14">
        <f>ROUND(H19,2)+ROUND(G19,2)</f>
        <v>0.5</v>
      </c>
      <c r="E19" s="14">
        <f>SUM(ROUND(L19,2),ROUND(I19,2))</f>
        <v>0.29</v>
      </c>
      <c r="F19" s="14">
        <f>ROUND(K19,2)+ROUND(J19,2)</f>
        <v>0.21</v>
      </c>
      <c r="G19" s="14">
        <f>ROUND(J19,2)+ROUND(I19,2)</f>
        <v>0.21</v>
      </c>
      <c r="H19" s="14">
        <f>ROUND(K19,2)+ROUND(L19,2)</f>
        <v>0.29</v>
      </c>
      <c r="I19" s="14">
        <f>IF('Admissions 2019'!F19&gt;0,'Admissions 2019'!F19/'Admissions 2019'!C19,"  ")</f>
        <v>0.05220017256255392</v>
      </c>
      <c r="J19" s="14">
        <f>IF('Admissions 2019'!G19&gt;0,'Admissions 2019'!G19/'Admissions 2019'!C19,"  ")</f>
        <v>0.1618390237889807</v>
      </c>
      <c r="K19" s="14">
        <f>IF('Admissions 2019'!J19&gt;0,'Admissions 2019'!J19/'Admissions 2019'!C19,"  ")</f>
        <v>0.0505978059903858</v>
      </c>
      <c r="L19" s="14">
        <f>IF('Admissions 2019'!I19&gt;0,'Admissions 2019'!I19/'Admissions 2019'!C19,"  ")</f>
        <v>0.2373967706150623</v>
      </c>
      <c r="M19" s="8">
        <v>2019</v>
      </c>
      <c r="N19" s="7"/>
    </row>
    <row r="20" ht="15" customHeight="1">
      <c r="A20" t="s" s="5">
        <v>46</v>
      </c>
      <c r="B20" t="s" s="5">
        <v>47</v>
      </c>
      <c r="C20" s="14">
        <f>1-D20</f>
        <v>0.87</v>
      </c>
      <c r="D20" s="14">
        <f>ROUND(H20,2)+ROUND(G20,2)</f>
        <v>0.13</v>
      </c>
      <c r="E20" s="14">
        <f>L20</f>
        <v>0.01590186278964107</v>
      </c>
      <c r="F20" s="14">
        <f>K20</f>
        <v>0.09859154929577464</v>
      </c>
      <c r="G20" s="14">
        <f>'Admissions 2019'!E20/'Admissions 2019'!C20</f>
        <v>0.005906406179009541</v>
      </c>
      <c r="H20" s="14">
        <f>ROUND(K20,2)+ROUND(L20,2)</f>
        <v>0.12</v>
      </c>
      <c r="I20" t="s" s="5">
        <f>IF('Admissions 2019'!F20&gt;0,'Admissions 2019'!F20/'Admissions 2019'!C20,"  ")</f>
        <v>131</v>
      </c>
      <c r="J20" t="s" s="5">
        <f>IF('Admissions 2019'!G20&gt;0,'Admissions 2019'!G20/'Admissions 2019'!C20,"  ")</f>
        <v>131</v>
      </c>
      <c r="K20" s="14">
        <f>IF('Admissions 2019'!J20&gt;0,'Admissions 2019'!J20/'Admissions 2019'!C20,"  ")</f>
        <v>0.09859154929577464</v>
      </c>
      <c r="L20" s="14">
        <f>IF('Admissions 2019'!I20&gt;0,'Admissions 2019'!I20/'Admissions 2019'!C20,"  ")</f>
        <v>0.01590186278964107</v>
      </c>
      <c r="M20" s="8">
        <v>2019</v>
      </c>
      <c r="N20" s="7"/>
    </row>
    <row r="21" ht="15" customHeight="1">
      <c r="A21" t="s" s="5">
        <v>48</v>
      </c>
      <c r="B21" t="s" s="5">
        <v>49</v>
      </c>
      <c r="C21" s="14">
        <f>1-D21</f>
        <v>0.74</v>
      </c>
      <c r="D21" s="14">
        <f>ROUND(H21,2)+ROUND(G21,2)</f>
        <v>0.26</v>
      </c>
      <c r="E21" s="14">
        <f>SUM(ROUND(L21,2),ROUND(I21,2))</f>
        <v>0.04</v>
      </c>
      <c r="F21" s="14">
        <f>ROUND(K21,2)+ROUND(J21,2)</f>
        <v>0.22</v>
      </c>
      <c r="G21" s="14">
        <f>ROUND(J21,2)+ROUND(I21,2)</f>
        <v>0.13</v>
      </c>
      <c r="H21" s="14">
        <f>ROUND(K21,2)+ROUND(L21,2)</f>
        <v>0.13</v>
      </c>
      <c r="I21" s="14">
        <f>IF('Admissions 2019'!F21&gt;0,'Admissions 2019'!F21/'Admissions 2019'!C21,"  ")</f>
        <v>0.02326839826839827</v>
      </c>
      <c r="J21" s="14">
        <f>IF('Admissions 2019'!G21&gt;0,'Admissions 2019'!G21/'Admissions 2019'!C21,"  ")</f>
        <v>0.1149891774891775</v>
      </c>
      <c r="K21" s="14">
        <f>IF('Admissions 2019'!J21&gt;0,'Admissions 2019'!J21/'Admissions 2019'!C21,"  ")</f>
        <v>0.1082251082251082</v>
      </c>
      <c r="L21" s="14">
        <f>IF('Admissions 2019'!I21&gt;0,'Admissions 2019'!I21/'Admissions 2019'!C21,"  ")</f>
        <v>0.02042748917748918</v>
      </c>
      <c r="M21" s="8">
        <v>2019</v>
      </c>
      <c r="N21" s="14"/>
    </row>
    <row r="22" ht="15" customHeight="1">
      <c r="A22" t="s" s="5">
        <v>50</v>
      </c>
      <c r="B22" t="s" s="5">
        <v>51</v>
      </c>
      <c r="C22" s="14">
        <f>1-D22</f>
        <v>0.5900000000000001</v>
      </c>
      <c r="D22" s="14">
        <f>ROUND(H22,2)+ROUND(G22,2)</f>
        <v>0.41</v>
      </c>
      <c r="E22" s="14">
        <f>I22</f>
        <v>0.1878402903811252</v>
      </c>
      <c r="F22" s="14">
        <f>J22</f>
        <v>0.2223230490018149</v>
      </c>
      <c r="G22" s="14">
        <f>ROUND(J22,2)+ROUND(I22,2)</f>
        <v>0.41</v>
      </c>
      <c r="H22" s="14"/>
      <c r="I22" s="14">
        <f>IF('Admissions 2019'!F22&gt;0,'Admissions 2019'!F22/'Admissions 2019'!C22,"  ")</f>
        <v>0.1878402903811252</v>
      </c>
      <c r="J22" s="14">
        <f>IF('Admissions 2019'!G22&gt;0,'Admissions 2019'!G22/'Admissions 2019'!C22,"  ")</f>
        <v>0.2223230490018149</v>
      </c>
      <c r="K22" t="s" s="5">
        <f>IF('Admissions 2019'!J22&gt;0,'Admissions 2019'!J22/'Admissions 2019'!C22,"  ")</f>
        <v>131</v>
      </c>
      <c r="L22" t="s" s="5">
        <f>IF('Admissions 2019'!I22&gt;0,'Admissions 2019'!I22/'Admissions 2019'!C22,"  ")</f>
        <v>131</v>
      </c>
      <c r="M22" s="8">
        <v>2019</v>
      </c>
      <c r="N22" s="7"/>
    </row>
    <row r="23" ht="15" customHeight="1">
      <c r="A23" t="s" s="5">
        <v>52</v>
      </c>
      <c r="B23" t="s" s="5">
        <v>53</v>
      </c>
      <c r="C23" s="14">
        <f>1-D23</f>
        <v>0.5</v>
      </c>
      <c r="D23" s="14">
        <f>ROUND(H23,2)+ROUND(G23,2)</f>
        <v>0.5</v>
      </c>
      <c r="E23" s="14">
        <f>L23</f>
        <v>0.09958553994934377</v>
      </c>
      <c r="F23" s="14">
        <f>K23</f>
        <v>0.1779875661984803</v>
      </c>
      <c r="G23" s="14">
        <f>'Admissions 2019'!E23/'Admissions 2019'!C23</f>
        <v>0.2225420216440249</v>
      </c>
      <c r="H23" s="14">
        <f>ROUND(K23,2)+ROUND(L23,2)</f>
        <v>0.28</v>
      </c>
      <c r="I23" t="s" s="5">
        <f>IF('Admissions 2019'!F23&gt;0,'Admissions 2019'!F23/'Admissions 2019'!C23,"  ")</f>
        <v>131</v>
      </c>
      <c r="J23" t="s" s="5">
        <f>IF('Admissions 2019'!G23&gt;0,'Admissions 2019'!G23/'Admissions 2019'!C23,"  ")</f>
        <v>131</v>
      </c>
      <c r="K23" s="14">
        <f>IF('Admissions 2019'!J23&gt;0,'Admissions 2019'!J23/'Admissions 2019'!C23,"  ")</f>
        <v>0.1779875661984803</v>
      </c>
      <c r="L23" s="14">
        <f>IF('Admissions 2019'!I23&gt;0,'Admissions 2019'!I23/'Admissions 2019'!C23,"  ")</f>
        <v>0.09958553994934377</v>
      </c>
      <c r="M23" s="8">
        <v>2019</v>
      </c>
      <c r="N23" s="7"/>
    </row>
    <row r="24" ht="15" customHeight="1">
      <c r="A24" t="s" s="5">
        <v>54</v>
      </c>
      <c r="B24" t="s" s="5">
        <v>55</v>
      </c>
      <c r="C24" s="14">
        <f>1-D24</f>
        <v>0.37</v>
      </c>
      <c r="D24" s="14">
        <f>ROUND(H24,2)+ROUND(G24,2)</f>
        <v>0.63</v>
      </c>
      <c r="E24" s="14">
        <f>L24</f>
        <v>0.05447143057700407</v>
      </c>
      <c r="F24" s="14">
        <f>K24</f>
        <v>0.3463428330759512</v>
      </c>
      <c r="G24" s="14">
        <f>'Admissions 2019'!E24/'Admissions 2019'!C24</f>
        <v>0.2267303102625298</v>
      </c>
      <c r="H24" s="14">
        <f>ROUND(K24,2)+ROUND(L24,2)</f>
        <v>0.4</v>
      </c>
      <c r="I24" t="s" s="5">
        <f>IF('Admissions 2019'!F24&gt;0,'Admissions 2019'!F24/'Admissions 2019'!C24,"  ")</f>
        <v>131</v>
      </c>
      <c r="J24" t="s" s="5">
        <f>IF('Admissions 2019'!G24&gt;0,'Admissions 2019'!G24/'Admissions 2019'!C24,"  ")</f>
        <v>131</v>
      </c>
      <c r="K24" s="14">
        <f>IF('Admissions 2019'!J24&gt;0,'Admissions 2019'!J24/'Admissions 2019'!C24,"  ")</f>
        <v>0.3463428330759512</v>
      </c>
      <c r="L24" s="14">
        <f>IF('Admissions 2019'!I24&gt;0,'Admissions 2019'!I24/'Admissions 2019'!C24,"  ")</f>
        <v>0.05447143057700407</v>
      </c>
      <c r="M24" s="8">
        <v>2019</v>
      </c>
      <c r="N24" s="7"/>
    </row>
    <row r="25" ht="15" customHeight="1">
      <c r="A25" t="s" s="5">
        <v>56</v>
      </c>
      <c r="B25" t="s" s="5">
        <v>57</v>
      </c>
      <c r="C25" s="14">
        <f>1-D25</f>
        <v>0.23</v>
      </c>
      <c r="D25" s="14">
        <f>ROUND(H25,2)+ROUND(G25,2)</f>
        <v>0.77</v>
      </c>
      <c r="E25" s="14">
        <f>SUM(ROUND(L25,2),ROUND(I25,2))</f>
        <v>0.21</v>
      </c>
      <c r="F25" s="14">
        <f>ROUND(K25,2)+ROUND(J25,2)</f>
        <v>0.5600000000000001</v>
      </c>
      <c r="G25" s="14">
        <f>ROUND(J25,2)+ROUND(I25,2)</f>
        <v>0.39</v>
      </c>
      <c r="H25" s="14">
        <f>ROUND(K25,2)+ROUND(L25,2)</f>
        <v>0.38</v>
      </c>
      <c r="I25" s="14">
        <f>IF('Admissions 2019'!F25&gt;0,'Admissions 2019'!F25/'Admissions 2019'!C25,"  ")</f>
        <v>0.1397670549084858</v>
      </c>
      <c r="J25" s="14">
        <f>IF('Admissions 2019'!G25&gt;0,'Admissions 2019'!G25/'Admissions 2019'!C25,"  ")</f>
        <v>0.2517138103161398</v>
      </c>
      <c r="K25" s="14">
        <f>IF('Admissions 2019'!J25&gt;0,'Admissions 2019'!J25/'Admissions 2019'!C25,"  ")</f>
        <v>0.305757071547421</v>
      </c>
      <c r="L25" s="14">
        <f>IF('Admissions 2019'!I25&gt;0,'Admissions 2019'!I25/'Admissions 2019'!C25,"  ")</f>
        <v>0.0686189683860233</v>
      </c>
      <c r="M25" s="8">
        <v>2019</v>
      </c>
      <c r="N25" s="7"/>
    </row>
    <row r="26" ht="15" customHeight="1">
      <c r="A26" t="s" s="5">
        <v>58</v>
      </c>
      <c r="B26" t="s" s="5">
        <v>59</v>
      </c>
      <c r="C26" s="14">
        <f>1-D26</f>
        <v>0.53</v>
      </c>
      <c r="D26" s="14">
        <f>ROUND(H26,2)+ROUND(G26,2)</f>
        <v>0.47</v>
      </c>
      <c r="E26" t="s" s="5">
        <f>L26</f>
        <v>131</v>
      </c>
      <c r="F26" t="s" s="5">
        <f>K26</f>
        <v>131</v>
      </c>
      <c r="G26" s="14">
        <f>'Admissions 2019'!E26/'Admissions 2019'!C26</f>
        <v>0.2164961317694035</v>
      </c>
      <c r="H26" s="14">
        <f>'Admissions 2019'!H26/'Admissions 2019'!C26</f>
        <v>0.2505615173446469</v>
      </c>
      <c r="I26" t="s" s="5">
        <f>IF('Admissions 2019'!F26&gt;0,'Admissions 2019'!F26/'Admissions 2019'!C26,"  ")</f>
        <v>131</v>
      </c>
      <c r="J26" t="s" s="5">
        <f>IF('Admissions 2019'!G26&gt;0,'Admissions 2019'!G26/'Admissions 2019'!C26,"  ")</f>
        <v>131</v>
      </c>
      <c r="K26" t="s" s="5">
        <f>IF('Admissions 2019'!J26&gt;0,'Admissions 2019'!J26/'Admissions 2019'!C26,"  ")</f>
        <v>131</v>
      </c>
      <c r="L26" t="s" s="5">
        <f>IF('Admissions 2019'!I26&gt;0,'Admissions 2019'!I26/'Admissions 2019'!C26,"  ")</f>
        <v>131</v>
      </c>
      <c r="M26" s="8">
        <v>2019</v>
      </c>
      <c r="N26" s="7"/>
    </row>
    <row r="27" ht="15" customHeight="1">
      <c r="A27" t="s" s="5">
        <v>60</v>
      </c>
      <c r="B27" t="s" s="5">
        <v>61</v>
      </c>
      <c r="C27" s="14">
        <f>1-D27</f>
        <v>0.65</v>
      </c>
      <c r="D27" s="14">
        <f>ROUND(H27,2)+ROUND(G27,2)</f>
        <v>0.35</v>
      </c>
      <c r="E27" s="14">
        <f>SUM(ROUND(L27,2),ROUND(I27,2))</f>
        <v>0.09</v>
      </c>
      <c r="F27" s="14">
        <f>ROUND(K27,2)+ROUND(J27,2)</f>
        <v>0.26</v>
      </c>
      <c r="G27" s="14">
        <f>ROUND(J27,2)+ROUND(I27,2)</f>
        <v>0.21</v>
      </c>
      <c r="H27" s="14">
        <f>ROUND(K27,2)+ROUND(L27,2)</f>
        <v>0.14</v>
      </c>
      <c r="I27" s="14">
        <f>IF('Admissions 2019'!F27&gt;0,'Admissions 2019'!F27/'Admissions 2019'!C27,"  ")</f>
        <v>0.07160292921074043</v>
      </c>
      <c r="J27" s="14">
        <f>IF('Admissions 2019'!G27&gt;0,'Admissions 2019'!G27/'Admissions 2019'!C27,"  ")</f>
        <v>0.1383238405207486</v>
      </c>
      <c r="K27" s="14">
        <f>IF('Admissions 2019'!J27&gt;0,'Admissions 2019'!J27/'Admissions 2019'!C27,"  ")</f>
        <v>0.1208299430431245</v>
      </c>
      <c r="L27" s="14">
        <f>IF('Admissions 2019'!I27&gt;0,'Admissions 2019'!I27/'Admissions 2019'!C27,"  ")</f>
        <v>0.02074857607811229</v>
      </c>
      <c r="M27" s="8">
        <v>2019</v>
      </c>
      <c r="N27" s="7"/>
    </row>
    <row r="28" ht="15" customHeight="1">
      <c r="A28" t="s" s="5">
        <v>62</v>
      </c>
      <c r="B28" t="s" s="5">
        <v>63</v>
      </c>
      <c r="C28" s="14">
        <f>1-D28</f>
        <v>0.4099999999999999</v>
      </c>
      <c r="D28" s="14">
        <f>ROUND(H28,2)+ROUND(G28,2)</f>
        <v>0.5900000000000001</v>
      </c>
      <c r="E28" s="14">
        <f>SUM(ROUND(L28,2),ROUND(I28,2))</f>
        <v>0.49</v>
      </c>
      <c r="F28" s="14">
        <f>ROUND(K28,2)+ROUND(J28,2)</f>
        <v>0.1</v>
      </c>
      <c r="G28" s="14">
        <f>ROUND(J28,2)+ROUND(I28,2)</f>
        <v>0.34</v>
      </c>
      <c r="H28" s="14">
        <f>ROUND(K28,2)+ROUND(L28,2)</f>
        <v>0.25</v>
      </c>
      <c r="I28" s="14">
        <f>IF('Admissions 2019'!F28&gt;0,'Admissions 2019'!F28/'Admissions 2019'!C28,"  ")</f>
        <v>0.2439517793741227</v>
      </c>
      <c r="J28" s="14">
        <f>IF('Admissions 2019'!G28&gt;0,'Admissions 2019'!G28/'Admissions 2019'!C28,"  ")</f>
        <v>0.09685409957889522</v>
      </c>
      <c r="K28" s="14">
        <f>IF('Admissions 2019'!J28&gt;0,'Admissions 2019'!J28/'Admissions 2019'!C28,"  ")</f>
        <v>0.001444967385021881</v>
      </c>
      <c r="L28" s="14">
        <f>IF('Admissions 2019'!I28&gt;0,'Admissions 2019'!I28/'Admissions 2019'!C28,"  ")</f>
        <v>0.2486995293534803</v>
      </c>
      <c r="M28" s="8">
        <v>2019</v>
      </c>
      <c r="N28" s="7"/>
    </row>
    <row r="29" ht="15" customHeight="1">
      <c r="A29" t="s" s="5">
        <v>64</v>
      </c>
      <c r="B29" t="s" s="5">
        <v>65</v>
      </c>
      <c r="C29" s="14">
        <f>1-D29</f>
        <v>0.47</v>
      </c>
      <c r="D29" s="14">
        <f>ROUND(H29,2)+ROUND(G29,2)</f>
        <v>0.53</v>
      </c>
      <c r="E29" s="14">
        <f>SUM(ROUND(L29,2),ROUND(I29,2))</f>
        <v>0.12</v>
      </c>
      <c r="F29" s="14">
        <f>ROUND(K29,2)+ROUND(J29,2)</f>
        <v>0.41</v>
      </c>
      <c r="G29" s="14">
        <f>ROUND(J29,2)+ROUND(I29,2)</f>
        <v>0.28</v>
      </c>
      <c r="H29" s="14">
        <f>ROUND(K29,2)+ROUND(L29,2)</f>
        <v>0.25</v>
      </c>
      <c r="I29" s="14">
        <f>IF('Admissions 2019'!F29&gt;0,'Admissions 2019'!F29/'Admissions 2019'!C29,"  ")</f>
        <v>0.03856209150326798</v>
      </c>
      <c r="J29" s="14">
        <f>IF('Admissions 2019'!G29&gt;0,'Admissions 2019'!G29/'Admissions 2019'!C29,"  ")</f>
        <v>0.242483660130719</v>
      </c>
      <c r="K29" s="14">
        <f>IF('Admissions 2019'!J29&gt;0,'Admissions 2019'!J29/'Admissions 2019'!C29,"  ")</f>
        <v>0.1699346405228758</v>
      </c>
      <c r="L29" s="14">
        <f>IF('Admissions 2019'!I29&gt;0,'Admissions 2019'!I29/'Admissions 2019'!C29,"  ")</f>
        <v>0.08496732026143791</v>
      </c>
      <c r="M29" s="8">
        <v>2019</v>
      </c>
      <c r="N29" s="7"/>
    </row>
    <row r="30" ht="15" customHeight="1">
      <c r="A30" t="s" s="5">
        <v>66</v>
      </c>
      <c r="B30" t="s" s="5">
        <v>67</v>
      </c>
      <c r="C30" s="14">
        <f>1-D30</f>
        <v>0.76</v>
      </c>
      <c r="D30" s="14">
        <f>ROUND(H30,2)+ROUND(G30,2)</f>
        <v>0.24</v>
      </c>
      <c r="E30" s="14">
        <f>L30</f>
        <v>0.08631578947368421</v>
      </c>
      <c r="F30" s="14">
        <f>K30</f>
        <v>0.04596491228070176</v>
      </c>
      <c r="G30" s="14">
        <f>'Admissions 2019'!E30/'Admissions 2019'!C30</f>
        <v>0.1031578947368421</v>
      </c>
      <c r="H30" s="14">
        <f>ROUND(K30,2)+ROUND(L30,2)</f>
        <v>0.14</v>
      </c>
      <c r="I30" t="s" s="5">
        <f>IF('Admissions 2019'!F30&gt;0,'Admissions 2019'!F30/'Admissions 2019'!C30,"  ")</f>
        <v>131</v>
      </c>
      <c r="J30" t="s" s="5">
        <f>IF('Admissions 2019'!G30&gt;0,'Admissions 2019'!G30/'Admissions 2019'!C30,"  ")</f>
        <v>131</v>
      </c>
      <c r="K30" s="14">
        <f>IF('Admissions 2019'!J30&gt;0,'Admissions 2019'!J30/'Admissions 2019'!C30,"  ")</f>
        <v>0.04596491228070176</v>
      </c>
      <c r="L30" s="14">
        <f>IF('Admissions 2019'!I30&gt;0,'Admissions 2019'!I30/'Admissions 2019'!C30,"  ")</f>
        <v>0.08631578947368421</v>
      </c>
      <c r="M30" s="8">
        <v>2019</v>
      </c>
      <c r="N30" s="7"/>
    </row>
    <row r="31" ht="15" customHeight="1">
      <c r="A31" t="s" s="5">
        <v>68</v>
      </c>
      <c r="B31" t="s" s="5">
        <v>69</v>
      </c>
      <c r="C31" s="14">
        <f>1-D31</f>
        <v>0.35</v>
      </c>
      <c r="D31" s="14">
        <v>0.65</v>
      </c>
      <c r="E31" s="14"/>
      <c r="F31" s="14">
        <f>ROUND(K31,2)+ROUND(J31,2)</f>
        <v>0.65</v>
      </c>
      <c r="G31" s="14">
        <f>'Admissions 2019'!E31/'Admissions 2019'!C31</f>
        <v>0.112964366944655</v>
      </c>
      <c r="H31" s="14">
        <f>'Admissions 2019'!H31/'Admissions 2019'!C31</f>
        <v>0.5375284306292646</v>
      </c>
      <c r="I31" t="s" s="5">
        <f>IF('Admissions 2019'!F31&gt;0,'Admissions 2019'!F31/'Admissions 2019'!C31,"  ")</f>
        <v>131</v>
      </c>
      <c r="J31" s="14">
        <f>IF('Admissions 2019'!G31&gt;0,'Admissions 2019'!G31/'Admissions 2019'!C31,"  ")</f>
        <v>0.112964366944655</v>
      </c>
      <c r="K31" s="14">
        <f>IF('Admissions 2019'!J31&gt;0,'Admissions 2019'!J31/'Admissions 2019'!C31,"  ")</f>
        <v>0.5375284306292646</v>
      </c>
      <c r="L31" t="s" s="5">
        <f>IF('Admissions 2019'!I31&gt;0,'Admissions 2019'!I31/'Admissions 2019'!C31,"  ")</f>
        <v>131</v>
      </c>
      <c r="M31" s="8">
        <v>2019</v>
      </c>
      <c r="N31" s="7"/>
    </row>
    <row r="32" ht="15" customHeight="1">
      <c r="A32" t="s" s="5">
        <v>70</v>
      </c>
      <c r="B32" t="s" s="5">
        <v>71</v>
      </c>
      <c r="C32" s="14">
        <f>1-D32</f>
        <v>0.71</v>
      </c>
      <c r="D32" s="14">
        <f>ROUND(H32,2)+ROUND(G32,2)</f>
        <v>0.29</v>
      </c>
      <c r="E32" s="14">
        <f>L32</f>
        <v>0.06698756518251103</v>
      </c>
      <c r="F32" s="14">
        <f>K32</f>
        <v>0.2208851450728707</v>
      </c>
      <c r="G32" s="14"/>
      <c r="H32" s="14">
        <f>ROUND(K32,2)+ROUND(L32,2)</f>
        <v>0.29</v>
      </c>
      <c r="I32" t="s" s="5">
        <f>IF('Admissions 2019'!F32&gt;0,'Admissions 2019'!F32/'Admissions 2019'!C32,"  ")</f>
        <v>131</v>
      </c>
      <c r="J32" t="s" s="5">
        <f>IF('Admissions 2019'!G32&gt;0,'Admissions 2019'!G32/'Admissions 2019'!C32,"  ")</f>
        <v>131</v>
      </c>
      <c r="K32" s="14">
        <f>IF('Admissions 2019'!J32&gt;0,'Admissions 2019'!J32/'Admissions 2019'!C32,"  ")</f>
        <v>0.2208851450728707</v>
      </c>
      <c r="L32" s="14">
        <f>IF('Admissions 2019'!I32&gt;0,'Admissions 2019'!I32/'Admissions 2019'!C32,"  ")</f>
        <v>0.06698756518251103</v>
      </c>
      <c r="M32" s="8">
        <v>2019</v>
      </c>
      <c r="N32" s="7"/>
    </row>
    <row r="33" ht="15" customHeight="1">
      <c r="A33" t="s" s="5">
        <v>72</v>
      </c>
      <c r="B33" t="s" s="5">
        <v>73</v>
      </c>
      <c r="C33" s="14"/>
      <c r="D33" s="14"/>
      <c r="E33" s="14"/>
      <c r="F33" s="14"/>
      <c r="G33" s="14"/>
      <c r="H33" s="14"/>
      <c r="I33" t="s" s="5">
        <f>IF('Admissions 2019'!F33&gt;0,'Admissions 2019'!F33/'Admissions 2019'!C33,"  ")</f>
        <v>131</v>
      </c>
      <c r="J33" t="s" s="5">
        <f>IF('Admissions 2019'!G33&gt;0,'Admissions 2019'!G33/'Admissions 2019'!C33,"  ")</f>
        <v>131</v>
      </c>
      <c r="K33" t="s" s="5">
        <f>IF('Admissions 2019'!J33&gt;0,'Admissions 2019'!J33/'Admissions 2019'!C33,"  ")</f>
        <v>131</v>
      </c>
      <c r="L33" t="s" s="5">
        <f>IF('Admissions 2019'!I33&gt;0,'Admissions 2019'!I33/'Admissions 2019'!C33,"  ")</f>
        <v>131</v>
      </c>
      <c r="M33" s="8">
        <v>2019</v>
      </c>
      <c r="N33" s="7"/>
    </row>
    <row r="34" ht="15" customHeight="1">
      <c r="A34" t="s" s="5">
        <v>74</v>
      </c>
      <c r="B34" t="s" s="5">
        <v>75</v>
      </c>
      <c r="C34" s="14">
        <f>1-D34</f>
        <v>0.58</v>
      </c>
      <c r="D34" s="14">
        <f>ROUND(H34,2)+ROUND(G34,2)</f>
        <v>0.42</v>
      </c>
      <c r="E34" s="14">
        <f>SUM(ROUND(L34,2),ROUND(I34,2))</f>
        <v>0.01</v>
      </c>
      <c r="F34" s="14">
        <f>ROUND(K34,2)+ROUND(J34,2)</f>
        <v>0.41</v>
      </c>
      <c r="G34" s="14">
        <f>ROUND(J34,2)+ROUND(I34,2)</f>
        <v>0.23</v>
      </c>
      <c r="H34" s="14">
        <f>ROUND(K34,2)+ROUND(L34,2)</f>
        <v>0.19</v>
      </c>
      <c r="I34" s="14">
        <f>IF('Admissions 2019'!F34&gt;0,'Admissions 2019'!F34/'Admissions 2019'!C34,"  ")</f>
        <v>0.008373806732540613</v>
      </c>
      <c r="J34" s="14">
        <f>IF('Admissions 2019'!G34&gt;0,'Admissions 2019'!G34/'Admissions 2019'!C34,"  ")</f>
        <v>0.2219058784123263</v>
      </c>
      <c r="K34" s="14">
        <f>IF('Admissions 2019'!J34&gt;0,'Admissions 2019'!J34/'Admissions 2019'!C34,"  ")</f>
        <v>0.1879082230782114</v>
      </c>
      <c r="L34" s="14">
        <f>IF('Admissions 2019'!I34&gt;0,'Admissions 2019'!I34/'Admissions 2019'!C34,"  ")</f>
        <v>0.003014570423714621</v>
      </c>
      <c r="M34" s="8">
        <v>2019</v>
      </c>
      <c r="N34" s="7"/>
    </row>
    <row r="35" ht="15" customHeight="1">
      <c r="A35" t="s" s="5">
        <v>76</v>
      </c>
      <c r="B35" t="s" s="5">
        <v>77</v>
      </c>
      <c r="C35" s="14">
        <f>1-D35</f>
        <v>0.49</v>
      </c>
      <c r="D35" s="14">
        <f>ROUND(H35,2)+ROUND(G35,2)</f>
        <v>0.51</v>
      </c>
      <c r="E35" s="14">
        <f>L35</f>
        <v>0.06032601123856406</v>
      </c>
      <c r="F35" s="14">
        <f>K35</f>
        <v>0.4522825430734222</v>
      </c>
      <c r="G35" s="14"/>
      <c r="H35" s="14">
        <f>ROUND(K35,2)+ROUND(L35,2)</f>
        <v>0.51</v>
      </c>
      <c r="I35" t="s" s="5">
        <f>IF('Admissions 2019'!F35&gt;0,'Admissions 2019'!F35/'Admissions 2019'!C35,"  ")</f>
        <v>131</v>
      </c>
      <c r="J35" t="s" s="5">
        <f>IF('Admissions 2019'!G35&gt;0,'Admissions 2019'!G35/'Admissions 2019'!C35,"  ")</f>
        <v>131</v>
      </c>
      <c r="K35" s="14">
        <f>IF('Admissions 2019'!J35&gt;0,'Admissions 2019'!J35/'Admissions 2019'!C35,"  ")</f>
        <v>0.4522825430734222</v>
      </c>
      <c r="L35" s="14">
        <f>IF('Admissions 2019'!I35&gt;0,'Admissions 2019'!I35/'Admissions 2019'!C35,"  ")</f>
        <v>0.06032601123856406</v>
      </c>
      <c r="M35" s="8">
        <v>2019</v>
      </c>
      <c r="N35" s="7"/>
    </row>
    <row r="36" ht="15" customHeight="1">
      <c r="A36" t="s" s="5">
        <v>78</v>
      </c>
      <c r="B36" t="s" s="5">
        <v>79</v>
      </c>
      <c r="C36" s="14"/>
      <c r="D36" s="14"/>
      <c r="E36" s="14"/>
      <c r="F36" s="14"/>
      <c r="G36" s="14"/>
      <c r="H36" s="14"/>
      <c r="I36" t="s" s="5">
        <f>IF('Admissions 2019'!F36&gt;0,'Admissions 2019'!F36/'Admissions 2019'!C36,"  ")</f>
        <v>131</v>
      </c>
      <c r="J36" t="s" s="5">
        <f>IF('Admissions 2019'!G36&gt;0,'Admissions 2019'!G36/'Admissions 2019'!C36,"  ")</f>
        <v>131</v>
      </c>
      <c r="K36" t="s" s="5">
        <f>IF('Admissions 2019'!J36&gt;0,'Admissions 2019'!J36/'Admissions 2019'!C36,"  ")</f>
        <v>131</v>
      </c>
      <c r="L36" t="s" s="5">
        <f>IF('Admissions 2019'!I36&gt;0,'Admissions 2019'!I36/'Admissions 2019'!C36,"  ")</f>
        <v>131</v>
      </c>
      <c r="M36" s="8">
        <v>2019</v>
      </c>
      <c r="N36" s="7"/>
    </row>
    <row r="37" ht="15" customHeight="1">
      <c r="A37" t="s" s="5">
        <v>80</v>
      </c>
      <c r="B37" t="s" s="5">
        <v>81</v>
      </c>
      <c r="C37" s="14">
        <f>1-D37</f>
        <v>0.85</v>
      </c>
      <c r="D37" s="14">
        <f>ROUND(H37,2)+ROUND(G37,2)</f>
        <v>0.15</v>
      </c>
      <c r="E37" s="14">
        <f>I37</f>
        <v>0.06894714407502131</v>
      </c>
      <c r="F37" s="14">
        <f>J37</f>
        <v>0.07523444160272805</v>
      </c>
      <c r="G37" s="14">
        <f>ROUND(J37,2)+ROUND(I37,2)</f>
        <v>0.15</v>
      </c>
      <c r="H37" s="28">
        <f>'Admissions 2019'!H37/'Admissions 2019'!C37</f>
        <v>0.00319693094629156</v>
      </c>
      <c r="I37" s="14">
        <f>IF('Admissions 2019'!F37&gt;0,'Admissions 2019'!F37/'Admissions 2019'!C37,"  ")</f>
        <v>0.06894714407502131</v>
      </c>
      <c r="J37" s="14">
        <f>IF('Admissions 2019'!G37&gt;0,'Admissions 2019'!G37/'Admissions 2019'!C37,"  ")</f>
        <v>0.07523444160272805</v>
      </c>
      <c r="K37" t="s" s="5">
        <f>IF('Admissions 2019'!J37&gt;0,'Admissions 2019'!J37/'Admissions 2019'!C37,"  ")</f>
        <v>131</v>
      </c>
      <c r="L37" t="s" s="5">
        <f>IF('Admissions 2019'!I37&gt;0,'Admissions 2019'!I37/'Admissions 2019'!C37,"  ")</f>
        <v>131</v>
      </c>
      <c r="M37" s="8">
        <v>2019</v>
      </c>
      <c r="N37" s="7"/>
    </row>
    <row r="38" ht="15" customHeight="1">
      <c r="A38" t="s" s="5">
        <v>82</v>
      </c>
      <c r="B38" t="s" s="5">
        <v>83</v>
      </c>
      <c r="C38" s="14">
        <f>1-D38</f>
        <v>0.5700000000000001</v>
      </c>
      <c r="D38" s="14">
        <f>ROUND(H38,2)+ROUND(G38,2)</f>
        <v>0.43</v>
      </c>
      <c r="E38" s="14">
        <f>SUM(ROUND(L38,2),ROUND(I38,2))</f>
        <v>0.15</v>
      </c>
      <c r="F38" s="14">
        <f>ROUND(K38,2)+ROUND(J38,2)</f>
        <v>0.28</v>
      </c>
      <c r="G38" s="14">
        <f>ROUND(J38,2)+ROUND(I38,2)</f>
        <v>0.39</v>
      </c>
      <c r="H38" s="14">
        <f>ROUND(K38,2)+ROUND(L38,2)</f>
        <v>0.04</v>
      </c>
      <c r="I38" s="14">
        <f>IF('Admissions 2019'!F38&gt;0,'Admissions 2019'!F38/'Admissions 2019'!C38,"  ")</f>
        <v>0.1437258153676064</v>
      </c>
      <c r="J38" s="14">
        <f>IF('Admissions 2019'!G38&gt;0,'Admissions 2019'!G38/'Admissions 2019'!C38,"  ")</f>
        <v>0.2540630182421227</v>
      </c>
      <c r="K38" s="14">
        <f>IF('Admissions 2019'!J38&gt;0,'Admissions 2019'!J38/'Admissions 2019'!C38,"  ")</f>
        <v>0.03040353786622443</v>
      </c>
      <c r="L38" s="14">
        <f>IF('Admissions 2019'!I38&gt;0,'Admissions 2019'!I38/'Admissions 2019'!C38,"  ")</f>
        <v>0.01492537313432836</v>
      </c>
      <c r="M38" s="8">
        <v>2019</v>
      </c>
      <c r="N38" s="7"/>
    </row>
    <row r="39" ht="15" customHeight="1">
      <c r="A39" t="s" s="5">
        <v>84</v>
      </c>
      <c r="B39" t="s" s="5">
        <v>85</v>
      </c>
      <c r="C39" s="14">
        <f>1-D39</f>
        <v>0.55</v>
      </c>
      <c r="D39" s="14">
        <f>ROUND(H39,2)+ROUND(G39,2)</f>
        <v>0.45</v>
      </c>
      <c r="E39" s="14">
        <f>L39</f>
        <v>0.2146867774964219</v>
      </c>
      <c r="F39" s="14">
        <f>K39</f>
        <v>0.2391830892876803</v>
      </c>
      <c r="G39" s="14"/>
      <c r="H39" s="14">
        <f>ROUND(K39,2)+ROUND(L39,2)</f>
        <v>0.45</v>
      </c>
      <c r="I39" t="s" s="5">
        <f>IF('Admissions 2019'!F39&gt;0,'Admissions 2019'!F39/'Admissions 2019'!C39,"  ")</f>
        <v>131</v>
      </c>
      <c r="J39" t="s" s="5">
        <f>IF('Admissions 2019'!G39&gt;0,'Admissions 2019'!G39/'Admissions 2019'!C39,"  ")</f>
        <v>131</v>
      </c>
      <c r="K39" s="14">
        <f>IF('Admissions 2019'!J39&gt;0,'Admissions 2019'!J39/'Admissions 2019'!C39,"  ")</f>
        <v>0.2391830892876803</v>
      </c>
      <c r="L39" s="14">
        <f>IF('Admissions 2019'!I39&gt;0,'Admissions 2019'!I39/'Admissions 2019'!C39,"  ")</f>
        <v>0.2146867774964219</v>
      </c>
      <c r="M39" s="8">
        <v>2019</v>
      </c>
      <c r="N39" s="7"/>
    </row>
    <row r="40" ht="15" customHeight="1">
      <c r="A40" t="s" s="5">
        <v>86</v>
      </c>
      <c r="B40" t="s" s="5">
        <v>87</v>
      </c>
      <c r="C40" s="14">
        <f>1-D40</f>
        <v>0.62</v>
      </c>
      <c r="D40" s="14">
        <f>ROUND(H40,2)+ROUND(G40,2)</f>
        <v>0.38</v>
      </c>
      <c r="E40" s="14">
        <f>SUM(ROUND(L40,2),ROUND(I40,2))</f>
        <v>0.3</v>
      </c>
      <c r="F40" s="14">
        <f>ROUND(K40,2)+ROUND(J40,2)</f>
        <v>0.08</v>
      </c>
      <c r="G40" s="14">
        <f>ROUND(J40,2)+ROUND(I40,2)</f>
        <v>0.34</v>
      </c>
      <c r="H40" s="14">
        <f>ROUND(K40,2)+ROUND(L40,2)</f>
        <v>0.04</v>
      </c>
      <c r="I40" s="14">
        <f>IF('Admissions 2019'!F40&gt;0,'Admissions 2019'!F40/'Admissions 2019'!C40,"  ")</f>
        <v>0.2776686313032089</v>
      </c>
      <c r="J40" s="14">
        <f>IF('Admissions 2019'!G40&gt;0,'Admissions 2019'!G40/'Admissions 2019'!C40,"  ")</f>
        <v>0.06417812704649639</v>
      </c>
      <c r="K40" s="14">
        <f>IF('Admissions 2019'!J40&gt;0,'Admissions 2019'!J40/'Admissions 2019'!C40,"  ")</f>
        <v>0.02095612311722331</v>
      </c>
      <c r="L40" s="14">
        <f>IF('Admissions 2019'!I40&gt;0,'Admissions 2019'!I40/'Admissions 2019'!C40,"  ")</f>
        <v>0.02095612311722331</v>
      </c>
      <c r="M40" s="8">
        <v>2019</v>
      </c>
      <c r="N40" s="7"/>
    </row>
    <row r="41" ht="15" customHeight="1">
      <c r="A41" t="s" s="5">
        <v>88</v>
      </c>
      <c r="B41" t="s" s="5">
        <v>89</v>
      </c>
      <c r="C41" s="14">
        <f>1-D41</f>
        <v>0.8300000000000001</v>
      </c>
      <c r="D41" s="14">
        <f>ROUND(H41,2)+ROUND(G41,2)</f>
        <v>0.17</v>
      </c>
      <c r="E41" s="14"/>
      <c r="F41" s="14"/>
      <c r="G41" s="14">
        <f>'Admissions 2019'!E41/'Admissions 2019'!C41</f>
        <v>0.09030598429461142</v>
      </c>
      <c r="H41" s="14">
        <f>'Admissions 2019'!H41/'Admissions 2019'!C41</f>
        <v>0.07676685621445979</v>
      </c>
      <c r="I41" t="s" s="5">
        <f>IF('Admissions 2019'!F41&gt;0,'Admissions 2019'!F41/'Admissions 2019'!C41,"  ")</f>
        <v>131</v>
      </c>
      <c r="J41" t="s" s="5">
        <f>IF('Admissions 2019'!G41&gt;0,'Admissions 2019'!G41/'Admissions 2019'!C41,"  ")</f>
        <v>131</v>
      </c>
      <c r="K41" t="s" s="5">
        <f>IF('Admissions 2019'!J41&gt;0,'Admissions 2019'!J41/'Admissions 2019'!C41,"  ")</f>
        <v>131</v>
      </c>
      <c r="L41" t="s" s="5">
        <f>IF('Admissions 2019'!I41&gt;0,'Admissions 2019'!I41/'Admissions 2019'!C41,"  ")</f>
        <v>131</v>
      </c>
      <c r="M41" s="8">
        <v>2019</v>
      </c>
      <c r="N41" s="7"/>
    </row>
    <row r="42" ht="15" customHeight="1">
      <c r="A42" t="s" s="5">
        <v>90</v>
      </c>
      <c r="B42" t="s" s="5">
        <v>91</v>
      </c>
      <c r="C42" s="14">
        <f>1-D42</f>
        <v>0.25</v>
      </c>
      <c r="D42" s="14">
        <f>ROUND(H42,2)+ROUND(G42,2)</f>
        <v>0.75</v>
      </c>
      <c r="E42" s="14">
        <f>SUM(ROUND(L42,2),ROUND(I42,2))</f>
        <v>0.09</v>
      </c>
      <c r="F42" s="14">
        <f>ROUND(K42,2)+ROUND(J42,2)</f>
        <v>0.66</v>
      </c>
      <c r="G42" s="14">
        <f>ROUND(J42,2)+ROUND(I42,2)</f>
        <v>0.16</v>
      </c>
      <c r="H42" s="14">
        <f>ROUND(K42,2)+ROUND(L42,2)</f>
        <v>0.5900000000000001</v>
      </c>
      <c r="I42" s="14">
        <f>IF('Admissions 2019'!F42&gt;0,'Admissions 2019'!F42/'Admissions 2019'!C42,"  ")</f>
        <v>0.03516237402015678</v>
      </c>
      <c r="J42" s="14">
        <f>IF('Admissions 2019'!G42&gt;0,'Admissions 2019'!G42/'Admissions 2019'!C42,"  ")</f>
        <v>0.1240761478163494</v>
      </c>
      <c r="K42" s="14">
        <f>IF('Admissions 2019'!J42&gt;0,'Admissions 2019'!J42/'Admissions 2019'!C42,"  ")</f>
        <v>0.542441209406495</v>
      </c>
      <c r="L42" s="14">
        <f>IF('Admissions 2019'!I42&gt;0,'Admissions 2019'!I42/'Admissions 2019'!C42,"  ")</f>
        <v>0.04703247480403135</v>
      </c>
      <c r="M42" s="8">
        <v>2019</v>
      </c>
      <c r="N42" s="7"/>
    </row>
    <row r="43" ht="15" customHeight="1">
      <c r="A43" t="s" s="5">
        <v>92</v>
      </c>
      <c r="B43" t="s" s="5">
        <v>93</v>
      </c>
      <c r="C43" s="14">
        <f>1-D43</f>
        <v>0.62</v>
      </c>
      <c r="D43" s="14">
        <f>ROUND(H43,2)+ROUND(G43,2)</f>
        <v>0.38</v>
      </c>
      <c r="E43" s="14"/>
      <c r="F43" s="14"/>
      <c r="G43" s="14"/>
      <c r="H43" s="14">
        <f>'Admissions 2019'!H43/'Admissions 2019'!C43</f>
        <v>0.3827875226821049</v>
      </c>
      <c r="I43" t="s" s="5">
        <f>IF('Admissions 2019'!F43&gt;0,'Admissions 2019'!F43/'Admissions 2019'!C43,"  ")</f>
        <v>131</v>
      </c>
      <c r="J43" t="s" s="5">
        <f>IF('Admissions 2019'!G43&gt;0,'Admissions 2019'!G43/'Admissions 2019'!C43,"  ")</f>
        <v>131</v>
      </c>
      <c r="K43" t="s" s="5">
        <f>IF('Admissions 2019'!J43&gt;0,'Admissions 2019'!J43/'Admissions 2019'!C43,"  ")</f>
        <v>131</v>
      </c>
      <c r="L43" t="s" s="5">
        <f>IF('Admissions 2019'!I43&gt;0,'Admissions 2019'!I43/'Admissions 2019'!C43,"  ")</f>
        <v>131</v>
      </c>
      <c r="M43" s="8">
        <v>2019</v>
      </c>
      <c r="N43" s="7"/>
    </row>
    <row r="44" ht="15" customHeight="1">
      <c r="A44" t="s" s="5">
        <v>94</v>
      </c>
      <c r="B44" t="s" s="5">
        <v>95</v>
      </c>
      <c r="C44" s="14">
        <f>1-D44</f>
        <v>0.5800000000000001</v>
      </c>
      <c r="D44" s="14">
        <f>ROUND(H44,2)+ROUND(G44,2)</f>
        <v>0.42</v>
      </c>
      <c r="E44" s="14">
        <f>SUM(ROUND(L44,2),ROUND(I44,2))</f>
        <v>0.24</v>
      </c>
      <c r="F44" s="14">
        <f>ROUND(K44,2)+ROUND(J44,2)</f>
        <v>0.18</v>
      </c>
      <c r="G44" s="14">
        <f>ROUND(J44,2)+ROUND(I44,2)</f>
        <v>0.31</v>
      </c>
      <c r="H44" s="14">
        <f>ROUND(K44,2)+ROUND(L44,2)</f>
        <v>0.11</v>
      </c>
      <c r="I44" s="14">
        <f>IF('Admissions 2019'!F44&gt;0,'Admissions 2019'!F44/'Admissions 2019'!C44,"  ")</f>
        <v>0.1552035259737149</v>
      </c>
      <c r="J44" s="14">
        <f>IF('Admissions 2019'!G44&gt;0,'Admissions 2019'!G44/'Admissions 2019'!C44,"  ")</f>
        <v>0.1473307676338609</v>
      </c>
      <c r="K44" s="14">
        <f>IF('Admissions 2019'!J44&gt;0,'Admissions 2019'!J44/'Admissions 2019'!C44,"  ")</f>
        <v>0.02813752575014771</v>
      </c>
      <c r="L44" s="14">
        <f>IF('Admissions 2019'!I44&gt;0,'Admissions 2019'!I44/'Admissions 2019'!C44,"  ")</f>
        <v>0.07842417080532089</v>
      </c>
      <c r="M44" s="8">
        <v>2019</v>
      </c>
      <c r="N44" s="7"/>
    </row>
    <row r="45" ht="15" customHeight="1">
      <c r="A45" t="s" s="5">
        <v>96</v>
      </c>
      <c r="B45" t="s" s="5">
        <v>97</v>
      </c>
      <c r="C45" s="14">
        <f>1-D45</f>
        <v>0.2000000000000001</v>
      </c>
      <c r="D45" s="14">
        <f>ROUND(H45,2)+ROUND(G45,2)</f>
        <v>0.7999999999999999</v>
      </c>
      <c r="E45" s="14">
        <f>SUM(ROUND(L45,2),ROUND(I45,2))</f>
        <v>0.24</v>
      </c>
      <c r="F45" s="14">
        <f>ROUND(K45,2)+ROUND(J45,2)</f>
        <v>0.5600000000000001</v>
      </c>
      <c r="G45" s="14">
        <f>ROUND(J45,2)+ROUND(I45,2)</f>
        <v>0.23</v>
      </c>
      <c r="H45" s="14">
        <f>ROUND(K45,2)+ROUND(L45,2)</f>
        <v>0.5700000000000001</v>
      </c>
      <c r="I45" s="14">
        <f>IF('Admissions 2019'!F45&gt;0,'Admissions 2019'!F45/'Admissions 2019'!C45,"  ")</f>
        <v>0.1203680676448645</v>
      </c>
      <c r="J45" s="14">
        <f>IF('Admissions 2019'!G45&gt;0,'Admissions 2019'!G45/'Admissions 2019'!C45,"  ")</f>
        <v>0.1094255160407859</v>
      </c>
      <c r="K45" s="14">
        <f>IF('Admissions 2019'!J45&gt;0,'Admissions 2019'!J45/'Admissions 2019'!C45,"  ")</f>
        <v>0.4511315593136036</v>
      </c>
      <c r="L45" s="14">
        <f>IF('Admissions 2019'!I45&gt;0,'Admissions 2019'!I45/'Admissions 2019'!C45,"  ")</f>
        <v>0.1168863466799304</v>
      </c>
      <c r="M45" s="8">
        <v>2019</v>
      </c>
      <c r="N45" s="7"/>
    </row>
    <row r="46" ht="15" customHeight="1">
      <c r="A46" t="s" s="5">
        <v>98</v>
      </c>
      <c r="B46" t="s" s="5">
        <v>99</v>
      </c>
      <c r="C46" s="14"/>
      <c r="D46" s="14"/>
      <c r="E46" s="14"/>
      <c r="F46" s="14"/>
      <c r="G46" s="14"/>
      <c r="H46" s="14"/>
      <c r="I46" t="s" s="5">
        <f>IF('Admissions 2019'!F46&gt;0,'Admissions 2019'!F46/'Admissions 2019'!C46,"  ")</f>
        <v>131</v>
      </c>
      <c r="J46" t="s" s="5">
        <f>IF('Admissions 2019'!G46&gt;0,'Admissions 2019'!G46/'Admissions 2019'!C46,"  ")</f>
        <v>131</v>
      </c>
      <c r="K46" t="s" s="5">
        <f>IF('Admissions 2019'!J46&gt;0,'Admissions 2019'!J46/'Admissions 2019'!C46,"  ")</f>
        <v>131</v>
      </c>
      <c r="L46" t="s" s="5">
        <f>IF('Admissions 2019'!I46&gt;0,'Admissions 2019'!I46/'Admissions 2019'!C46,"  ")</f>
        <v>131</v>
      </c>
      <c r="M46" s="8">
        <v>2019</v>
      </c>
      <c r="N46" s="7"/>
    </row>
    <row r="47" ht="15" customHeight="1">
      <c r="A47" t="s" s="5">
        <v>100</v>
      </c>
      <c r="B47" t="s" s="5">
        <v>101</v>
      </c>
      <c r="C47" s="14">
        <f>1-D47</f>
        <v>0.91</v>
      </c>
      <c r="D47" s="14">
        <f>ROUND(H47,2)+ROUND(G47,2)</f>
        <v>0.09</v>
      </c>
      <c r="E47" s="14"/>
      <c r="F47" s="14"/>
      <c r="G47" s="14">
        <f>'Admissions 2019'!E47/'Admissions 2019'!C47</f>
        <v>0.04231219893243067</v>
      </c>
      <c r="H47" s="14">
        <f>'Admissions 2019'!H47/'Admissions 2019'!C47</f>
        <v>0.04999349043093347</v>
      </c>
      <c r="I47" t="s" s="5">
        <f>IF('Admissions 2019'!F47&gt;0,'Admissions 2019'!F47/'Admissions 2019'!C47,"  ")</f>
        <v>131</v>
      </c>
      <c r="J47" t="s" s="5">
        <f>IF('Admissions 2019'!G47&gt;0,'Admissions 2019'!G47/'Admissions 2019'!C47,"  ")</f>
        <v>131</v>
      </c>
      <c r="K47" t="s" s="5">
        <f>IF('Admissions 2019'!J47&gt;0,'Admissions 2019'!J47/'Admissions 2019'!C47,"  ")</f>
        <v>131</v>
      </c>
      <c r="L47" t="s" s="5">
        <f>IF('Admissions 2019'!I47&gt;0,'Admissions 2019'!I47/'Admissions 2019'!C47,"  ")</f>
        <v>131</v>
      </c>
      <c r="M47" s="8">
        <v>2019</v>
      </c>
      <c r="N47" s="7"/>
    </row>
    <row r="48" ht="15" customHeight="1">
      <c r="A48" t="s" s="5">
        <v>102</v>
      </c>
      <c r="B48" t="s" s="5">
        <v>103</v>
      </c>
      <c r="C48" s="14">
        <f>1-D48</f>
        <v>0.5900000000000001</v>
      </c>
      <c r="D48" s="14">
        <f>ROUND(H48,2)+ROUND(G48,2)</f>
        <v>0.41</v>
      </c>
      <c r="E48" s="14">
        <f>L48</f>
        <v>0.2397037806937768</v>
      </c>
      <c r="F48" s="14">
        <f>K48</f>
        <v>0.1726646745485254</v>
      </c>
      <c r="G48" s="14"/>
      <c r="H48" s="14">
        <f>ROUND(K48,2)+ROUND(L48,2)</f>
        <v>0.41</v>
      </c>
      <c r="I48" t="s" s="5">
        <f>IF('Admissions 2019'!F48&gt;0,'Admissions 2019'!F48/'Admissions 2019'!C48,"  ")</f>
        <v>131</v>
      </c>
      <c r="J48" t="s" s="5">
        <f>IF('Admissions 2019'!G48&gt;0,'Admissions 2019'!G48/'Admissions 2019'!C48,"  ")</f>
        <v>131</v>
      </c>
      <c r="K48" s="14">
        <f>IF('Admissions 2019'!J48&gt;0,'Admissions 2019'!J48/'Admissions 2019'!C48,"  ")</f>
        <v>0.1726646745485254</v>
      </c>
      <c r="L48" s="14">
        <f>IF('Admissions 2019'!I48&gt;0,'Admissions 2019'!I48/'Admissions 2019'!C48,"  ")</f>
        <v>0.2397037806937768</v>
      </c>
      <c r="M48" s="8">
        <v>2019</v>
      </c>
      <c r="N48" s="7"/>
    </row>
    <row r="49" ht="15" customHeight="1">
      <c r="A49" t="s" s="5">
        <v>104</v>
      </c>
      <c r="B49" t="s" s="5">
        <v>105</v>
      </c>
      <c r="C49" s="14">
        <f>1-D49</f>
        <v>0.3200000000000001</v>
      </c>
      <c r="D49" s="14">
        <f>ROUND(H49,2)+ROUND(G49,2)</f>
        <v>0.6799999999999999</v>
      </c>
      <c r="E49" s="14">
        <f>SUM(ROUND(L49,2),ROUND(I49,2))</f>
        <v>0.23</v>
      </c>
      <c r="F49" s="14">
        <f>ROUND(K49,2)+ROUND(J49,2)</f>
        <v>0.45</v>
      </c>
      <c r="G49" s="14">
        <f>ROUND(J49,2)+ROUND(I49,2)</f>
        <v>0.26</v>
      </c>
      <c r="H49" s="14">
        <f>ROUND(K49,2)+ROUND(L49,2)</f>
        <v>0.42</v>
      </c>
      <c r="I49" s="14">
        <f>IF('Admissions 2019'!F49&gt;0,'Admissions 2019'!F49/'Admissions 2019'!C49,"  ")</f>
        <v>0.101272707494833</v>
      </c>
      <c r="J49" s="14">
        <f>IF('Admissions 2019'!G49&gt;0,'Admissions 2019'!G49/'Admissions 2019'!C49,"  ")</f>
        <v>0.1643641901446753</v>
      </c>
      <c r="K49" s="14">
        <f>IF('Admissions 2019'!J49&gt;0,'Admissions 2019'!J49/'Admissions 2019'!C49,"  ")</f>
        <v>0.2923963885565104</v>
      </c>
      <c r="L49" s="14">
        <f>IF('Admissions 2019'!I49&gt;0,'Admissions 2019'!I49/'Admissions 2019'!C49,"  ")</f>
        <v>0.1293375394321767</v>
      </c>
      <c r="M49" s="8">
        <v>2019</v>
      </c>
      <c r="N49" s="7"/>
    </row>
    <row r="50" ht="15" customHeight="1">
      <c r="A50" t="s" s="5">
        <v>106</v>
      </c>
      <c r="B50" t="s" s="5">
        <v>107</v>
      </c>
      <c r="C50" s="14">
        <f>1-D50</f>
        <v>0.6799999999999999</v>
      </c>
      <c r="D50" s="14">
        <f>ROUND(H50,2)+ROUND(G50,2)</f>
        <v>0.32</v>
      </c>
      <c r="E50" s="14">
        <f>SUM(ROUND(L50,2),ROUND(I50,2))</f>
        <v>0.09</v>
      </c>
      <c r="F50" s="14">
        <f>ROUND(K50,2)+ROUND(J50,2)</f>
        <v>0.23</v>
      </c>
      <c r="G50" s="14">
        <f>ROUND(J50,2)+ROUND(I50,2)</f>
        <v>0.13</v>
      </c>
      <c r="H50" s="14">
        <f>ROUND(K50,2)+ROUND(L50,2)</f>
        <v>0.19</v>
      </c>
      <c r="I50" s="14">
        <f>IF('Admissions 2019'!F50&gt;0,'Admissions 2019'!F50/'Admissions 2019'!C50,"  ")</f>
        <v>0.00102960102960103</v>
      </c>
      <c r="J50" s="14">
        <f>IF('Admissions 2019'!G50&gt;0,'Admissions 2019'!G50/'Admissions 2019'!C50,"  ")</f>
        <v>0.1317889317889318</v>
      </c>
      <c r="K50" s="14">
        <f>IF('Admissions 2019'!J50&gt;0,'Admissions 2019'!J50/'Admissions 2019'!C50,"  ")</f>
        <v>0.1034749034749035</v>
      </c>
      <c r="L50" s="14">
        <f>IF('Admissions 2019'!I50&gt;0,'Admissions 2019'!I50/'Admissions 2019'!C50,"  ")</f>
        <v>0.08751608751608751</v>
      </c>
      <c r="M50" s="8">
        <v>2019</v>
      </c>
      <c r="N50" s="7"/>
    </row>
    <row r="51" ht="15" customHeight="1">
      <c r="A51" t="s" s="5">
        <v>108</v>
      </c>
      <c r="B51" t="s" s="5">
        <v>109</v>
      </c>
      <c r="C51" s="14">
        <f>1-D51</f>
        <v>0.4299999999999999</v>
      </c>
      <c r="D51" s="14">
        <f>ROUND(H51,2)+ROUND(G51,2)</f>
        <v>0.5700000000000001</v>
      </c>
      <c r="E51" s="14">
        <f>SUM(ROUND(L51,2),ROUND(I51,2))</f>
        <v>0.09</v>
      </c>
      <c r="F51" s="14">
        <f>ROUND(K51,2)+ROUND(J51,2)</f>
        <v>0.48</v>
      </c>
      <c r="G51" s="14">
        <f>ROUND(J51,2)+ROUND(I51,2)</f>
        <v>0.27</v>
      </c>
      <c r="H51" s="14">
        <f>ROUND(K51,2)+ROUND(L51,2)</f>
        <v>0.3</v>
      </c>
      <c r="I51" s="14">
        <f>IF('Admissions 2019'!F51&gt;0,'Admissions 2019'!F51/'Admissions 2019'!C51,"  ")</f>
        <v>0.04749103942652329</v>
      </c>
      <c r="J51" s="14">
        <f>IF('Admissions 2019'!G51&gt;0,'Admissions 2019'!G51/'Admissions 2019'!C51,"  ")</f>
        <v>0.2222222222222222</v>
      </c>
      <c r="K51" s="14">
        <f>IF('Admissions 2019'!J51&gt;0,'Admissions 2019'!J51/'Admissions 2019'!C51,"  ")</f>
        <v>0.257168458781362</v>
      </c>
      <c r="L51" s="14">
        <f>IF('Admissions 2019'!I51&gt;0,'Admissions 2019'!I51/'Admissions 2019'!C51,"  ")</f>
        <v>0.03584229390681003</v>
      </c>
      <c r="M51" s="8">
        <v>2019</v>
      </c>
      <c r="N51" s="7"/>
    </row>
    <row r="52" ht="15" customHeight="1">
      <c r="A52" s="7"/>
      <c r="B52" s="7"/>
      <c r="C52" s="14"/>
      <c r="D52" s="14"/>
      <c r="E52" s="14"/>
      <c r="F52" s="14"/>
      <c r="G52" s="14"/>
      <c r="H52" s="14"/>
      <c r="I52" s="28"/>
      <c r="J52" s="28"/>
      <c r="K52" s="28"/>
      <c r="L52" s="28"/>
      <c r="M52" s="7"/>
      <c r="N52" s="7"/>
    </row>
    <row r="53" ht="15" customHeight="1">
      <c r="A53" s="7"/>
      <c r="B53" t="s" s="9">
        <v>110</v>
      </c>
      <c r="C53" s="29">
        <f>('Admissions 2019'!C53-'Admissions 2019'!E53-'Admissions 2019'!H53)/'Admissions 2019'!C53</f>
        <v>0.6020137573175836</v>
      </c>
      <c r="D53" s="29">
        <f>('Admissions 2019'!E53+'Admissions 2019'!H53)/'Admissions 2019'!C53</f>
        <v>0.3979862426824164</v>
      </c>
      <c r="E53" s="29">
        <f>('Admissions 2019'!F53+'Admissions 2019'!I53)/'Admissions 2019'!C53</f>
        <v>0.2041369202155464</v>
      </c>
      <c r="F53" s="29">
        <f>('Admissions 2019'!G53+'Admissions 2019'!J53)/'Admissions 2019'!C53</f>
        <v>0.1938493224668701</v>
      </c>
      <c r="G53" s="29">
        <f>'Admissions 2019'!E53/'Admissions 2019'!C53</f>
        <v>0.1927847888038149</v>
      </c>
      <c r="H53" s="29">
        <f>'Admissions 2019'!H53/'Admissions 2019'!C53</f>
        <v>0.2052014538786015</v>
      </c>
      <c r="I53" s="29">
        <f>'Admissions 2019'!F53/'Admissions 2019'!C53</f>
        <v>0.1093048577814285</v>
      </c>
      <c r="J53" s="29">
        <f>'Admissions 2019'!G53/'Admissions 2019'!C53</f>
        <v>0.08347993102238646</v>
      </c>
      <c r="K53" s="29">
        <f>'Admissions 2019'!J53/'Admissions 2019'!C53</f>
        <v>0.1103693914444836</v>
      </c>
      <c r="L53" s="29">
        <f>'Admissions 2019'!I53/'Admissions 2019'!C53</f>
        <v>0.09483206243411788</v>
      </c>
      <c r="M53" s="7"/>
      <c r="N53" s="7"/>
    </row>
    <row r="54" ht="15" customHeight="1">
      <c r="A54" s="7"/>
      <c r="B54" s="7"/>
      <c r="C54" s="7"/>
      <c r="D54" s="7"/>
      <c r="E54" s="14"/>
      <c r="F54" s="14"/>
      <c r="G54" s="7"/>
      <c r="H54" s="7"/>
      <c r="I54" s="7"/>
      <c r="J54" t="s" s="5">
        <f>IF('Admissions 2019'!G52&gt;0,'Admissions 2019'!G52/'Admissions 2019'!C52,"  ")</f>
        <v>131</v>
      </c>
      <c r="K54" t="s" s="5">
        <f>IF('Admissions 2019'!J52&gt;0,'Admissions 2019'!J52/'Admissions 2019'!C52,"  ")</f>
        <v>131</v>
      </c>
      <c r="L54" t="s" s="5">
        <f>IF('Admissions 2019'!I52&gt;0,'Admissions 2019'!I52/'Admissions 2019'!C52,"  ")</f>
        <v>131</v>
      </c>
      <c r="M54" s="7"/>
      <c r="N54" s="7"/>
    </row>
    <row r="55" ht="15" customHeight="1">
      <c r="A55" s="7"/>
      <c r="B55" t="s" s="5">
        <v>140</v>
      </c>
      <c r="C55" s="8">
        <f>COUNTIF(C2:C51,"&gt;0")</f>
        <v>46</v>
      </c>
      <c r="D55" s="8">
        <f>COUNTIF(D2:D51,"&gt;0")</f>
        <v>46</v>
      </c>
      <c r="E55" s="8">
        <f>COUNTIF(E2:E51,"&gt;0")</f>
        <v>40</v>
      </c>
      <c r="F55" s="8">
        <f>COUNTIF(F2:F51,"&gt;0")</f>
        <v>41</v>
      </c>
      <c r="G55" s="8">
        <f>COUNTIF(G2:G51,"&gt;0")</f>
        <v>40</v>
      </c>
      <c r="H55" s="8">
        <f>COUNTIF(H2:H51,"&gt;0")</f>
        <v>45</v>
      </c>
      <c r="I55" s="8">
        <f>COUNTIF(I2:I51,"&gt;0")</f>
        <v>28</v>
      </c>
      <c r="J55" s="8">
        <f>COUNTIF(J2:J51,"&gt;0")</f>
        <v>29</v>
      </c>
      <c r="K55" s="8">
        <f>COUNTIF(K2:K51,"&gt;0")</f>
        <v>39</v>
      </c>
      <c r="L55" s="8">
        <f>COUNTIF(L2:L51,"&gt;0")</f>
        <v>38</v>
      </c>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77" customWidth="1"/>
    <col min="2" max="2" width="15.3516" style="77" customWidth="1"/>
    <col min="3" max="3" width="14.1719" style="77" customWidth="1"/>
    <col min="4" max="4" width="10.6719" style="77" customWidth="1"/>
    <col min="5" max="5" width="10.6719" style="77" customWidth="1"/>
    <col min="6" max="6" width="10.6719" style="77" customWidth="1"/>
    <col min="7" max="7" width="10.6719" style="77" customWidth="1"/>
    <col min="8" max="8" width="10.6719" style="77" customWidth="1"/>
    <col min="9" max="9" width="10.6719" style="77" customWidth="1"/>
    <col min="10" max="10" width="12" style="77" customWidth="1"/>
    <col min="11" max="11" width="8.85156" style="77" customWidth="1"/>
    <col min="12" max="256" width="8.85156" style="77"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0.64</v>
      </c>
      <c r="D2" s="14">
        <f>ROUND(E2,2)+ROUND(F2,2)</f>
        <v>0.36</v>
      </c>
      <c r="E2" s="14">
        <f>ROUND(H2,2)+ROUND(G2,2)</f>
        <v>0.3</v>
      </c>
      <c r="F2" s="14">
        <f>ROUND(J2,2)+ROUND(I2,2)</f>
        <v>0.06</v>
      </c>
      <c r="G2" s="14">
        <f>IF('Population 2019'!F2&gt;0,'Population 2019'!F2/'Population 2019'!C2,"  ")</f>
        <v>0.1872146118721461</v>
      </c>
      <c r="H2" s="14">
        <f>IF('Population 2019'!G2&gt;0,'Population 2019'!G2/'Population 2019'!C2,"  ")</f>
        <v>0.1098064796694934</v>
      </c>
      <c r="I2" s="14">
        <f>IF('Population 2019'!J2&gt;0,'Population 2019'!J2/'Population 2019'!C2,"  ")</f>
        <v>0.0228310502283105</v>
      </c>
      <c r="J2" s="14">
        <f>IF('Population 2019'!I2&gt;0,'Population 2019'!I2/'Population 2019'!C2,"  ")</f>
        <v>0.0380517503805175</v>
      </c>
      <c r="K2" s="8">
        <v>2019</v>
      </c>
    </row>
    <row r="3" ht="15" customHeight="1">
      <c r="A3" t="s" s="5">
        <v>12</v>
      </c>
      <c r="B3" t="s" s="5">
        <v>13</v>
      </c>
      <c r="C3" s="14">
        <f>1-D3</f>
        <v>0.99</v>
      </c>
      <c r="D3" s="14">
        <f>ROUND(E3,2)+ROUND(F3,2)</f>
        <v>0.01</v>
      </c>
      <c r="E3" s="14">
        <f>'Population 2019'!E3/'Population 2019'!C3</f>
        <v>0.005873504763269107</v>
      </c>
      <c r="F3" s="28">
        <f>'Population 2019'!H3/'Population 2019'!C3</f>
        <v>0.00408280209154072</v>
      </c>
      <c r="G3" t="s" s="5">
        <f>IF('Population 2019'!F3&gt;0,'Population 2019'!F3/'Population 2019'!C3,"  ")</f>
        <v>131</v>
      </c>
      <c r="H3" s="14">
        <f>IF('Population 2019'!G3&gt;0,'Population 2019'!G3/'Population 2019'!C3,"  ")</f>
        <v>0.005873504763269107</v>
      </c>
      <c r="I3" s="14">
        <f>IF('Population 2019'!J3&gt;0,'Population 2019'!J3/'Population 2019'!C3,"  ")</f>
        <v>0.00408280209154072</v>
      </c>
      <c r="J3" t="s" s="5">
        <f>IF('Population 2019'!I3&gt;0,'Population 2019'!I3/'Population 2019'!C3,"  ")</f>
        <v>131</v>
      </c>
      <c r="K3" s="8">
        <v>2019</v>
      </c>
    </row>
    <row r="4" ht="15" customHeight="1">
      <c r="A4" t="s" s="5">
        <v>14</v>
      </c>
      <c r="B4" t="s" s="5">
        <v>15</v>
      </c>
      <c r="C4" s="14">
        <f>1-D4</f>
        <v>0.53</v>
      </c>
      <c r="D4" s="14">
        <f>ROUND(E4,2)+ROUND(F4,2)</f>
        <v>0.47</v>
      </c>
      <c r="E4" s="14">
        <f>ROUND(H4,2)+ROUND(G4,2)</f>
        <v>0.17</v>
      </c>
      <c r="F4" s="14">
        <f>ROUND(J4,2)+ROUND(I4,2)</f>
        <v>0.3</v>
      </c>
      <c r="G4" s="14">
        <f>IF('Population 2019'!F4&gt;0,'Population 2019'!F4/'Population 2019'!C4,"  ")</f>
        <v>0.1376913265306123</v>
      </c>
      <c r="H4" s="14">
        <f>IF('Population 2019'!G4&gt;0,'Population 2019'!G4/'Population 2019'!C4,"  ")</f>
        <v>0.03271683673469387</v>
      </c>
      <c r="I4" s="14">
        <f>IF('Population 2019'!J4&gt;0,'Population 2019'!J4/'Population 2019'!C4,"  ")</f>
        <v>0.05082908163265306</v>
      </c>
      <c r="J4" s="14">
        <f>IF('Population 2019'!I4&gt;0,'Population 2019'!I4/'Population 2019'!C4,"  ")</f>
        <v>0.251530612244898</v>
      </c>
      <c r="K4" s="8">
        <v>2019</v>
      </c>
    </row>
    <row r="5" ht="15" customHeight="1">
      <c r="A5" t="s" s="5">
        <v>16</v>
      </c>
      <c r="B5" t="s" s="5">
        <v>17</v>
      </c>
      <c r="C5" s="14"/>
      <c r="D5" s="14"/>
      <c r="E5" s="14"/>
      <c r="F5" s="14"/>
      <c r="G5" t="s" s="5">
        <f>IF('Population 2019'!F5&gt;0,'Population 2019'!F5/'Population 2019'!C5,"  ")</f>
        <v>131</v>
      </c>
      <c r="H5" t="s" s="5">
        <f>IF('Population 2019'!G5&gt;0,'Population 2019'!G5/'Population 2019'!C5,"  ")</f>
        <v>131</v>
      </c>
      <c r="I5" t="s" s="5">
        <f>IF('Population 2019'!J5&gt;0,'Population 2019'!J5/'Population 2019'!C5,"  ")</f>
        <v>131</v>
      </c>
      <c r="J5" t="s" s="5">
        <f>IF('Population 2019'!I5&gt;0,'Population 2019'!I5/'Population 2019'!C5,"  ")</f>
        <v>131</v>
      </c>
      <c r="K5" s="8">
        <v>2019</v>
      </c>
    </row>
    <row r="6" ht="15" customHeight="1">
      <c r="A6" t="s" s="5">
        <v>18</v>
      </c>
      <c r="B6" t="s" s="5">
        <v>19</v>
      </c>
      <c r="C6" s="14">
        <f>1-D6</f>
        <v>0.75</v>
      </c>
      <c r="D6" s="14">
        <f>ROUND(E6,2)+ROUND(F6,2)</f>
        <v>0.25</v>
      </c>
      <c r="E6" s="14">
        <f>ROUND(H6,2)+ROUND(G6,2)</f>
        <v>0.09</v>
      </c>
      <c r="F6" s="14">
        <f>ROUND(J6,2)+ROUND(I6,2)</f>
        <v>0.16</v>
      </c>
      <c r="G6" s="14">
        <f>IF('Population 2019'!F6&gt;0,'Population 2019'!F6/'Population 2019'!C6,"  ")</f>
        <v>0.05511402212548425</v>
      </c>
      <c r="H6" s="14">
        <f>IF('Population 2019'!G6&gt;0,'Population 2019'!G6/'Population 2019'!C6,"  ")</f>
        <v>0.0267981948160869</v>
      </c>
      <c r="I6" s="14">
        <f>IF('Population 2019'!J6&gt;0,'Population 2019'!J6/'Population 2019'!C6,"  ")</f>
        <v>0.0006469906945165541</v>
      </c>
      <c r="J6" s="14">
        <f>IF('Population 2019'!I6&gt;0,'Population 2019'!I6/'Population 2019'!C6,"  ")</f>
        <v>0.1649187267862135</v>
      </c>
      <c r="K6" s="8">
        <v>2019</v>
      </c>
    </row>
    <row r="7" ht="15" customHeight="1">
      <c r="A7" t="s" s="5">
        <v>20</v>
      </c>
      <c r="B7" t="s" s="5">
        <v>21</v>
      </c>
      <c r="C7" s="14">
        <f>1-D7</f>
        <v>0.79</v>
      </c>
      <c r="D7" s="14">
        <f>ROUND(E7,2)+ROUND(F7,2)</f>
        <v>0.21</v>
      </c>
      <c r="E7" s="28">
        <f>'Population 2019'!E7/'Population 2019'!C7</f>
        <v>0.004110069670693198</v>
      </c>
      <c r="F7" s="14">
        <f>ROUND(J7,2)+ROUND(I7,2)</f>
        <v>0.21</v>
      </c>
      <c r="G7" s="28">
        <f>IF('Population 2019'!F7&gt;0,'Population 2019'!F7/'Population 2019'!C7,"  ")</f>
        <v>0.00275675404741617</v>
      </c>
      <c r="H7" s="28">
        <f>IF('Population 2019'!G7&gt;0,'Population 2019'!G7/'Population 2019'!C7,"  ")</f>
        <v>0.001353315623277029</v>
      </c>
      <c r="I7" s="14">
        <f>IF('Population 2019'!J7&gt;0,'Population 2019'!J7/'Population 2019'!C7,"  ")</f>
        <v>0.06621221993885018</v>
      </c>
      <c r="J7" s="14">
        <f>IF('Population 2019'!I7&gt;0,'Population 2019'!I7/'Population 2019'!C7,"  ")</f>
        <v>0.1352313167259787</v>
      </c>
      <c r="K7" s="8">
        <v>2019</v>
      </c>
    </row>
    <row r="8" ht="15" customHeight="1">
      <c r="A8" t="s" s="5">
        <v>22</v>
      </c>
      <c r="B8" t="s" s="5">
        <v>23</v>
      </c>
      <c r="C8" s="14"/>
      <c r="D8" s="14"/>
      <c r="E8" s="14"/>
      <c r="F8" s="14"/>
      <c r="G8" t="s" s="5">
        <f>IF('Population 2019'!F8&gt;0,'Population 2019'!F8/'Population 2019'!C8,"  ")</f>
        <v>131</v>
      </c>
      <c r="H8" t="s" s="5">
        <f>IF('Population 2019'!G8&gt;0,'Population 2019'!G8/'Population 2019'!C8,"  ")</f>
        <v>131</v>
      </c>
      <c r="I8" t="s" s="5">
        <f>IF('Population 2019'!J8&gt;0,'Population 2019'!J8/'Population 2019'!C8,"  ")</f>
        <v>131</v>
      </c>
      <c r="J8" t="s" s="5">
        <f>IF('Population 2019'!I8&gt;0,'Population 2019'!I8/'Population 2019'!C8,"  ")</f>
        <v>131</v>
      </c>
      <c r="K8" s="8">
        <v>2019</v>
      </c>
    </row>
    <row r="9" ht="15" customHeight="1">
      <c r="A9" t="s" s="5">
        <v>24</v>
      </c>
      <c r="B9" t="s" s="5">
        <v>25</v>
      </c>
      <c r="C9" s="14">
        <f>1-D9</f>
        <v>0.9</v>
      </c>
      <c r="D9" s="14">
        <f>ROUND(E9,2)+ROUND(F9,2)</f>
        <v>0.1</v>
      </c>
      <c r="E9" s="14">
        <f>'Population 2019'!E9/'Population 2019'!C9</f>
        <v>0.09873760144274121</v>
      </c>
      <c r="F9" s="14"/>
      <c r="G9" t="s" s="5">
        <f>IF('Population 2019'!F9&gt;0,'Population 2019'!F9/'Population 2019'!C9,"  ")</f>
        <v>131</v>
      </c>
      <c r="H9" t="s" s="5">
        <f>IF('Population 2019'!G9&gt;0,'Population 2019'!G9/'Population 2019'!C9,"  ")</f>
        <v>131</v>
      </c>
      <c r="I9" t="s" s="5">
        <f>IF('Population 2019'!J9&gt;0,'Population 2019'!J9/'Population 2019'!C9,"  ")</f>
        <v>131</v>
      </c>
      <c r="J9" t="s" s="5">
        <f>IF('Population 2019'!I9&gt;0,'Population 2019'!I9/'Population 2019'!C9,"  ")</f>
        <v>131</v>
      </c>
      <c r="K9" s="8">
        <v>2019</v>
      </c>
    </row>
    <row r="10" ht="15" customHeight="1">
      <c r="A10" t="s" s="5">
        <v>26</v>
      </c>
      <c r="B10" t="s" s="5">
        <v>27</v>
      </c>
      <c r="C10" s="14">
        <f>1-D10</f>
        <v>0.86</v>
      </c>
      <c r="D10" s="14">
        <f>ROUND(E10,2)+ROUND(F10,2)</f>
        <v>0.14</v>
      </c>
      <c r="E10" s="14">
        <f>ROUND(H10,2)+ROUND(G10,2)</f>
        <v>0.13</v>
      </c>
      <c r="F10" s="14">
        <f>'Population 2019'!H10/'Population 2019'!C10</f>
        <v>0.007069207119402673</v>
      </c>
      <c r="G10" s="14">
        <f>IF('Population 2019'!F10&gt;0,'Population 2019'!F10/'Population 2019'!C10,"  ")</f>
        <v>0.08474682617698115</v>
      </c>
      <c r="H10" s="14">
        <f>IF('Population 2019'!G10&gt;0,'Population 2019'!G10/'Population 2019'!C10,"  ")</f>
        <v>0.05361512559345784</v>
      </c>
      <c r="I10" s="28">
        <f>IF('Population 2019'!J10&gt;0,'Population 2019'!J10/'Population 2019'!C10,"  ")</f>
        <v>0.00371237947838454</v>
      </c>
      <c r="J10" s="28">
        <f>IF('Population 2019'!I10&gt;0,'Population 2019'!I10/'Population 2019'!C10,"  ")</f>
        <v>0.003356827641018133</v>
      </c>
      <c r="K10" s="8">
        <v>2019</v>
      </c>
    </row>
    <row r="11" ht="15" customHeight="1">
      <c r="A11" t="s" s="5">
        <v>28</v>
      </c>
      <c r="B11" t="s" s="5">
        <v>29</v>
      </c>
      <c r="C11" s="14"/>
      <c r="D11" s="14"/>
      <c r="E11" s="14"/>
      <c r="F11" s="14"/>
      <c r="G11" t="s" s="5">
        <f>IF('Population 2019'!F11&gt;0,'Population 2019'!F11/'Population 2019'!C11,"  ")</f>
        <v>131</v>
      </c>
      <c r="H11" t="s" s="5">
        <f>IF('Population 2019'!G11&gt;0,'Population 2019'!G11/'Population 2019'!C11,"  ")</f>
        <v>131</v>
      </c>
      <c r="I11" t="s" s="5">
        <f>IF('Population 2019'!J11&gt;0,'Population 2019'!J11/'Population 2019'!C11,"  ")</f>
        <v>131</v>
      </c>
      <c r="J11" t="s" s="5">
        <f>IF('Population 2019'!I11&gt;0,'Population 2019'!I11/'Population 2019'!C11,"  ")</f>
        <v>131</v>
      </c>
      <c r="K11" s="8">
        <v>2019</v>
      </c>
    </row>
    <row r="12" ht="15" customHeight="1">
      <c r="A12" t="s" s="5">
        <v>30</v>
      </c>
      <c r="B12" t="s" s="5">
        <v>31</v>
      </c>
      <c r="C12" s="14">
        <f>1-D12</f>
        <v>0.66</v>
      </c>
      <c r="D12" s="14">
        <f>ROUND(E12,2)+ROUND(F12,2)</f>
        <v>0.34</v>
      </c>
      <c r="E12" s="14">
        <f>ROUND(H12,2)+ROUND(G12,2)</f>
        <v>0.15</v>
      </c>
      <c r="F12" s="14">
        <f>ROUND(J12,2)+ROUND(I12,2)</f>
        <v>0.19</v>
      </c>
      <c r="G12" s="14">
        <f>IF('Population 2019'!F12&gt;0,'Population 2019'!F12/'Population 2019'!C12,"  ")</f>
        <v>0.1173622319575744</v>
      </c>
      <c r="H12" s="14">
        <f>IF('Population 2019'!G12&gt;0,'Population 2019'!G12/'Population 2019'!C12,"  ")</f>
        <v>0.02836061793866728</v>
      </c>
      <c r="I12" s="14">
        <f>IF('Population 2019'!J12&gt;0,'Population 2019'!J12/'Population 2019'!C12,"  ")</f>
        <v>0.03550841595572977</v>
      </c>
      <c r="J12" s="14">
        <f>IF('Population 2019'!I12&gt;0,'Population 2019'!I12/'Population 2019'!C12,"  ")</f>
        <v>0.145492275766659</v>
      </c>
      <c r="K12" s="8">
        <v>2019</v>
      </c>
    </row>
    <row r="13" ht="15" customHeight="1">
      <c r="A13" t="s" s="5">
        <v>32</v>
      </c>
      <c r="B13" t="s" s="5">
        <v>33</v>
      </c>
      <c r="C13" s="14">
        <f>1-D13</f>
        <v>0.6799999999999999</v>
      </c>
      <c r="D13" s="14">
        <f>ROUND(E13,2)+ROUND(F13,2)</f>
        <v>0.32</v>
      </c>
      <c r="E13" s="14">
        <f>ROUND(H13,2)+ROUND(G13,2)</f>
        <v>0.21</v>
      </c>
      <c r="F13" s="14">
        <f>ROUND(J13,2)+ROUND(I13,2)</f>
        <v>0.11</v>
      </c>
      <c r="G13" s="14">
        <f>IF('Population 2019'!F13&gt;0,'Population 2019'!F13/'Population 2019'!C13,"  ")</f>
        <v>0.1091211006997984</v>
      </c>
      <c r="H13" s="14">
        <f>IF('Population 2019'!G13&gt;0,'Population 2019'!G13/'Population 2019'!C13,"  ")</f>
        <v>0.1005811884711185</v>
      </c>
      <c r="I13" s="14">
        <f>IF('Population 2019'!J13&gt;0,'Population 2019'!J13/'Population 2019'!C13,"  ")</f>
        <v>0.04080180287035939</v>
      </c>
      <c r="J13" s="14">
        <f>IF('Population 2019'!I13&gt;0,'Population 2019'!I13/'Population 2019'!C13,"  ")</f>
        <v>0.06760763847704898</v>
      </c>
      <c r="K13" s="8">
        <v>2019</v>
      </c>
    </row>
    <row r="14" ht="15" customHeight="1">
      <c r="A14" t="s" s="5">
        <v>34</v>
      </c>
      <c r="B14" t="s" s="5">
        <v>35</v>
      </c>
      <c r="C14" s="14">
        <f>1-D14</f>
        <v>0.5700000000000001</v>
      </c>
      <c r="D14" s="14">
        <f>ROUND(E14,2)+ROUND(F14,2)</f>
        <v>0.43</v>
      </c>
      <c r="E14" s="14">
        <f>ROUND(H14,2)+ROUND(G14,2)</f>
        <v>0.29</v>
      </c>
      <c r="F14" s="14">
        <f>ROUND(J14,2)+ROUND(I14,2)</f>
        <v>0.14</v>
      </c>
      <c r="G14" s="14">
        <f>IF('Population 2019'!F14&gt;0,'Population 2019'!F14/'Population 2019'!C14,"  ")</f>
        <v>0.2115512281478203</v>
      </c>
      <c r="H14" s="14">
        <f>IF('Population 2019'!G14&gt;0,'Population 2019'!G14/'Population 2019'!C14,"  ")</f>
        <v>0.08043815003319318</v>
      </c>
      <c r="I14" s="14">
        <f>IF('Population 2019'!J14&gt;0,'Population 2019'!J14/'Population 2019'!C14,"  ")</f>
        <v>0.02932064616065501</v>
      </c>
      <c r="J14" s="14">
        <f>IF('Population 2019'!I14&gt;0,'Population 2019'!I14/'Population 2019'!C14,"  ")</f>
        <v>0.1105333038282806</v>
      </c>
      <c r="K14" s="8">
        <v>2019</v>
      </c>
    </row>
    <row r="15" ht="15" customHeight="1">
      <c r="A15" t="s" s="5">
        <v>36</v>
      </c>
      <c r="B15" t="s" s="5">
        <v>37</v>
      </c>
      <c r="C15" s="14">
        <f>1-D15</f>
        <v>0.86</v>
      </c>
      <c r="D15" s="14">
        <f>ROUND(E15,2)+ROUND(F15,2)</f>
        <v>0.14</v>
      </c>
      <c r="E15" s="14"/>
      <c r="F15" s="14">
        <f>ROUND(J15,2)+ROUND(I15,2)</f>
        <v>0.14</v>
      </c>
      <c r="G15" t="s" s="5">
        <f>IF('Population 2019'!F15&gt;0,'Population 2019'!F15/'Population 2019'!C15,"  ")</f>
        <v>131</v>
      </c>
      <c r="H15" t="s" s="5">
        <f>IF('Population 2019'!G15&gt;0,'Population 2019'!G15/'Population 2019'!C15,"  ")</f>
        <v>131</v>
      </c>
      <c r="I15" s="14">
        <f>IF('Population 2019'!J15&gt;0,'Population 2019'!J15/'Population 2019'!C15,"  ")</f>
        <v>0.09329364473617259</v>
      </c>
      <c r="J15" s="14">
        <f>IF('Population 2019'!I15&gt;0,'Population 2019'!I15/'Population 2019'!C15,"  ")</f>
        <v>0.05192591461863329</v>
      </c>
      <c r="K15" s="8">
        <v>2019</v>
      </c>
    </row>
    <row r="16" ht="15" customHeight="1">
      <c r="A16" t="s" s="5">
        <v>38</v>
      </c>
      <c r="B16" t="s" s="5">
        <v>39</v>
      </c>
      <c r="C16" s="14"/>
      <c r="D16" s="14"/>
      <c r="E16" s="14"/>
      <c r="F16" s="14"/>
      <c r="G16" t="s" s="5">
        <f>IF('Population 2019'!F16&gt;0,'Population 2019'!F16/'Population 2019'!C16,"  ")</f>
        <v>131</v>
      </c>
      <c r="H16" t="s" s="5">
        <f>IF('Population 2019'!G16&gt;0,'Population 2019'!G16/'Population 2019'!C16,"  ")</f>
        <v>131</v>
      </c>
      <c r="I16" t="s" s="5">
        <f>IF('Population 2019'!J16&gt;0,'Population 2019'!J16/'Population 2019'!C16,"  ")</f>
        <v>131</v>
      </c>
      <c r="J16" t="s" s="5">
        <f>IF('Population 2019'!I16&gt;0,'Population 2019'!I16/'Population 2019'!C16,"  ")</f>
        <v>131</v>
      </c>
      <c r="K16" s="8">
        <v>2019</v>
      </c>
    </row>
    <row r="17" ht="15" customHeight="1">
      <c r="A17" t="s" s="5">
        <v>40</v>
      </c>
      <c r="B17" t="s" s="5">
        <v>41</v>
      </c>
      <c r="C17" s="14">
        <f>1-D17</f>
        <v>0.7</v>
      </c>
      <c r="D17" s="14">
        <f>ROUND(E17,2)+ROUND(F17,2)</f>
        <v>0.3</v>
      </c>
      <c r="E17" s="14">
        <f>ROUND(H17,2)+ROUND(G17,2)</f>
        <v>0.23</v>
      </c>
      <c r="F17" s="14">
        <f>'Population 2019'!H17/'Population 2019'!C17</f>
        <v>0.07447232178414974</v>
      </c>
      <c r="G17" s="14">
        <f>IF('Population 2019'!F17&gt;0,'Population 2019'!F17/'Population 2019'!C17,"  ")</f>
        <v>0.09229390681003584</v>
      </c>
      <c r="H17" s="14">
        <f>IF('Population 2019'!G17&gt;0,'Population 2019'!G17/'Population 2019'!C17,"  ")</f>
        <v>0.1403823178016727</v>
      </c>
      <c r="I17" t="s" s="5">
        <f>IF('Population 2019'!J17&gt;0,'Population 2019'!J17/'Population 2019'!C17,"  ")</f>
        <v>131</v>
      </c>
      <c r="J17" s="14">
        <f>IF('Population 2019'!I17&gt;0,'Population 2019'!I17/'Population 2019'!C17,"  ")</f>
        <v>0.07447232178414974</v>
      </c>
      <c r="K17" s="8">
        <v>2019</v>
      </c>
    </row>
    <row r="18" ht="15" customHeight="1">
      <c r="A18" t="s" s="5">
        <v>42</v>
      </c>
      <c r="B18" t="s" s="5">
        <v>43</v>
      </c>
      <c r="C18" s="14"/>
      <c r="D18" s="14"/>
      <c r="E18" s="14"/>
      <c r="F18" s="14"/>
      <c r="G18" t="s" s="5">
        <f>IF('Population 2019'!F18&gt;0,'Population 2019'!F18/'Population 2019'!C18,"  ")</f>
        <v>131</v>
      </c>
      <c r="H18" t="s" s="5">
        <f>IF('Population 2019'!G18&gt;0,'Population 2019'!G18/'Population 2019'!C18,"  ")</f>
        <v>131</v>
      </c>
      <c r="I18" t="s" s="5">
        <f>IF('Population 2019'!J18&gt;0,'Population 2019'!J18/'Population 2019'!C18,"  ")</f>
        <v>131</v>
      </c>
      <c r="J18" t="s" s="5">
        <f>IF('Population 2019'!I18&gt;0,'Population 2019'!I18/'Population 2019'!C18,"  ")</f>
        <v>131</v>
      </c>
      <c r="K18" s="8">
        <v>2019</v>
      </c>
    </row>
    <row r="19" ht="15" customHeight="1">
      <c r="A19" t="s" s="5">
        <v>44</v>
      </c>
      <c r="B19" t="s" s="5">
        <v>45</v>
      </c>
      <c r="C19" s="14">
        <f>1-D19</f>
        <v>0.7</v>
      </c>
      <c r="D19" s="14">
        <f>ROUND(E19,2)+ROUND(F19,2)</f>
        <v>0.3</v>
      </c>
      <c r="E19" s="14">
        <f>ROUND(H19,2)+ROUND(G19,2)</f>
        <v>0.11</v>
      </c>
      <c r="F19" s="14">
        <f>ROUND(J19,2)+ROUND(I19,2)</f>
        <v>0.19</v>
      </c>
      <c r="G19" s="14">
        <f>IF('Population 2019'!F19&gt;0,'Population 2019'!F19/'Population 2019'!C19,"  ")</f>
        <v>0.03467749611345538</v>
      </c>
      <c r="H19" s="14">
        <f>IF('Population 2019'!G19&gt;0,'Population 2019'!G19/'Population 2019'!C19,"  ")</f>
        <v>0.07627145531266855</v>
      </c>
      <c r="I19" s="14">
        <f>IF('Population 2019'!J19&gt;0,'Population 2019'!J19/'Population 2019'!C19,"  ")</f>
        <v>0.02601605380881373</v>
      </c>
      <c r="J19" s="14">
        <f>IF('Population 2019'!I19&gt;0,'Population 2019'!I19/'Population 2019'!C19,"  ")</f>
        <v>0.1620927059868651</v>
      </c>
      <c r="K19" s="8">
        <v>2019</v>
      </c>
    </row>
    <row r="20" ht="15" customHeight="1">
      <c r="A20" t="s" s="5">
        <v>46</v>
      </c>
      <c r="B20" t="s" s="5">
        <v>47</v>
      </c>
      <c r="C20" s="14">
        <f>1-D20</f>
        <v>0.97</v>
      </c>
      <c r="D20" s="14">
        <f>ROUND(E20,2)+ROUND(F20,2)</f>
        <v>0.03</v>
      </c>
      <c r="E20" s="14">
        <f>'Population 2019'!E20/'Population 2019'!C20</f>
        <v>0.001378791677112058</v>
      </c>
      <c r="F20" s="14">
        <f>ROUND(J20,2)+ROUND(I20,2)</f>
        <v>0.03</v>
      </c>
      <c r="G20" t="s" s="5">
        <f>IF('Population 2019'!F20&gt;0,'Population 2019'!F20/'Population 2019'!C20,"  ")</f>
        <v>131</v>
      </c>
      <c r="H20" t="s" s="5">
        <f>IF('Population 2019'!G20&gt;0,'Population 2019'!G20/'Population 2019'!C20,"  ")</f>
        <v>131</v>
      </c>
      <c r="I20" s="14">
        <f>IF('Population 2019'!J20&gt;0,'Population 2019'!J20/'Population 2019'!C20,"  ")</f>
        <v>0.01642015542742542</v>
      </c>
      <c r="J20" s="14">
        <f>IF('Population 2019'!I20&gt;0,'Population 2019'!I20/'Population 2019'!C20,"  ")</f>
        <v>0.01002757583354224</v>
      </c>
      <c r="K20" s="8">
        <v>2019</v>
      </c>
    </row>
    <row r="21" ht="15" customHeight="1">
      <c r="A21" t="s" s="5">
        <v>48</v>
      </c>
      <c r="B21" t="s" s="5">
        <v>49</v>
      </c>
      <c r="C21" s="14">
        <f>1-D21</f>
        <v>0.92</v>
      </c>
      <c r="D21" s="14">
        <f>ROUND(E21,2)+ROUND(F21,2)</f>
        <v>0.08</v>
      </c>
      <c r="E21" s="14">
        <f>'Population 2019'!E21/'Population 2019'!C21</f>
        <v>0.04281056063952877</v>
      </c>
      <c r="F21" s="14">
        <f>'Population 2019'!H21/'Population 2019'!C21</f>
        <v>0.03939202692752709</v>
      </c>
      <c r="G21" t="s" s="5">
        <f>IF('Population 2019'!F21&gt;0,'Population 2019'!F21/'Population 2019'!C21,"  ")</f>
        <v>131</v>
      </c>
      <c r="H21" t="s" s="5">
        <f>IF('Population 2019'!G21&gt;0,'Population 2019'!G21/'Population 2019'!C21,"  ")</f>
        <v>131</v>
      </c>
      <c r="I21" t="s" s="5">
        <f>IF('Population 2019'!J21&gt;0,'Population 2019'!J21/'Population 2019'!C21,"  ")</f>
        <v>131</v>
      </c>
      <c r="J21" t="s" s="5">
        <f>IF('Population 2019'!I21&gt;0,'Population 2019'!I21/'Population 2019'!C21,"  ")</f>
        <v>131</v>
      </c>
      <c r="K21" s="8">
        <v>2019</v>
      </c>
    </row>
    <row r="22" ht="15" customHeight="1">
      <c r="A22" t="s" s="5">
        <v>50</v>
      </c>
      <c r="B22" t="s" s="5">
        <v>51</v>
      </c>
      <c r="C22" s="14"/>
      <c r="D22" s="14"/>
      <c r="E22" s="14"/>
      <c r="F22" s="14"/>
      <c r="G22" t="s" s="5">
        <f>IF('Population 2019'!F22&gt;0,'Population 2019'!F22/'Population 2019'!C22,"  ")</f>
        <v>131</v>
      </c>
      <c r="H22" t="s" s="5">
        <f>IF('Population 2019'!G22&gt;0,'Population 2019'!G22/'Population 2019'!C22,"  ")</f>
        <v>131</v>
      </c>
      <c r="I22" t="s" s="5">
        <f>IF('Population 2019'!J22&gt;0,'Population 2019'!J22/'Population 2019'!C22,"  ")</f>
        <v>131</v>
      </c>
      <c r="J22" t="s" s="5">
        <f>IF('Population 2019'!I22&gt;0,'Population 2019'!I22/'Population 2019'!C22,"  ")</f>
        <v>131</v>
      </c>
      <c r="K22" s="8">
        <v>2019</v>
      </c>
    </row>
    <row r="23" ht="15" customHeight="1">
      <c r="A23" t="s" s="5">
        <v>52</v>
      </c>
      <c r="B23" t="s" s="5">
        <v>53</v>
      </c>
      <c r="C23" s="14">
        <f>1-D23</f>
        <v>0.96</v>
      </c>
      <c r="D23" s="14">
        <f>ROUND(E23,2)+ROUND(F23,2)</f>
        <v>0.04</v>
      </c>
      <c r="E23" s="14"/>
      <c r="F23" s="14">
        <f>'Population 2019'!H23/'Population 2019'!C23</f>
        <v>0.04031795673703414</v>
      </c>
      <c r="G23" t="s" s="5">
        <f>IF('Population 2019'!F23&gt;0,'Population 2019'!F23/'Population 2019'!C23,"  ")</f>
        <v>131</v>
      </c>
      <c r="H23" t="s" s="5">
        <f>IF('Population 2019'!G23&gt;0,'Population 2019'!G23/'Population 2019'!C23,"  ")</f>
        <v>131</v>
      </c>
      <c r="I23" s="14">
        <f>IF('Population 2019'!J23&gt;0,'Population 2019'!J23/'Population 2019'!C23,"  ")</f>
        <v>0.04031795673703414</v>
      </c>
      <c r="J23" t="s" s="5">
        <f>IF('Population 2019'!I23&gt;0,'Population 2019'!I23/'Population 2019'!C23,"  ")</f>
        <v>131</v>
      </c>
      <c r="K23" s="8">
        <v>2019</v>
      </c>
    </row>
    <row r="24" ht="15" customHeight="1">
      <c r="A24" t="s" s="5">
        <v>54</v>
      </c>
      <c r="B24" t="s" s="5">
        <v>55</v>
      </c>
      <c r="C24" s="14">
        <f>1-D24</f>
        <v>0.7</v>
      </c>
      <c r="D24" s="14">
        <f>ROUND(E24,2)+ROUND(F24,2)</f>
        <v>0.3</v>
      </c>
      <c r="E24" s="14">
        <f>'Population 2019'!E24/'Population 2019'!C24</f>
        <v>0.1225853607601545</v>
      </c>
      <c r="F24" s="14">
        <f>ROUND(J24,2)+ROUND(I24,2)</f>
        <v>0.18</v>
      </c>
      <c r="G24" t="s" s="5">
        <f>IF('Population 2019'!F24&gt;0,'Population 2019'!F24/'Population 2019'!C24,"  ")</f>
        <v>131</v>
      </c>
      <c r="H24" s="14">
        <f>IF('Population 2019'!G24&gt;0,'Population 2019'!G24/'Population 2019'!C24,"  ")</f>
        <v>0.1225853607601545</v>
      </c>
      <c r="I24" s="14">
        <f>IF('Population 2019'!J24&gt;0,'Population 2019'!J24/'Population 2019'!C24,"  ")</f>
        <v>0.1184086874804218</v>
      </c>
      <c r="J24" s="14">
        <f>IF('Population 2019'!I24&gt;0,'Population 2019'!I24/'Population 2019'!C24,"  ")</f>
        <v>0.06296334969197034</v>
      </c>
      <c r="K24" s="8">
        <v>2019</v>
      </c>
    </row>
    <row r="25" ht="15" customHeight="1">
      <c r="A25" t="s" s="5">
        <v>56</v>
      </c>
      <c r="B25" t="s" s="5">
        <v>57</v>
      </c>
      <c r="C25" s="14">
        <f>1-D25</f>
        <v>0.48</v>
      </c>
      <c r="D25" s="14">
        <f>ROUND(E25,2)+ROUND(F25,2)</f>
        <v>0.52</v>
      </c>
      <c r="E25" s="14">
        <f>ROUND(H25,2)+ROUND(G25,2)</f>
        <v>0.32</v>
      </c>
      <c r="F25" s="14">
        <f>ROUND(J25,2)+ROUND(I25,2)</f>
        <v>0.2</v>
      </c>
      <c r="G25" s="14">
        <f>IF('Population 2019'!F25&gt;0,'Population 2019'!F25/'Population 2019'!C25,"  ")</f>
        <v>0.1880812096258962</v>
      </c>
      <c r="H25" s="14">
        <f>IF('Population 2019'!G25&gt;0,'Population 2019'!G25/'Population 2019'!C25,"  ")</f>
        <v>0.1277418896855257</v>
      </c>
      <c r="I25" s="14">
        <f>IF('Population 2019'!J25&gt;0,'Population 2019'!J25/'Population 2019'!C25,"  ")</f>
        <v>0.07574359338397103</v>
      </c>
      <c r="J25" s="14">
        <f>IF('Population 2019'!I25&gt;0,'Population 2019'!I25/'Population 2019'!C25,"  ")</f>
        <v>0.1175551927308866</v>
      </c>
      <c r="K25" s="8">
        <v>2019</v>
      </c>
    </row>
    <row r="26" ht="15" customHeight="1">
      <c r="A26" t="s" s="5">
        <v>58</v>
      </c>
      <c r="B26" t="s" s="5">
        <v>59</v>
      </c>
      <c r="C26" s="14"/>
      <c r="D26" s="14"/>
      <c r="E26" s="14"/>
      <c r="F26" s="14"/>
      <c r="G26" t="s" s="5">
        <f>IF('Population 2019'!F26&gt;0,'Population 2019'!F26/'Population 2019'!C26,"  ")</f>
        <v>131</v>
      </c>
      <c r="H26" t="s" s="5">
        <f>IF('Population 2019'!G26&gt;0,'Population 2019'!G26/'Population 2019'!C26,"  ")</f>
        <v>131</v>
      </c>
      <c r="I26" t="s" s="5">
        <f>IF('Population 2019'!J26&gt;0,'Population 2019'!J26/'Population 2019'!C26,"  ")</f>
        <v>131</v>
      </c>
      <c r="J26" t="s" s="5">
        <f>IF('Population 2019'!I26&gt;0,'Population 2019'!I26/'Population 2019'!C26,"  ")</f>
        <v>131</v>
      </c>
      <c r="K26" s="8">
        <v>2019</v>
      </c>
    </row>
    <row r="27" ht="15" customHeight="1">
      <c r="A27" t="s" s="5">
        <v>60</v>
      </c>
      <c r="B27" t="s" s="5">
        <v>61</v>
      </c>
      <c r="C27" s="14">
        <f>1-D27</f>
        <v>0.86</v>
      </c>
      <c r="D27" s="14">
        <f>ROUND(E27,2)+ROUND(F27,2)</f>
        <v>0.14</v>
      </c>
      <c r="E27" s="14">
        <f>ROUND(H27,2)+ROUND(G27,2)</f>
        <v>0.08</v>
      </c>
      <c r="F27" s="14">
        <f>ROUND(J27,2)+ROUND(I27,2)</f>
        <v>0.06</v>
      </c>
      <c r="G27" s="14">
        <f>IF('Population 2019'!F27&gt;0,'Population 2019'!F27/'Population 2019'!C27,"  ")</f>
        <v>0.02659956865564342</v>
      </c>
      <c r="H27" s="14">
        <f>IF('Population 2019'!G27&gt;0,'Population 2019'!G27/'Population 2019'!C27,"  ")</f>
        <v>0.05248023005032351</v>
      </c>
      <c r="I27" s="14">
        <f>IF('Population 2019'!J27&gt;0,'Population 2019'!J27/'Population 2019'!C27,"  ")</f>
        <v>0.05391804457225018</v>
      </c>
      <c r="J27" s="14">
        <f>IF('Population 2019'!I27&gt;0,'Population 2019'!I27/'Population 2019'!C27,"  ")</f>
        <v>0.005751258087706686</v>
      </c>
      <c r="K27" s="8">
        <v>2019</v>
      </c>
    </row>
    <row r="28" ht="15" customHeight="1">
      <c r="A28" t="s" s="5">
        <v>62</v>
      </c>
      <c r="B28" t="s" s="5">
        <v>63</v>
      </c>
      <c r="C28" s="14">
        <f>1-D28</f>
        <v>0.71</v>
      </c>
      <c r="D28" s="14">
        <f>ROUND(E28,2)+ROUND(F28,2)</f>
        <v>0.29</v>
      </c>
      <c r="E28" s="14">
        <f>ROUND(H28,2)+ROUND(G28,2)</f>
        <v>0.17</v>
      </c>
      <c r="F28" s="14">
        <f>ROUND(J28,2)+ROUND(I28,2)</f>
        <v>0.12</v>
      </c>
      <c r="G28" s="14">
        <f>IF('Population 2019'!F28&gt;0,'Population 2019'!F28/'Population 2019'!C28,"  ")</f>
        <v>0.1606384834564168</v>
      </c>
      <c r="H28" s="14">
        <f>IF('Population 2019'!G28&gt;0,'Population 2019'!G28/'Population 2019'!C28,"  ")</f>
        <v>0.01302552770832122</v>
      </c>
      <c r="I28" s="14">
        <f>IF('Population 2019'!J28&gt;0,'Population 2019'!J28/'Population 2019'!C28,"  ")</f>
        <v>0.0001744490318078735</v>
      </c>
      <c r="J28" s="14">
        <f>IF('Population 2019'!I28&gt;0,'Population 2019'!I28/'Population 2019'!C28,"  ")</f>
        <v>0.1196429609815666</v>
      </c>
      <c r="K28" s="8">
        <v>2019</v>
      </c>
    </row>
    <row r="29" ht="15" customHeight="1">
      <c r="A29" t="s" s="5">
        <v>64</v>
      </c>
      <c r="B29" t="s" s="5">
        <v>65</v>
      </c>
      <c r="C29" s="14">
        <f>1-D29</f>
        <v>0.64</v>
      </c>
      <c r="D29" s="14">
        <f>ROUND(E29,2)+ROUND(F29,2)</f>
        <v>0.36</v>
      </c>
      <c r="E29" s="14">
        <f>'Population 2019'!E29/'Population 2019'!C29</f>
        <v>0.2483108108108108</v>
      </c>
      <c r="F29" s="14">
        <f>'Population 2019'!H29/'Population 2019'!C29</f>
        <v>0.1097972972972973</v>
      </c>
      <c r="G29" t="s" s="5">
        <f>IF('Population 2019'!F29&gt;0,'Population 2019'!F29/'Population 2019'!C29,"  ")</f>
        <v>131</v>
      </c>
      <c r="H29" t="s" s="5">
        <f>IF('Population 2019'!G29&gt;0,'Population 2019'!G29/'Population 2019'!C29,"  ")</f>
        <v>131</v>
      </c>
      <c r="I29" t="s" s="5">
        <f>IF('Population 2019'!J29&gt;0,'Population 2019'!J29/'Population 2019'!C29,"  ")</f>
        <v>131</v>
      </c>
      <c r="J29" t="s" s="5">
        <f>IF('Population 2019'!I29&gt;0,'Population 2019'!I29/'Population 2019'!C29,"  ")</f>
        <v>131</v>
      </c>
      <c r="K29" s="8">
        <v>2019</v>
      </c>
    </row>
    <row r="30" ht="15" customHeight="1">
      <c r="A30" t="s" s="5">
        <v>66</v>
      </c>
      <c r="B30" t="s" s="5">
        <v>67</v>
      </c>
      <c r="C30" s="14">
        <f>1-D30</f>
        <v>0.87</v>
      </c>
      <c r="D30" s="14">
        <f>ROUND(E30,2)+ROUND(F30,2)</f>
        <v>0.13</v>
      </c>
      <c r="E30" s="14">
        <f>'Population 2019'!E30/'Population 2019'!C30</f>
        <v>0.06724986331328595</v>
      </c>
      <c r="F30" s="14">
        <f>ROUND(J30,2)+ROUND(I30,2)</f>
        <v>0.06</v>
      </c>
      <c r="G30" t="s" s="5">
        <f>IF('Population 2019'!F30&gt;0,'Population 2019'!F30/'Population 2019'!C30,"  ")</f>
        <v>131</v>
      </c>
      <c r="H30" t="s" s="5">
        <f>IF('Population 2019'!G30&gt;0,'Population 2019'!G30/'Population 2019'!C30,"  ")</f>
        <v>131</v>
      </c>
      <c r="I30" s="14">
        <f>IF('Population 2019'!J30&gt;0,'Population 2019'!J30/'Population 2019'!C30,"  ")</f>
        <v>0.02022963367960634</v>
      </c>
      <c r="J30" s="14">
        <f>IF('Population 2019'!I30&gt;0,'Population 2019'!I30/'Population 2019'!C30,"  ")</f>
        <v>0.04319300164024057</v>
      </c>
      <c r="K30" s="8">
        <v>2019</v>
      </c>
    </row>
    <row r="31" ht="15" customHeight="1">
      <c r="A31" t="s" s="5">
        <v>68</v>
      </c>
      <c r="B31" t="s" s="5">
        <v>69</v>
      </c>
      <c r="C31" s="14">
        <f>1-D31</f>
        <v>0.98</v>
      </c>
      <c r="D31" s="14">
        <f>ROUND(E31,2)+ROUND(F31,2)</f>
        <v>0.02</v>
      </c>
      <c r="E31" s="14">
        <f>'Population 2019'!E31/'Population 2019'!C31</f>
        <v>0.003976143141153081</v>
      </c>
      <c r="F31" s="14">
        <f>'Population 2019'!H31/'Population 2019'!C31</f>
        <v>0.0246520874751491</v>
      </c>
      <c r="G31" t="s" s="5">
        <f>IF('Population 2019'!F31&gt;0,'Population 2019'!F31/'Population 2019'!C31,"  ")</f>
        <v>131</v>
      </c>
      <c r="H31" s="14">
        <f>IF('Population 2019'!G31&gt;0,'Population 2019'!G31/'Population 2019'!C31,"  ")</f>
        <v>0.003976143141153081</v>
      </c>
      <c r="I31" s="14">
        <f>IF('Population 2019'!J31&gt;0,'Population 2019'!J31/'Population 2019'!C31,"  ")</f>
        <v>0.0246520874751491</v>
      </c>
      <c r="J31" t="s" s="5">
        <f>IF('Population 2019'!I31&gt;0,'Population 2019'!I31/'Population 2019'!C31,"  ")</f>
        <v>131</v>
      </c>
      <c r="K31" s="8">
        <v>2019</v>
      </c>
    </row>
    <row r="32" ht="15" customHeight="1">
      <c r="A32" t="s" s="5">
        <v>70</v>
      </c>
      <c r="B32" t="s" s="5">
        <v>71</v>
      </c>
      <c r="C32" s="14"/>
      <c r="D32" s="14"/>
      <c r="E32" s="14"/>
      <c r="F32" s="14"/>
      <c r="G32" t="s" s="5">
        <f>IF('Population 2019'!F32&gt;0,'Population 2019'!F32/'Population 2019'!C32,"  ")</f>
        <v>131</v>
      </c>
      <c r="H32" t="s" s="5">
        <f>IF('Population 2019'!G32&gt;0,'Population 2019'!G32/'Population 2019'!C32,"  ")</f>
        <v>131</v>
      </c>
      <c r="I32" t="s" s="5">
        <f>IF('Population 2019'!J32&gt;0,'Population 2019'!J32/'Population 2019'!C32,"  ")</f>
        <v>131</v>
      </c>
      <c r="J32" t="s" s="5">
        <f>IF('Population 2019'!I32&gt;0,'Population 2019'!I32/'Population 2019'!C32,"  ")</f>
        <v>131</v>
      </c>
      <c r="K32" s="8">
        <v>2019</v>
      </c>
    </row>
    <row r="33" ht="15" customHeight="1">
      <c r="A33" t="s" s="5">
        <v>72</v>
      </c>
      <c r="B33" t="s" s="5">
        <v>73</v>
      </c>
      <c r="C33" s="14"/>
      <c r="D33" s="14"/>
      <c r="E33" s="14"/>
      <c r="F33" s="14"/>
      <c r="G33" t="s" s="5">
        <f>IF('Population 2019'!F33&gt;0,'Population 2019'!F33/'Population 2019'!C33,"  ")</f>
        <v>131</v>
      </c>
      <c r="H33" t="s" s="5">
        <f>IF('Population 2019'!G33&gt;0,'Population 2019'!G33/'Population 2019'!C33,"  ")</f>
        <v>131</v>
      </c>
      <c r="I33" t="s" s="5">
        <f>IF('Population 2019'!J33&gt;0,'Population 2019'!J33/'Population 2019'!C33,"  ")</f>
        <v>131</v>
      </c>
      <c r="J33" t="s" s="5">
        <f>IF('Population 2019'!I33&gt;0,'Population 2019'!I33/'Population 2019'!C33,"  ")</f>
        <v>131</v>
      </c>
      <c r="K33" s="8">
        <v>2019</v>
      </c>
    </row>
    <row r="34" ht="15" customHeight="1">
      <c r="A34" t="s" s="5">
        <v>74</v>
      </c>
      <c r="B34" t="s" s="5">
        <v>75</v>
      </c>
      <c r="C34" s="14">
        <f>1-D34</f>
        <v>0.79</v>
      </c>
      <c r="D34" s="14">
        <f>ROUND(E34,2)+ROUND(F34,2)</f>
        <v>0.21</v>
      </c>
      <c r="E34" s="14">
        <f>ROUND(H34,2)+ROUND(G34,2)</f>
        <v>0.13</v>
      </c>
      <c r="F34" s="14">
        <f>ROUND(J34,2)+ROUND(I34,2)</f>
        <v>0.07999999999999999</v>
      </c>
      <c r="G34" s="14">
        <f>IF('Population 2019'!F34&gt;0,'Population 2019'!F34/'Population 2019'!C34,"  ")</f>
        <v>0.01362018263426714</v>
      </c>
      <c r="H34" s="14">
        <f>IF('Population 2019'!G34&gt;0,'Population 2019'!G34/'Population 2019'!C34,"  ")</f>
        <v>0.1192539854511686</v>
      </c>
      <c r="I34" s="14">
        <f>IF('Population 2019'!J34&gt;0,'Population 2019'!J34/'Population 2019'!C34,"  ")</f>
        <v>0.06639839034205232</v>
      </c>
      <c r="J34" s="14">
        <f>IF('Population 2019'!I34&gt;0,'Population 2019'!I34/'Population 2019'!C34,"  ")</f>
        <v>0.008125677139761646</v>
      </c>
      <c r="K34" s="8">
        <v>2019</v>
      </c>
    </row>
    <row r="35" ht="15" customHeight="1">
      <c r="A35" t="s" s="5">
        <v>76</v>
      </c>
      <c r="B35" t="s" s="5">
        <v>77</v>
      </c>
      <c r="C35" s="14">
        <f>1-D35</f>
        <v>0.78</v>
      </c>
      <c r="D35" s="14">
        <f>ROUND(E35,2)+ROUND(F35,2)</f>
        <v>0.22</v>
      </c>
      <c r="E35" s="14"/>
      <c r="F35" s="14">
        <f>ROUND(J35,2)+ROUND(I35,2)</f>
        <v>0.22</v>
      </c>
      <c r="G35" t="s" s="5">
        <f>IF('Population 2019'!F35&gt;0,'Population 2019'!F35/'Population 2019'!C35,"  ")</f>
        <v>131</v>
      </c>
      <c r="H35" t="s" s="5">
        <f>IF('Population 2019'!G35&gt;0,'Population 2019'!G35/'Population 2019'!C35,"  ")</f>
        <v>131</v>
      </c>
      <c r="I35" s="14">
        <f>IF('Population 2019'!J35&gt;0,'Population 2019'!J35/'Population 2019'!C35,"  ")</f>
        <v>0.1034512529407956</v>
      </c>
      <c r="J35" s="14">
        <f>IF('Population 2019'!I35&gt;0,'Population 2019'!I35/'Population 2019'!C35,"  ")</f>
        <v>0.1242148885195657</v>
      </c>
      <c r="K35" s="8">
        <v>2019</v>
      </c>
    </row>
    <row r="36" ht="15" customHeight="1">
      <c r="A36" t="s" s="5">
        <v>78</v>
      </c>
      <c r="B36" t="s" s="5">
        <v>79</v>
      </c>
      <c r="C36" s="14"/>
      <c r="D36" s="14"/>
      <c r="E36" s="14"/>
      <c r="F36" s="14"/>
      <c r="G36" t="s" s="5">
        <f>IF('Population 2019'!F36&gt;0,'Population 2019'!F36/'Population 2019'!C36,"  ")</f>
        <v>131</v>
      </c>
      <c r="H36" t="s" s="5">
        <f>IF('Population 2019'!G36&gt;0,'Population 2019'!G36/'Population 2019'!C36,"  ")</f>
        <v>131</v>
      </c>
      <c r="I36" t="s" s="5">
        <f>IF('Population 2019'!J36&gt;0,'Population 2019'!J36/'Population 2019'!C36,"  ")</f>
        <v>131</v>
      </c>
      <c r="J36" t="s" s="5">
        <f>IF('Population 2019'!I36&gt;0,'Population 2019'!I36/'Population 2019'!C36,"  ")</f>
        <v>131</v>
      </c>
      <c r="K36" s="8">
        <v>2019</v>
      </c>
    </row>
    <row r="37" ht="15" customHeight="1">
      <c r="A37" t="s" s="5">
        <v>80</v>
      </c>
      <c r="B37" t="s" s="5">
        <v>81</v>
      </c>
      <c r="C37" s="14">
        <f>1-D37</f>
        <v>0.91</v>
      </c>
      <c r="D37" s="14">
        <f>ROUND(E37,2)+ROUND(F37,2)</f>
        <v>0.09</v>
      </c>
      <c r="E37" s="14">
        <f>ROUND(H37,2)+ROUND(G37,2)</f>
        <v>0.09</v>
      </c>
      <c r="F37" s="14">
        <f>'Population 2019'!H37/'Population 2019'!C37</f>
        <v>0</v>
      </c>
      <c r="G37" s="14">
        <f>IF('Population 2019'!F37&gt;0,'Population 2019'!F37/'Population 2019'!C37,"  ")</f>
        <v>0.03198988583250326</v>
      </c>
      <c r="H37" s="14">
        <f>IF('Population 2019'!G37&gt;0,'Population 2019'!G37/'Population 2019'!C37,"  ")</f>
        <v>0.05903762163818865</v>
      </c>
      <c r="I37" t="s" s="5">
        <f>IF('Population 2019'!J37&gt;0,'Population 2019'!J37/'Population 2019'!C37,"  ")</f>
        <v>131</v>
      </c>
      <c r="J37" t="s" s="5">
        <f>IF('Population 2019'!I37&gt;0,'Population 2019'!I37/'Population 2019'!C37,"  ")</f>
        <v>131</v>
      </c>
      <c r="K37" s="8">
        <v>2019</v>
      </c>
    </row>
    <row r="38" ht="15" customHeight="1">
      <c r="A38" t="s" s="5">
        <v>82</v>
      </c>
      <c r="B38" t="s" s="5">
        <v>83</v>
      </c>
      <c r="C38" s="14">
        <f>1-D38</f>
        <v>0.89</v>
      </c>
      <c r="D38" s="14">
        <f>ROUND(E38,2)+ROUND(F38,2)</f>
        <v>0.11</v>
      </c>
      <c r="E38" s="14">
        <f>ROUND(H38,2)+ROUND(G38,2)</f>
        <v>0.1</v>
      </c>
      <c r="F38" s="14">
        <f>ROUND(J38,2)+ROUND(I38,2)</f>
        <v>0.01</v>
      </c>
      <c r="G38" s="14">
        <f>IF('Population 2019'!F38&gt;0,'Population 2019'!F38/'Population 2019'!C38,"  ")</f>
        <v>0.04644772994897291</v>
      </c>
      <c r="H38" s="14">
        <f>IF('Population 2019'!G38&gt;0,'Population 2019'!G38/'Population 2019'!C38,"  ")</f>
        <v>0.0538401151380348</v>
      </c>
      <c r="I38" s="14">
        <f>IF('Population 2019'!J38&gt;0,'Population 2019'!J38/'Population 2019'!C38,"  ")</f>
        <v>0.005168127698547691</v>
      </c>
      <c r="J38" s="14">
        <f>IF('Population 2019'!I38&gt;0,'Population 2019'!I38/'Population 2019'!C38,"  ")</f>
        <v>0.0007850320554755986</v>
      </c>
      <c r="K38" s="8">
        <v>2019</v>
      </c>
    </row>
    <row r="39" ht="15" customHeight="1">
      <c r="A39" t="s" s="5">
        <v>84</v>
      </c>
      <c r="B39" t="s" s="5">
        <v>85</v>
      </c>
      <c r="C39" s="14">
        <f>1-D39</f>
        <v>0.85</v>
      </c>
      <c r="D39" s="14">
        <f>ROUND(E39,2)+ROUND(F39,2)</f>
        <v>0.15</v>
      </c>
      <c r="E39" s="14"/>
      <c r="F39" s="14">
        <f>ROUND(J39,2)+ROUND(I39,2)</f>
        <v>0.15</v>
      </c>
      <c r="G39" t="s" s="5">
        <f>IF('Population 2019'!F39&gt;0,'Population 2019'!F39/'Population 2019'!C39,"  ")</f>
        <v>131</v>
      </c>
      <c r="H39" t="s" s="5">
        <f>IF('Population 2019'!G39&gt;0,'Population 2019'!G39/'Population 2019'!C39,"  ")</f>
        <v>131</v>
      </c>
      <c r="I39" s="14">
        <f>IF('Population 2019'!J39&gt;0,'Population 2019'!J39/'Population 2019'!C39,"  ")</f>
        <v>0.06086226926552214</v>
      </c>
      <c r="J39" s="14">
        <f>IF('Population 2019'!I39&gt;0,'Population 2019'!I39/'Population 2019'!C39,"  ")</f>
        <v>0.09108902370810205</v>
      </c>
      <c r="K39" s="8">
        <v>2019</v>
      </c>
    </row>
    <row r="40" ht="15" customHeight="1">
      <c r="A40" t="s" s="5">
        <v>86</v>
      </c>
      <c r="B40" t="s" s="5">
        <v>87</v>
      </c>
      <c r="C40" s="14">
        <f>1-D40</f>
        <v>0.6799999999999999</v>
      </c>
      <c r="D40" s="14">
        <f>ROUND(E40,2)+ROUND(F40,2)</f>
        <v>0.32</v>
      </c>
      <c r="E40" s="14">
        <f>ROUND(H40,2)+ROUND(G40,2)</f>
        <v>0.27</v>
      </c>
      <c r="F40" s="14">
        <f>ROUND(J40,2)+ROUND(I40,2)</f>
        <v>0.05</v>
      </c>
      <c r="G40" s="14">
        <f>IF('Population 2019'!F40&gt;0,'Population 2019'!F40/'Population 2019'!C40,"  ")</f>
        <v>0.230965763924374</v>
      </c>
      <c r="H40" s="14">
        <f>IF('Population 2019'!G40&gt;0,'Population 2019'!G40/'Population 2019'!C40,"  ")</f>
        <v>0.03832396525293817</v>
      </c>
      <c r="I40" s="14">
        <f>IF('Population 2019'!J40&gt;0,'Population 2019'!J40/'Population 2019'!C40,"  ")</f>
        <v>0.01532958610117527</v>
      </c>
      <c r="J40" s="14">
        <f>IF('Population 2019'!I40&gt;0,'Population 2019'!I40/'Population 2019'!C40,"  ")</f>
        <v>0.03372508942258559</v>
      </c>
      <c r="K40" s="8">
        <v>2019</v>
      </c>
    </row>
    <row r="41" ht="15" customHeight="1">
      <c r="A41" t="s" s="5">
        <v>88</v>
      </c>
      <c r="B41" t="s" s="5">
        <v>89</v>
      </c>
      <c r="C41" s="14">
        <f>1-D41</f>
        <v>0.8400000000000001</v>
      </c>
      <c r="D41" s="14">
        <f>ROUND(E41,2)+ROUND(F41,2)</f>
        <v>0.16</v>
      </c>
      <c r="E41" s="14">
        <f>'Population 2019'!E41/'Population 2019'!C41</f>
        <v>0.09173387096774194</v>
      </c>
      <c r="F41" s="14">
        <f>'Population 2019'!H41/'Population 2019'!C41</f>
        <v>0.07014006791171477</v>
      </c>
      <c r="G41" t="s" s="5">
        <f>IF('Population 2019'!F41&gt;0,'Population 2019'!F41/'Population 2019'!C41,"  ")</f>
        <v>131</v>
      </c>
      <c r="H41" t="s" s="5">
        <f>IF('Population 2019'!G41&gt;0,'Population 2019'!G41/'Population 2019'!C41,"  ")</f>
        <v>131</v>
      </c>
      <c r="I41" t="s" s="5">
        <f>IF('Population 2019'!J41&gt;0,'Population 2019'!J41/'Population 2019'!C41,"  ")</f>
        <v>131</v>
      </c>
      <c r="J41" t="s" s="5">
        <f>IF('Population 2019'!I41&gt;0,'Population 2019'!I41/'Population 2019'!C41,"  ")</f>
        <v>131</v>
      </c>
      <c r="K41" s="8">
        <v>2019</v>
      </c>
    </row>
    <row r="42" ht="15" customHeight="1">
      <c r="A42" t="s" s="5">
        <v>90</v>
      </c>
      <c r="B42" t="s" s="5">
        <v>91</v>
      </c>
      <c r="C42" s="14">
        <f>1-D42</f>
        <v>0.53</v>
      </c>
      <c r="D42" s="14">
        <f>ROUND(E42,2)+ROUND(F42,2)</f>
        <v>0.47</v>
      </c>
      <c r="E42" s="14">
        <f>ROUND(H42,2)+ROUND(G42,2)</f>
        <v>0.15</v>
      </c>
      <c r="F42" s="14">
        <f>ROUND(J42,2)+ROUND(I42,2)</f>
        <v>0.32</v>
      </c>
      <c r="G42" s="14">
        <f>IF('Population 2019'!F42&gt;0,'Population 2019'!F42/'Population 2019'!C42,"  ")</f>
        <v>0.05417314670813893</v>
      </c>
      <c r="H42" s="14">
        <f>IF('Population 2019'!G42&gt;0,'Population 2019'!G42/'Population 2019'!C42,"  ")</f>
        <v>0.1029030585795749</v>
      </c>
      <c r="I42" s="14">
        <f>IF('Population 2019'!J42&gt;0,'Population 2019'!J42/'Population 2019'!C42,"  ")</f>
        <v>0.2444271643338517</v>
      </c>
      <c r="J42" s="14">
        <f>IF('Population 2019'!I42&gt;0,'Population 2019'!I42/'Population 2019'!C42,"  ")</f>
        <v>0.07776049766718507</v>
      </c>
      <c r="K42" s="8">
        <v>2019</v>
      </c>
    </row>
    <row r="43" ht="15" customHeight="1">
      <c r="A43" t="s" s="5">
        <v>92</v>
      </c>
      <c r="B43" t="s" s="5">
        <v>93</v>
      </c>
      <c r="C43" s="14"/>
      <c r="D43" s="14"/>
      <c r="E43" s="14"/>
      <c r="F43" s="14"/>
      <c r="G43" t="s" s="5">
        <f>IF('Population 2019'!F43&gt;0,'Population 2019'!F43/'Population 2019'!C43,"  ")</f>
        <v>131</v>
      </c>
      <c r="H43" t="s" s="5">
        <f>IF('Population 2019'!G43&gt;0,'Population 2019'!G43/'Population 2019'!C43,"  ")</f>
        <v>131</v>
      </c>
      <c r="I43" t="s" s="5">
        <f>IF('Population 2019'!J43&gt;0,'Population 2019'!J43/'Population 2019'!C43,"  ")</f>
        <v>131</v>
      </c>
      <c r="J43" t="s" s="5">
        <f>IF('Population 2019'!I43&gt;0,'Population 2019'!I43/'Population 2019'!C43,"  ")</f>
        <v>131</v>
      </c>
      <c r="K43" s="8">
        <v>2019</v>
      </c>
    </row>
    <row r="44" ht="15" customHeight="1">
      <c r="A44" t="s" s="5">
        <v>94</v>
      </c>
      <c r="B44" t="s" s="5">
        <v>95</v>
      </c>
      <c r="C44" s="14">
        <f>1-D44</f>
        <v>0.78</v>
      </c>
      <c r="D44" s="14">
        <f>ROUND(E44,2)+ROUND(F44,2)</f>
        <v>0.22</v>
      </c>
      <c r="E44" s="14">
        <f>'Population 2019'!E44/'Population 2019'!C44</f>
        <v>0.1738564665996103</v>
      </c>
      <c r="F44" s="14">
        <f>ROUND(J44,2)+ROUND(I44,2)</f>
        <v>0.05</v>
      </c>
      <c r="G44" t="s" s="5">
        <f>IF('Population 2019'!F44&gt;0,'Population 2019'!F44/'Population 2019'!C44,"  ")</f>
        <v>131</v>
      </c>
      <c r="H44" t="s" s="5">
        <f>IF('Population 2019'!G44&gt;0,'Population 2019'!G44/'Population 2019'!C44,"  ")</f>
        <v>131</v>
      </c>
      <c r="I44" s="14">
        <f>IF('Population 2019'!J44&gt;0,'Population 2019'!J44/'Population 2019'!C44,"  ")</f>
        <v>0.01496810134417489</v>
      </c>
      <c r="J44" s="14">
        <f>IF('Population 2019'!I44&gt;0,'Population 2019'!I44/'Population 2019'!C44,"  ")</f>
        <v>0.04201337844396458</v>
      </c>
      <c r="K44" s="8">
        <v>2019</v>
      </c>
    </row>
    <row r="45" ht="15" customHeight="1">
      <c r="A45" t="s" s="5">
        <v>96</v>
      </c>
      <c r="B45" t="s" s="5">
        <v>97</v>
      </c>
      <c r="C45" s="14">
        <f>1-D45</f>
        <v>0.49</v>
      </c>
      <c r="D45" s="14">
        <f>ROUND(E45,2)+ROUND(F45,2)</f>
        <v>0.51</v>
      </c>
      <c r="E45" s="14">
        <f>'Population 2019'!E45/'Population 2019'!C45</f>
        <v>0.2227041579419683</v>
      </c>
      <c r="F45" s="14">
        <f>'Population 2019'!H45/'Population 2019'!C45</f>
        <v>0.2940472629374813</v>
      </c>
      <c r="G45" t="s" s="5">
        <f>IF('Population 2019'!F45&gt;0,'Population 2019'!F45/'Population 2019'!C45,"  ")</f>
        <v>131</v>
      </c>
      <c r="H45" t="s" s="5">
        <f>IF('Population 2019'!G45&gt;0,'Population 2019'!G45/'Population 2019'!C45,"  ")</f>
        <v>131</v>
      </c>
      <c r="I45" t="s" s="5">
        <f>IF('Population 2019'!J45&gt;0,'Population 2019'!J45/'Population 2019'!C45,"  ")</f>
        <v>131</v>
      </c>
      <c r="J45" t="s" s="5">
        <f>IF('Population 2019'!I45&gt;0,'Population 2019'!I45/'Population 2019'!C45,"  ")</f>
        <v>131</v>
      </c>
      <c r="K45" s="8">
        <v>2019</v>
      </c>
    </row>
    <row r="46" ht="15" customHeight="1">
      <c r="A46" t="s" s="5">
        <v>98</v>
      </c>
      <c r="B46" t="s" s="5">
        <v>99</v>
      </c>
      <c r="C46" s="14">
        <f>1-D46</f>
        <v>0.59</v>
      </c>
      <c r="D46" s="14">
        <f>ROUND(E46,2)+ROUND(F46,2)</f>
        <v>0.41</v>
      </c>
      <c r="E46" s="14">
        <f>ROUND(H46,2)+ROUND(G46,2)</f>
        <v>0.39</v>
      </c>
      <c r="F46" s="14">
        <f>ROUND(J46,2)+ROUND(I46,2)</f>
        <v>0.02</v>
      </c>
      <c r="G46" s="14">
        <f>IF('Population 2019'!F46&gt;0,'Population 2019'!F46/'Population 2019'!C46,"  ")</f>
        <v>0.3516454352441614</v>
      </c>
      <c r="H46" s="14">
        <f>IF('Population 2019'!G46&gt;0,'Population 2019'!G46/'Population 2019'!C46,"  ")</f>
        <v>0.03931130573248408</v>
      </c>
      <c r="I46" s="14">
        <f>IF('Population 2019'!J46&gt;0,'Population 2019'!J46/'Population 2019'!C46,"  ")</f>
        <v>0.004179936305732484</v>
      </c>
      <c r="J46" s="14">
        <f>IF('Population 2019'!I46&gt;0,'Population 2019'!I46/'Population 2019'!C46,"  ")</f>
        <v>0.0192078025477707</v>
      </c>
      <c r="K46" s="8">
        <v>2019</v>
      </c>
    </row>
    <row r="47" ht="15" customHeight="1">
      <c r="A47" t="s" s="5">
        <v>100</v>
      </c>
      <c r="B47" t="s" s="5">
        <v>101</v>
      </c>
      <c r="C47" s="14">
        <f>1-D47</f>
        <v>0.84</v>
      </c>
      <c r="D47" s="14">
        <f>ROUND(E47,2)+ROUND(F47,2)</f>
        <v>0.16</v>
      </c>
      <c r="E47" s="14">
        <f>'Population 2019'!E47/'Population 2019'!C47</f>
        <v>0.05095057034220532</v>
      </c>
      <c r="F47" s="14">
        <f>'Population 2019'!H47/'Population 2019'!C47</f>
        <v>0.1079847908745247</v>
      </c>
      <c r="G47" t="s" s="5">
        <f>IF('Population 2019'!F47&gt;0,'Population 2019'!F47/'Population 2019'!C47,"  ")</f>
        <v>131</v>
      </c>
      <c r="H47" t="s" s="5">
        <f>IF('Population 2019'!G47&gt;0,'Population 2019'!G47/'Population 2019'!C47,"  ")</f>
        <v>131</v>
      </c>
      <c r="I47" t="s" s="5">
        <f>IF('Population 2019'!J47&gt;0,'Population 2019'!J47/'Population 2019'!C47,"  ")</f>
        <v>131</v>
      </c>
      <c r="J47" t="s" s="5">
        <f>IF('Population 2019'!I47&gt;0,'Population 2019'!I47/'Population 2019'!C47,"  ")</f>
        <v>131</v>
      </c>
      <c r="K47" s="8">
        <v>2019</v>
      </c>
    </row>
    <row r="48" ht="15" customHeight="1">
      <c r="A48" t="s" s="5">
        <v>102</v>
      </c>
      <c r="B48" t="s" s="5">
        <v>103</v>
      </c>
      <c r="C48" s="14">
        <f>1-D48</f>
        <v>0.61</v>
      </c>
      <c r="D48" s="14">
        <f>ROUND(E48,2)+ROUND(F48,2)</f>
        <v>0.39</v>
      </c>
      <c r="E48" s="14"/>
      <c r="F48" s="14">
        <f>ROUND(J48,2)+ROUND(I48,2)</f>
        <v>0.39</v>
      </c>
      <c r="G48" t="s" s="5">
        <f>IF('Population 2019'!F48&gt;0,'Population 2019'!F48/'Population 2019'!C48,"  ")</f>
        <v>131</v>
      </c>
      <c r="H48" t="s" s="5">
        <f>IF('Population 2019'!G48&gt;0,'Population 2019'!G48/'Population 2019'!C48,"  ")</f>
        <v>131</v>
      </c>
      <c r="I48" s="14">
        <f>IF('Population 2019'!J48&gt;0,'Population 2019'!J48/'Population 2019'!C48,"  ")</f>
        <v>0.1382409370897708</v>
      </c>
      <c r="J48" s="14">
        <f>IF('Population 2019'!I48&gt;0,'Population 2019'!I48/'Population 2019'!C48,"  ")</f>
        <v>0.2487630011107745</v>
      </c>
      <c r="K48" s="8">
        <v>2019</v>
      </c>
    </row>
    <row r="49" ht="15" customHeight="1">
      <c r="A49" t="s" s="5">
        <v>104</v>
      </c>
      <c r="B49" t="s" s="5">
        <v>105</v>
      </c>
      <c r="C49" s="14">
        <f>1-D49</f>
        <v>0.48</v>
      </c>
      <c r="D49" s="14">
        <f>ROUND(E49,2)+ROUND(F49,2)</f>
        <v>0.52</v>
      </c>
      <c r="E49" s="14">
        <f>ROUND(H49,2)+ROUND(G49,2)</f>
        <v>0.2</v>
      </c>
      <c r="F49" s="14">
        <f>ROUND(J49,2)+ROUND(I49,2)</f>
        <v>0.32</v>
      </c>
      <c r="G49" s="14">
        <f>IF('Population 2019'!F49&gt;0,'Population 2019'!F49/'Population 2019'!C49,"  ")</f>
        <v>0.1090445540416284</v>
      </c>
      <c r="H49" s="14">
        <f>IF('Population 2019'!G49&gt;0,'Population 2019'!G49/'Population 2019'!C49,"  ")</f>
        <v>0.09483407172114018</v>
      </c>
      <c r="I49" s="14">
        <f>IF('Population 2019'!J49&gt;0,'Population 2019'!J49/'Population 2019'!C49,"  ")</f>
        <v>0.1663044386859484</v>
      </c>
      <c r="J49" s="14">
        <f>IF('Population 2019'!I49&gt;0,'Population 2019'!I49/'Population 2019'!C49,"  ")</f>
        <v>0.1471620830895261</v>
      </c>
      <c r="K49" s="8">
        <v>2019</v>
      </c>
    </row>
    <row r="50" ht="15" customHeight="1">
      <c r="A50" t="s" s="5">
        <v>106</v>
      </c>
      <c r="B50" t="s" s="5">
        <v>107</v>
      </c>
      <c r="C50" s="14">
        <f>1-D50</f>
        <v>0.87</v>
      </c>
      <c r="D50" s="14">
        <f>ROUND(E50,2)+ROUND(F50,2)</f>
        <v>0.13</v>
      </c>
      <c r="E50" s="14">
        <f>ROUND(H50,2)+ROUND(G50,2)</f>
        <v>0.13</v>
      </c>
      <c r="F50" s="14"/>
      <c r="G50" s="14">
        <f>IF('Population 2019'!F50&gt;0,'Population 2019'!F50/'Population 2019'!C50,"  ")</f>
        <v>0.00936381162214266</v>
      </c>
      <c r="H50" s="14">
        <f>IF('Population 2019'!G50&gt;0,'Population 2019'!G50/'Population 2019'!C50,"  ")</f>
        <v>0.1235196915450289</v>
      </c>
      <c r="I50" t="s" s="5">
        <f>IF('Population 2019'!J50&gt;0,'Population 2019'!J50/'Population 2019'!C50,"  ")</f>
        <v>131</v>
      </c>
      <c r="J50" t="s" s="5">
        <f>IF('Population 2019'!I50&gt;0,'Population 2019'!I50/'Population 2019'!C50,"  ")</f>
        <v>131</v>
      </c>
      <c r="K50" s="8">
        <v>2019</v>
      </c>
    </row>
    <row r="51" ht="15" customHeight="1">
      <c r="A51" t="s" s="5">
        <v>108</v>
      </c>
      <c r="B51" t="s" s="5">
        <v>109</v>
      </c>
      <c r="C51" s="14">
        <f>1-D51</f>
        <v>0.7</v>
      </c>
      <c r="D51" s="14">
        <f>ROUND(E51,2)+ROUND(F51,2)</f>
        <v>0.3</v>
      </c>
      <c r="E51" s="14">
        <f>ROUND(H51,2)+ROUND(G51,2)</f>
        <v>0.19</v>
      </c>
      <c r="F51" s="14">
        <f>ROUND(J51,2)+ROUND(I51,2)</f>
        <v>0.11</v>
      </c>
      <c r="G51" s="14">
        <f>IF('Population 2019'!F51&gt;0,'Population 2019'!F51/'Population 2019'!C51,"  ")</f>
        <v>0.01140385371608337</v>
      </c>
      <c r="H51" s="14">
        <f>IF('Population 2019'!G51&gt;0,'Population 2019'!G51/'Population 2019'!C51,"  ")</f>
        <v>0.1844278411325206</v>
      </c>
      <c r="I51" s="14">
        <f>IF('Population 2019'!J51&gt;0,'Population 2019'!J51/'Population 2019'!C51,"  ")</f>
        <v>0.08061344868265828</v>
      </c>
      <c r="J51" s="14">
        <f>IF('Population 2019'!I51&gt;0,'Population 2019'!I51/'Population 2019'!C51,"  ")</f>
        <v>0.02791977978765238</v>
      </c>
      <c r="K51" s="8">
        <v>2019</v>
      </c>
    </row>
    <row r="52" ht="15" customHeight="1">
      <c r="A52" s="7"/>
      <c r="B52" s="7"/>
      <c r="C52" s="7"/>
      <c r="D52" s="7"/>
      <c r="E52" s="7"/>
      <c r="F52" s="7"/>
      <c r="G52" s="7"/>
      <c r="H52" s="7"/>
      <c r="I52" s="7"/>
      <c r="J52" s="7"/>
      <c r="K52" s="7"/>
    </row>
    <row r="53" ht="15" customHeight="1">
      <c r="A53" s="7"/>
      <c r="B53" t="s" s="9">
        <v>110</v>
      </c>
      <c r="C53" s="29">
        <f>('Population 2019'!C53-'Population 2019'!D53)/'Population 2019'!C53</f>
        <v>0.7745475638290943</v>
      </c>
      <c r="D53" s="29">
        <f>'Population 2019'!D53/'Population 2019'!C53</f>
        <v>0.2254524361709057</v>
      </c>
      <c r="E53" s="29">
        <f>'Population 2019'!E53/'Population 2019'!C53</f>
        <v>0.1136097391002251</v>
      </c>
      <c r="F53" s="29">
        <f>'Population 2019'!H53/'Population 2019'!C53</f>
        <v>0.1118426970706806</v>
      </c>
      <c r="G53" s="29">
        <f>'Population 2019'!F53/'Population 2019'!C53</f>
        <v>0.08282143569838485</v>
      </c>
      <c r="H53" s="29">
        <f>'Population 2019'!G53/'Population 2019'!C53</f>
        <v>0.03078830340184025</v>
      </c>
      <c r="I53" s="29">
        <f>'Population 2019'!J53/'Population 2019'!C53</f>
        <v>0.03309300596699798</v>
      </c>
      <c r="J53" s="29">
        <f>'Population 2019'!I53/'Population 2019'!C53</f>
        <v>0.07874969110368267</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25</v>
      </c>
      <c r="I55" s="8">
        <f>COUNTIF(I2:I51,"&gt;0")</f>
        <v>30</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78" customWidth="1"/>
    <col min="2" max="2" width="15.3516" style="78" customWidth="1"/>
    <col min="3" max="3" width="10.6719" style="78" customWidth="1"/>
    <col min="4" max="4" width="10.6719" style="78" customWidth="1"/>
    <col min="5" max="5" width="10.6719" style="78" customWidth="1"/>
    <col min="6" max="6" width="10.6719" style="78" customWidth="1"/>
    <col min="7" max="7" width="10.6719" style="78" customWidth="1"/>
    <col min="8" max="8" width="10.6719" style="78" customWidth="1"/>
    <col min="9" max="9" width="10.6719" style="78" customWidth="1"/>
    <col min="10" max="10" width="10.6719" style="78" customWidth="1"/>
    <col min="11" max="11" width="8.85156" style="78" customWidth="1"/>
    <col min="12" max="12" width="8.85156" style="78" customWidth="1"/>
    <col min="13" max="13" width="8.85156" style="78" customWidth="1"/>
    <col min="14" max="14" width="8.85156" style="78" customWidth="1"/>
    <col min="15" max="15" width="8.85156" style="78" customWidth="1"/>
    <col min="16" max="16" width="8.85156" style="78" customWidth="1"/>
    <col min="17" max="17" width="8.85156" style="78" customWidth="1"/>
    <col min="18" max="256" width="8.85156" style="78" customWidth="1"/>
  </cols>
  <sheetData>
    <row r="1" ht="57" customHeight="1">
      <c r="A1" t="s" s="2">
        <v>0</v>
      </c>
      <c r="B1" t="s" s="2">
        <v>1</v>
      </c>
      <c r="C1" t="s" s="3">
        <v>2</v>
      </c>
      <c r="D1" t="s" s="3">
        <v>3</v>
      </c>
      <c r="E1" t="s" s="3">
        <v>4</v>
      </c>
      <c r="F1" t="s" s="3">
        <v>5</v>
      </c>
      <c r="G1" t="s" s="3">
        <v>6</v>
      </c>
      <c r="H1" t="s" s="3">
        <v>7</v>
      </c>
      <c r="I1" t="s" s="3">
        <v>8</v>
      </c>
      <c r="J1" t="s" s="3">
        <v>9</v>
      </c>
      <c r="K1" t="s" s="3">
        <v>130</v>
      </c>
      <c r="L1" t="s" s="3">
        <v>150</v>
      </c>
      <c r="M1" t="s" s="3">
        <v>151</v>
      </c>
      <c r="N1" s="7"/>
      <c r="O1" s="7"/>
      <c r="P1" s="7"/>
      <c r="Q1" s="7"/>
    </row>
    <row r="2" ht="15" customHeight="1">
      <c r="A2" t="s" s="5">
        <v>10</v>
      </c>
      <c r="B2" t="s" s="5">
        <v>11</v>
      </c>
      <c r="C2" s="6">
        <v>15613</v>
      </c>
      <c r="D2" s="6">
        <v>1672</v>
      </c>
      <c r="E2" s="6">
        <v>1435</v>
      </c>
      <c r="F2" s="6">
        <v>773</v>
      </c>
      <c r="G2" s="6">
        <v>662</v>
      </c>
      <c r="H2" s="6">
        <v>237</v>
      </c>
      <c r="I2" s="6">
        <v>127</v>
      </c>
      <c r="J2" s="6">
        <v>110</v>
      </c>
      <c r="K2" s="79">
        <v>2020</v>
      </c>
      <c r="L2" t="s" s="5">
        <v>152</v>
      </c>
      <c r="M2" s="8">
        <v>7</v>
      </c>
      <c r="N2" s="7"/>
      <c r="O2" s="7"/>
      <c r="P2" s="7"/>
      <c r="Q2" s="7"/>
    </row>
    <row r="3" ht="15" customHeight="1">
      <c r="A3" t="s" s="5">
        <v>12</v>
      </c>
      <c r="B3" t="s" s="5">
        <v>13</v>
      </c>
      <c r="C3" s="6">
        <v>7175</v>
      </c>
      <c r="D3" s="6">
        <v>3306</v>
      </c>
      <c r="E3" s="6">
        <v>2184</v>
      </c>
      <c r="F3" s="6">
        <v>1368</v>
      </c>
      <c r="G3" s="6">
        <v>816</v>
      </c>
      <c r="H3" s="6">
        <v>1122</v>
      </c>
      <c r="I3" s="6">
        <v>885</v>
      </c>
      <c r="J3" s="6">
        <v>237</v>
      </c>
      <c r="K3" s="79">
        <v>2020</v>
      </c>
      <c r="L3" t="s" s="5">
        <v>153</v>
      </c>
      <c r="M3" s="8">
        <v>8</v>
      </c>
      <c r="N3" s="7"/>
      <c r="O3" s="7"/>
      <c r="P3" s="7"/>
      <c r="Q3" s="7"/>
    </row>
    <row r="4" ht="15" customHeight="1">
      <c r="A4" t="s" s="5">
        <v>14</v>
      </c>
      <c r="B4" t="s" s="5">
        <v>15</v>
      </c>
      <c r="C4" s="6">
        <v>3923</v>
      </c>
      <c r="D4" s="6">
        <v>2493</v>
      </c>
      <c r="E4" s="6">
        <v>368</v>
      </c>
      <c r="F4" s="6">
        <v>267</v>
      </c>
      <c r="G4" s="6">
        <v>101</v>
      </c>
      <c r="H4" s="6">
        <v>2125</v>
      </c>
      <c r="I4" s="6">
        <v>596</v>
      </c>
      <c r="J4" s="6">
        <v>1529</v>
      </c>
      <c r="K4" s="79">
        <v>2020</v>
      </c>
      <c r="L4" t="s" s="5">
        <v>152</v>
      </c>
      <c r="M4" s="8">
        <v>6</v>
      </c>
      <c r="N4" s="7"/>
      <c r="O4" s="7"/>
      <c r="P4" s="7"/>
      <c r="Q4" s="7"/>
    </row>
    <row r="5" ht="15" customHeight="1">
      <c r="A5" t="s" s="5">
        <v>16</v>
      </c>
      <c r="B5" t="s" s="5">
        <v>17</v>
      </c>
      <c r="C5" s="6"/>
      <c r="D5" s="6"/>
      <c r="E5" s="6"/>
      <c r="F5" s="6"/>
      <c r="G5" s="6"/>
      <c r="H5" s="6"/>
      <c r="I5" s="6"/>
      <c r="J5" s="6"/>
      <c r="K5" s="79">
        <v>2020</v>
      </c>
      <c r="L5" s="7"/>
      <c r="M5" s="7"/>
      <c r="N5" s="7"/>
      <c r="O5" s="7"/>
      <c r="P5" s="7"/>
      <c r="Q5" s="7"/>
    </row>
    <row r="6" ht="15" customHeight="1">
      <c r="A6" t="s" s="5">
        <v>18</v>
      </c>
      <c r="B6" t="s" s="5">
        <v>19</v>
      </c>
      <c r="C6" s="6">
        <v>8364</v>
      </c>
      <c r="D6" s="6">
        <v>2866</v>
      </c>
      <c r="E6" s="6">
        <v>1703</v>
      </c>
      <c r="F6" s="6">
        <v>751</v>
      </c>
      <c r="G6" s="6">
        <v>952</v>
      </c>
      <c r="H6" s="6">
        <v>1163</v>
      </c>
      <c r="I6" s="6">
        <v>1141</v>
      </c>
      <c r="J6" s="6">
        <v>22</v>
      </c>
      <c r="K6" s="79">
        <v>2020</v>
      </c>
      <c r="L6" t="s" s="5">
        <v>152</v>
      </c>
      <c r="M6" s="8">
        <v>9</v>
      </c>
      <c r="N6" s="7"/>
      <c r="O6" s="7"/>
      <c r="P6" s="7"/>
      <c r="Q6" s="7"/>
    </row>
    <row r="7" ht="15" customHeight="1">
      <c r="A7" t="s" s="5">
        <v>20</v>
      </c>
      <c r="B7" t="s" s="5">
        <v>21</v>
      </c>
      <c r="C7" s="6">
        <v>7985</v>
      </c>
      <c r="D7" s="6">
        <v>2631</v>
      </c>
      <c r="E7" s="6">
        <v>14</v>
      </c>
      <c r="F7" s="6">
        <v>8</v>
      </c>
      <c r="G7" s="6">
        <v>6</v>
      </c>
      <c r="H7" s="6">
        <v>2617</v>
      </c>
      <c r="I7" s="6">
        <v>1040</v>
      </c>
      <c r="J7" s="6">
        <v>1577</v>
      </c>
      <c r="K7" s="79">
        <v>2020</v>
      </c>
      <c r="L7" t="s" s="5">
        <v>153</v>
      </c>
      <c r="M7" s="8">
        <v>6</v>
      </c>
      <c r="N7" s="7"/>
      <c r="O7" s="7"/>
      <c r="P7" s="7"/>
      <c r="Q7" s="7"/>
    </row>
    <row r="8" ht="15" customHeight="1">
      <c r="A8" t="s" s="5">
        <v>22</v>
      </c>
      <c r="B8" t="s" s="5">
        <v>23</v>
      </c>
      <c r="C8" s="6">
        <v>5747</v>
      </c>
      <c r="D8" s="6">
        <v>638</v>
      </c>
      <c r="E8" s="6">
        <v>174</v>
      </c>
      <c r="F8" s="6"/>
      <c r="G8" s="6"/>
      <c r="H8" s="6">
        <v>464</v>
      </c>
      <c r="I8" s="6">
        <v>362</v>
      </c>
      <c r="J8" s="6">
        <v>102</v>
      </c>
      <c r="K8" s="79">
        <v>2020</v>
      </c>
      <c r="L8" t="s" s="5">
        <v>152</v>
      </c>
      <c r="M8" s="8">
        <v>6</v>
      </c>
      <c r="N8" s="7"/>
      <c r="O8" s="7"/>
      <c r="P8" s="7"/>
      <c r="Q8" s="7"/>
    </row>
    <row r="9" ht="15" customHeight="1">
      <c r="A9" t="s" s="5">
        <v>24</v>
      </c>
      <c r="B9" t="s" s="5">
        <v>25</v>
      </c>
      <c r="C9" s="6">
        <v>9293</v>
      </c>
      <c r="D9" s="6"/>
      <c r="E9" s="6"/>
      <c r="F9" s="6"/>
      <c r="G9" s="6"/>
      <c r="H9" s="6"/>
      <c r="I9" s="6"/>
      <c r="J9" s="6"/>
      <c r="K9" s="79">
        <v>2020</v>
      </c>
      <c r="L9" t="s" s="5">
        <v>153</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79">
        <v>2020</v>
      </c>
      <c r="L10" t="s" s="5">
        <v>153</v>
      </c>
      <c r="M10" s="8">
        <v>12</v>
      </c>
      <c r="N10" s="7"/>
      <c r="O10" s="7"/>
      <c r="P10" s="7"/>
      <c r="Q10" s="7"/>
    </row>
    <row r="11" ht="15" customHeight="1">
      <c r="A11" t="s" s="5">
        <v>28</v>
      </c>
      <c r="B11" t="s" s="5">
        <v>29</v>
      </c>
      <c r="C11" s="6"/>
      <c r="D11" s="6"/>
      <c r="E11" s="6"/>
      <c r="F11" s="6"/>
      <c r="G11" s="6"/>
      <c r="H11" s="6"/>
      <c r="I11" s="6"/>
      <c r="J11" s="6"/>
      <c r="K11" s="79">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9">
        <v>2020</v>
      </c>
      <c r="L12" t="s" s="5">
        <v>153</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9">
        <v>2020</v>
      </c>
      <c r="L13" t="s" s="5">
        <v>153</v>
      </c>
      <c r="M13" s="8">
        <v>12</v>
      </c>
      <c r="N13" s="7"/>
      <c r="O13" s="7"/>
      <c r="P13" s="7"/>
      <c r="Q13" s="7"/>
    </row>
    <row r="14" ht="15" customHeight="1">
      <c r="A14" t="s" s="5">
        <v>34</v>
      </c>
      <c r="B14" t="s" s="5">
        <v>35</v>
      </c>
      <c r="C14" s="6">
        <v>3074</v>
      </c>
      <c r="D14" s="6">
        <v>2093</v>
      </c>
      <c r="E14" s="6">
        <v>1515</v>
      </c>
      <c r="F14" s="6">
        <v>1170</v>
      </c>
      <c r="G14" s="6">
        <v>345</v>
      </c>
      <c r="H14" s="6">
        <v>578</v>
      </c>
      <c r="I14" s="6">
        <v>462</v>
      </c>
      <c r="J14" s="6">
        <v>116</v>
      </c>
      <c r="K14" s="79">
        <v>2020</v>
      </c>
      <c r="L14" t="s" s="5">
        <v>152</v>
      </c>
      <c r="M14" s="8">
        <v>6</v>
      </c>
      <c r="N14" s="7"/>
      <c r="O14" s="7"/>
      <c r="P14" s="7"/>
      <c r="Q14" s="7"/>
    </row>
    <row r="15" ht="15" customHeight="1">
      <c r="A15" t="s" s="5">
        <v>36</v>
      </c>
      <c r="B15" t="s" s="5">
        <v>37</v>
      </c>
      <c r="C15" s="6">
        <v>16610</v>
      </c>
      <c r="D15" s="6">
        <v>6149</v>
      </c>
      <c r="E15" s="6"/>
      <c r="F15" s="6"/>
      <c r="G15" s="6"/>
      <c r="H15" s="6">
        <v>6149</v>
      </c>
      <c r="I15" s="6">
        <v>905</v>
      </c>
      <c r="J15" s="6">
        <v>5244</v>
      </c>
      <c r="K15" s="79">
        <v>2020</v>
      </c>
      <c r="L15" t="s" s="5">
        <v>153</v>
      </c>
      <c r="M15" s="7"/>
      <c r="N15" s="7"/>
      <c r="O15" s="7"/>
      <c r="P15" s="7"/>
      <c r="Q15" s="7"/>
    </row>
    <row r="16" ht="15" customHeight="1">
      <c r="A16" t="s" s="5">
        <v>38</v>
      </c>
      <c r="B16" t="s" s="5">
        <v>39</v>
      </c>
      <c r="C16" s="6">
        <v>3972</v>
      </c>
      <c r="D16" s="6">
        <v>616</v>
      </c>
      <c r="E16" s="6">
        <v>55</v>
      </c>
      <c r="F16" s="6">
        <v>3</v>
      </c>
      <c r="G16" s="6">
        <v>52</v>
      </c>
      <c r="H16" s="6">
        <v>561</v>
      </c>
      <c r="I16" s="6">
        <v>112</v>
      </c>
      <c r="J16" s="6">
        <v>449</v>
      </c>
      <c r="K16" s="79">
        <v>2020</v>
      </c>
      <c r="L16" t="s" s="5">
        <v>152</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9">
        <v>2020</v>
      </c>
      <c r="L17" t="s" s="5">
        <v>153</v>
      </c>
      <c r="M17" s="8">
        <v>12</v>
      </c>
      <c r="N17" s="7"/>
      <c r="O17" s="7"/>
      <c r="P17" s="7"/>
      <c r="Q17" s="7"/>
    </row>
    <row r="18" ht="15" customHeight="1">
      <c r="A18" t="s" s="5">
        <v>42</v>
      </c>
      <c r="B18" t="s" s="5">
        <v>43</v>
      </c>
      <c r="C18" s="6">
        <v>6705</v>
      </c>
      <c r="D18" s="6">
        <v>4008</v>
      </c>
      <c r="E18" s="6">
        <v>1867</v>
      </c>
      <c r="F18" s="6"/>
      <c r="G18" s="6"/>
      <c r="H18" s="6">
        <v>2141</v>
      </c>
      <c r="I18" s="6">
        <v>132</v>
      </c>
      <c r="J18" s="6">
        <v>2009</v>
      </c>
      <c r="K18" s="79">
        <v>2020</v>
      </c>
      <c r="L18" t="s" s="5">
        <v>152</v>
      </c>
      <c r="M18" s="8">
        <v>6</v>
      </c>
      <c r="N18" s="7"/>
      <c r="O18" s="7"/>
      <c r="P18" s="7"/>
      <c r="Q18" s="7"/>
    </row>
    <row r="19" ht="15" customHeight="1">
      <c r="A19" t="s" s="5">
        <v>44</v>
      </c>
      <c r="B19" t="s" s="5">
        <v>45</v>
      </c>
      <c r="C19" s="6"/>
      <c r="D19" s="6"/>
      <c r="E19" s="6"/>
      <c r="F19" s="6"/>
      <c r="G19" s="6"/>
      <c r="H19" s="6"/>
      <c r="I19" s="6"/>
      <c r="J19" s="6"/>
      <c r="K19" s="79">
        <v>2020</v>
      </c>
      <c r="L19" t="s" s="5">
        <v>152</v>
      </c>
      <c r="M19" s="7"/>
      <c r="N19" s="7"/>
      <c r="O19" s="7"/>
      <c r="P19" s="7"/>
      <c r="Q19" s="7"/>
    </row>
    <row r="20" ht="15" customHeight="1">
      <c r="A20" t="s" s="5">
        <v>46</v>
      </c>
      <c r="B20" t="s" s="5">
        <v>47</v>
      </c>
      <c r="C20" s="6">
        <v>569</v>
      </c>
      <c r="D20" s="6">
        <v>115</v>
      </c>
      <c r="E20" s="6">
        <v>2</v>
      </c>
      <c r="F20" s="6"/>
      <c r="G20" s="6"/>
      <c r="H20" s="6">
        <v>113</v>
      </c>
      <c r="I20" s="6">
        <v>33</v>
      </c>
      <c r="J20" s="6">
        <v>80</v>
      </c>
      <c r="K20" s="79">
        <v>2020</v>
      </c>
      <c r="L20" t="s" s="5">
        <v>152</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9">
        <v>2020</v>
      </c>
      <c r="L21" t="s" s="5">
        <v>153</v>
      </c>
      <c r="M21" s="8">
        <v>12</v>
      </c>
      <c r="N21" s="7"/>
      <c r="O21" s="7"/>
      <c r="P21" s="7"/>
      <c r="Q21" s="8">
        <f>50-36</f>
        <v>14</v>
      </c>
    </row>
    <row r="22" ht="15" customHeight="1">
      <c r="A22" t="s" s="5">
        <v>50</v>
      </c>
      <c r="B22" t="s" s="5">
        <v>51</v>
      </c>
      <c r="C22" s="6">
        <v>252</v>
      </c>
      <c r="D22" s="6">
        <v>114</v>
      </c>
      <c r="E22" s="6">
        <v>114</v>
      </c>
      <c r="F22" s="6">
        <v>37</v>
      </c>
      <c r="G22" s="6">
        <v>77</v>
      </c>
      <c r="H22" s="6"/>
      <c r="I22" s="6"/>
      <c r="J22" s="6"/>
      <c r="K22" s="79">
        <v>2020</v>
      </c>
      <c r="L22" t="s" s="5">
        <v>152</v>
      </c>
      <c r="M22" s="8">
        <v>6</v>
      </c>
      <c r="N22" s="7"/>
      <c r="O22" s="7"/>
      <c r="P22" s="7"/>
      <c r="Q22" s="7"/>
    </row>
    <row r="23" ht="15" customHeight="1">
      <c r="A23" t="s" s="5">
        <v>52</v>
      </c>
      <c r="B23" t="s" s="5">
        <v>53</v>
      </c>
      <c r="C23" s="6">
        <v>2615</v>
      </c>
      <c r="D23" s="6">
        <v>1341</v>
      </c>
      <c r="E23" s="6">
        <v>545</v>
      </c>
      <c r="F23" s="6"/>
      <c r="G23" s="6"/>
      <c r="H23" s="6">
        <v>796</v>
      </c>
      <c r="I23" s="6">
        <v>267</v>
      </c>
      <c r="J23" s="6">
        <v>529</v>
      </c>
      <c r="K23" s="79">
        <v>2020</v>
      </c>
      <c r="L23" t="s" s="5">
        <v>152</v>
      </c>
      <c r="M23" s="8">
        <v>6</v>
      </c>
      <c r="N23" s="7"/>
      <c r="O23" s="7"/>
      <c r="P23" s="7"/>
      <c r="Q23" s="7"/>
    </row>
    <row r="24" ht="15" customHeight="1">
      <c r="A24" t="s" s="5">
        <v>54</v>
      </c>
      <c r="B24" t="s" s="5">
        <v>55</v>
      </c>
      <c r="C24" s="6">
        <v>5553</v>
      </c>
      <c r="D24" s="6">
        <v>3488</v>
      </c>
      <c r="E24" s="6">
        <v>1285</v>
      </c>
      <c r="F24" s="6"/>
      <c r="G24" s="6"/>
      <c r="H24" s="6">
        <v>2203</v>
      </c>
      <c r="I24" s="6">
        <v>293</v>
      </c>
      <c r="J24" s="6">
        <v>1910</v>
      </c>
      <c r="K24" s="79">
        <v>2020</v>
      </c>
      <c r="L24" t="s" s="5">
        <v>153</v>
      </c>
      <c r="M24" s="8">
        <v>12</v>
      </c>
      <c r="N24" s="7"/>
      <c r="O24" s="7"/>
      <c r="P24" s="7"/>
      <c r="Q24" s="7"/>
    </row>
    <row r="25" ht="15" customHeight="1">
      <c r="A25" t="s" s="5">
        <v>56</v>
      </c>
      <c r="B25" t="s" s="5">
        <v>57</v>
      </c>
      <c r="C25" s="6">
        <v>6300</v>
      </c>
      <c r="D25" s="6">
        <v>4997</v>
      </c>
      <c r="E25" s="6">
        <v>2330</v>
      </c>
      <c r="F25" s="6">
        <v>729</v>
      </c>
      <c r="G25" s="6">
        <v>1601</v>
      </c>
      <c r="H25" s="6">
        <v>2667</v>
      </c>
      <c r="I25" s="6">
        <v>305</v>
      </c>
      <c r="J25" s="6">
        <v>2362</v>
      </c>
      <c r="K25" s="79">
        <v>2020</v>
      </c>
      <c r="L25" t="s" s="5">
        <v>152</v>
      </c>
      <c r="M25" s="8">
        <v>6</v>
      </c>
      <c r="N25" s="7"/>
      <c r="O25" s="7"/>
      <c r="P25" s="7"/>
      <c r="Q25" s="7"/>
    </row>
    <row r="26" ht="15" customHeight="1">
      <c r="A26" t="s" s="5">
        <v>58</v>
      </c>
      <c r="B26" t="s" s="5">
        <v>59</v>
      </c>
      <c r="C26" s="6"/>
      <c r="D26" s="6"/>
      <c r="E26" s="6"/>
      <c r="F26" s="6"/>
      <c r="G26" s="6"/>
      <c r="H26" s="6"/>
      <c r="I26" s="6"/>
      <c r="J26" s="6"/>
      <c r="K26" s="79">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79">
        <v>2020</v>
      </c>
      <c r="L27" t="s" s="5">
        <v>153</v>
      </c>
      <c r="M27" s="8">
        <v>12</v>
      </c>
      <c r="N27" s="7"/>
      <c r="O27" s="7"/>
      <c r="P27" s="7"/>
      <c r="Q27" s="7"/>
    </row>
    <row r="28" ht="15" customHeight="1">
      <c r="A28" t="s" s="5">
        <v>62</v>
      </c>
      <c r="B28" t="s" s="5">
        <v>63</v>
      </c>
      <c r="C28" s="6">
        <v>20829</v>
      </c>
      <c r="D28" s="6">
        <v>10557</v>
      </c>
      <c r="E28" s="6">
        <v>4815</v>
      </c>
      <c r="F28" s="6">
        <v>2705</v>
      </c>
      <c r="G28" s="6">
        <v>2110</v>
      </c>
      <c r="H28" s="6">
        <v>5742</v>
      </c>
      <c r="I28" s="6">
        <v>5713</v>
      </c>
      <c r="J28" s="6">
        <v>29</v>
      </c>
      <c r="K28" s="79">
        <v>2020</v>
      </c>
      <c r="L28" t="s" s="5">
        <v>153</v>
      </c>
      <c r="M28" s="8">
        <v>6</v>
      </c>
      <c r="N28" s="7"/>
      <c r="O28" s="7"/>
      <c r="P28" s="7"/>
      <c r="Q28" s="7"/>
    </row>
    <row r="29" ht="15" customHeight="1">
      <c r="A29" t="s" s="5">
        <v>64</v>
      </c>
      <c r="B29" t="s" s="5">
        <v>65</v>
      </c>
      <c r="C29" s="6">
        <v>640</v>
      </c>
      <c r="D29" s="6">
        <v>314</v>
      </c>
      <c r="E29" s="6">
        <v>198</v>
      </c>
      <c r="F29" s="6">
        <v>27</v>
      </c>
      <c r="G29" s="6">
        <v>171</v>
      </c>
      <c r="H29" s="6">
        <v>116</v>
      </c>
      <c r="I29" s="6">
        <v>26</v>
      </c>
      <c r="J29" s="6">
        <v>90</v>
      </c>
      <c r="K29" s="79">
        <v>2020</v>
      </c>
      <c r="L29" t="s" s="5">
        <v>152</v>
      </c>
      <c r="M29" s="8">
        <v>6</v>
      </c>
      <c r="N29" s="7"/>
      <c r="O29" s="7"/>
      <c r="P29" s="7"/>
      <c r="Q29" s="7"/>
    </row>
    <row r="30" ht="15" customHeight="1">
      <c r="A30" t="s" s="5">
        <v>66</v>
      </c>
      <c r="B30" t="s" s="5">
        <v>67</v>
      </c>
      <c r="C30" s="6">
        <v>2204</v>
      </c>
      <c r="D30" s="6"/>
      <c r="E30" s="6"/>
      <c r="F30" s="6"/>
      <c r="G30" s="6"/>
      <c r="H30" s="6"/>
      <c r="I30" s="6"/>
      <c r="J30" s="6"/>
      <c r="K30" s="79">
        <v>2020</v>
      </c>
      <c r="L30" s="7"/>
      <c r="M30" s="7"/>
      <c r="N30" s="7"/>
      <c r="O30" s="7"/>
      <c r="P30" s="7"/>
      <c r="Q30" s="7"/>
    </row>
    <row r="31" ht="15" customHeight="1">
      <c r="A31" t="s" s="5">
        <v>68</v>
      </c>
      <c r="B31" t="s" s="5">
        <v>69</v>
      </c>
      <c r="C31" s="6">
        <v>535</v>
      </c>
      <c r="D31" s="6">
        <v>350</v>
      </c>
      <c r="E31" s="6">
        <v>47</v>
      </c>
      <c r="F31" s="6"/>
      <c r="G31" s="6">
        <v>47</v>
      </c>
      <c r="H31" s="8">
        <v>303</v>
      </c>
      <c r="I31" s="6"/>
      <c r="J31" s="8">
        <v>303</v>
      </c>
      <c r="K31" s="79">
        <v>2020</v>
      </c>
      <c r="L31" t="s" s="5">
        <v>152</v>
      </c>
      <c r="M31" s="8">
        <v>6</v>
      </c>
      <c r="N31" s="7"/>
      <c r="O31" s="7"/>
      <c r="P31" s="7"/>
      <c r="Q31" s="7"/>
    </row>
    <row r="32" ht="15" customHeight="1">
      <c r="A32" t="s" s="5">
        <v>70</v>
      </c>
      <c r="B32" t="s" s="5">
        <v>71</v>
      </c>
      <c r="C32" s="6"/>
      <c r="D32" s="6"/>
      <c r="E32" s="6"/>
      <c r="F32" s="6"/>
      <c r="G32" s="6"/>
      <c r="H32" s="6"/>
      <c r="I32" s="6"/>
      <c r="J32" s="6"/>
      <c r="K32" s="79">
        <v>2020</v>
      </c>
      <c r="L32" t="s" s="5">
        <v>152</v>
      </c>
      <c r="M32" s="8">
        <v>0</v>
      </c>
      <c r="N32" s="7"/>
      <c r="O32" s="7"/>
      <c r="P32" s="7"/>
      <c r="Q32" s="7"/>
    </row>
    <row r="33" ht="15" customHeight="1">
      <c r="A33" t="s" s="5">
        <v>72</v>
      </c>
      <c r="B33" t="s" s="5">
        <v>73</v>
      </c>
      <c r="C33" s="6"/>
      <c r="D33" s="6"/>
      <c r="E33" s="6"/>
      <c r="F33" s="6"/>
      <c r="G33" s="6"/>
      <c r="H33" s="6"/>
      <c r="I33" s="6"/>
      <c r="J33" s="6"/>
      <c r="K33" s="79">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79">
        <v>2020</v>
      </c>
      <c r="L34" t="s" s="5">
        <v>152</v>
      </c>
      <c r="M34" s="8">
        <v>6</v>
      </c>
      <c r="N34" s="7"/>
      <c r="O34" s="7"/>
      <c r="P34" s="7"/>
      <c r="Q34" s="7"/>
    </row>
    <row r="35" ht="15" customHeight="1">
      <c r="A35" t="s" s="5">
        <v>76</v>
      </c>
      <c r="B35" t="s" s="5">
        <v>77</v>
      </c>
      <c r="C35" s="6">
        <v>4489</v>
      </c>
      <c r="D35" s="6">
        <v>2518</v>
      </c>
      <c r="E35" s="6"/>
      <c r="F35" s="6"/>
      <c r="G35" s="6"/>
      <c r="H35" s="6">
        <v>2518</v>
      </c>
      <c r="I35" s="6">
        <v>265</v>
      </c>
      <c r="J35" s="6">
        <v>2253</v>
      </c>
      <c r="K35" s="79">
        <v>2020</v>
      </c>
      <c r="L35" t="s" s="5">
        <v>152</v>
      </c>
      <c r="M35" s="8">
        <v>6</v>
      </c>
      <c r="N35" s="7"/>
      <c r="O35" s="7"/>
      <c r="P35" s="7"/>
      <c r="Q35" s="7"/>
    </row>
    <row r="36" ht="15" customHeight="1">
      <c r="A36" t="s" s="5">
        <v>78</v>
      </c>
      <c r="B36" t="s" s="5">
        <v>79</v>
      </c>
      <c r="C36" s="6"/>
      <c r="D36" s="6"/>
      <c r="E36" s="6"/>
      <c r="F36" s="6"/>
      <c r="G36" s="6"/>
      <c r="H36" s="6"/>
      <c r="I36" s="6"/>
      <c r="J36" s="6"/>
      <c r="K36" s="7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9">
        <v>2020</v>
      </c>
      <c r="L37" t="s" s="5">
        <v>153</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79">
        <v>2020</v>
      </c>
      <c r="L38" t="s" s="5">
        <v>152</v>
      </c>
      <c r="M38" s="8">
        <v>8</v>
      </c>
      <c r="N38" s="7"/>
      <c r="O38" s="7"/>
      <c r="P38" s="7"/>
      <c r="Q38" s="7"/>
    </row>
    <row r="39" ht="15" customHeight="1">
      <c r="A39" t="s" s="5">
        <v>84</v>
      </c>
      <c r="B39" t="s" s="5">
        <v>85</v>
      </c>
      <c r="C39" s="6">
        <v>6896</v>
      </c>
      <c r="D39" s="6">
        <v>3266</v>
      </c>
      <c r="E39" s="6"/>
      <c r="F39" s="6"/>
      <c r="G39" s="6"/>
      <c r="H39" s="6">
        <v>3266</v>
      </c>
      <c r="I39" s="6">
        <v>1734</v>
      </c>
      <c r="J39" s="6">
        <v>1532</v>
      </c>
      <c r="K39" s="79">
        <v>2020</v>
      </c>
      <c r="L39" t="s" s="5">
        <v>152</v>
      </c>
      <c r="M39" s="8">
        <v>8</v>
      </c>
      <c r="N39" s="7"/>
      <c r="O39" s="7"/>
      <c r="P39" s="7"/>
      <c r="Q39" s="7"/>
    </row>
    <row r="40" ht="15" customHeight="1">
      <c r="A40" t="s" s="5">
        <v>86</v>
      </c>
      <c r="B40" t="s" s="5">
        <v>87</v>
      </c>
      <c r="C40" s="6">
        <v>1260</v>
      </c>
      <c r="D40" s="6">
        <v>292</v>
      </c>
      <c r="E40" s="6">
        <v>244</v>
      </c>
      <c r="F40" s="6">
        <v>210</v>
      </c>
      <c r="G40" s="6">
        <v>34</v>
      </c>
      <c r="H40" s="6">
        <v>48</v>
      </c>
      <c r="I40" s="6">
        <v>25</v>
      </c>
      <c r="J40" s="6">
        <v>23</v>
      </c>
      <c r="K40" s="79">
        <v>2020</v>
      </c>
      <c r="L40" t="s" s="5">
        <v>152</v>
      </c>
      <c r="M40" s="8">
        <v>8</v>
      </c>
      <c r="N40" s="7"/>
      <c r="O40" s="7"/>
      <c r="P40" s="7"/>
      <c r="Q40" s="7"/>
    </row>
    <row r="41" ht="15" customHeight="1">
      <c r="A41" t="s" s="5">
        <v>88</v>
      </c>
      <c r="B41" t="s" s="5">
        <v>89</v>
      </c>
      <c r="C41" s="6">
        <v>2277</v>
      </c>
      <c r="D41" s="6">
        <v>429</v>
      </c>
      <c r="E41" s="6">
        <v>223</v>
      </c>
      <c r="F41" s="6"/>
      <c r="G41" s="6"/>
      <c r="H41" s="6">
        <v>206</v>
      </c>
      <c r="I41" s="6"/>
      <c r="J41" s="6"/>
      <c r="K41" s="79">
        <v>2020</v>
      </c>
      <c r="L41" t="s" s="5">
        <v>152</v>
      </c>
      <c r="M41" s="8">
        <v>6</v>
      </c>
      <c r="N41" s="7"/>
      <c r="O41" s="7"/>
      <c r="P41" s="7"/>
      <c r="Q41" s="7"/>
    </row>
    <row r="42" ht="15" customHeight="1">
      <c r="A42" t="s" s="5">
        <v>90</v>
      </c>
      <c r="B42" t="s" s="5">
        <v>91</v>
      </c>
      <c r="C42" s="6"/>
      <c r="D42" s="6"/>
      <c r="E42" s="6"/>
      <c r="F42" s="6"/>
      <c r="G42" s="6"/>
      <c r="H42" s="6"/>
      <c r="I42" s="6"/>
      <c r="J42" s="6"/>
      <c r="K42" s="79">
        <v>2020</v>
      </c>
      <c r="L42" t="s" s="5">
        <v>152</v>
      </c>
      <c r="M42" s="7"/>
      <c r="N42" s="7"/>
      <c r="O42" s="7"/>
      <c r="P42" s="7"/>
      <c r="Q42" s="7"/>
    </row>
    <row r="43" ht="15" customHeight="1">
      <c r="A43" t="s" s="5">
        <v>92</v>
      </c>
      <c r="B43" t="s" s="5">
        <v>93</v>
      </c>
      <c r="C43" s="6">
        <v>9633</v>
      </c>
      <c r="D43" s="6"/>
      <c r="E43" s="6"/>
      <c r="F43" s="6"/>
      <c r="G43" s="6"/>
      <c r="H43" s="6"/>
      <c r="I43" s="6"/>
      <c r="J43" s="6"/>
      <c r="K43" s="79">
        <v>2020</v>
      </c>
      <c r="L43" t="s" s="5">
        <v>153</v>
      </c>
      <c r="M43" s="8">
        <v>6</v>
      </c>
      <c r="N43" s="7"/>
      <c r="O43" s="7"/>
      <c r="P43" s="7"/>
      <c r="Q43" s="7"/>
    </row>
    <row r="44" ht="15" customHeight="1">
      <c r="A44" t="s" s="5">
        <v>94</v>
      </c>
      <c r="B44" t="s" s="5">
        <v>95</v>
      </c>
      <c r="C44" s="6"/>
      <c r="D44" s="6"/>
      <c r="E44" s="6"/>
      <c r="F44" s="6"/>
      <c r="G44" s="6"/>
      <c r="H44" s="6"/>
      <c r="I44" s="6"/>
      <c r="J44" s="6"/>
      <c r="K44" s="79">
        <v>2020</v>
      </c>
      <c r="L44" t="s" s="5">
        <v>153</v>
      </c>
      <c r="M44" s="7"/>
      <c r="N44" s="7"/>
      <c r="O44" s="7"/>
      <c r="P44" s="7"/>
      <c r="Q44" s="7"/>
    </row>
    <row r="45" ht="33.75" customHeight="1">
      <c r="A45" t="s" s="5">
        <v>96</v>
      </c>
      <c r="B45" t="s" s="5">
        <v>97</v>
      </c>
      <c r="C45" s="6">
        <v>1345</v>
      </c>
      <c r="D45" s="6">
        <v>1102</v>
      </c>
      <c r="E45" s="6">
        <v>275</v>
      </c>
      <c r="F45" s="6">
        <v>135</v>
      </c>
      <c r="G45" s="6">
        <v>140</v>
      </c>
      <c r="H45" s="6">
        <v>827</v>
      </c>
      <c r="I45" s="6">
        <v>127</v>
      </c>
      <c r="J45" s="6">
        <v>700</v>
      </c>
      <c r="K45" s="79">
        <v>2020</v>
      </c>
      <c r="L45" t="s" s="5">
        <v>152</v>
      </c>
      <c r="M45" s="8">
        <v>6</v>
      </c>
      <c r="N45" s="7"/>
      <c r="O45" s="7"/>
      <c r="P45" s="7"/>
      <c r="Q45" s="7"/>
    </row>
    <row r="46" ht="15" customHeight="1">
      <c r="A46" t="s" s="5">
        <v>98</v>
      </c>
      <c r="B46" t="s" s="5">
        <v>99</v>
      </c>
      <c r="C46" s="6"/>
      <c r="D46" s="6"/>
      <c r="E46" s="6"/>
      <c r="F46" s="6"/>
      <c r="G46" s="6"/>
      <c r="H46" s="6"/>
      <c r="I46" s="6"/>
      <c r="J46" s="6"/>
      <c r="K46" s="79">
        <v>2020</v>
      </c>
      <c r="L46" t="s" s="5">
        <v>153</v>
      </c>
      <c r="M46" s="7"/>
      <c r="N46" s="7"/>
      <c r="O46" s="7"/>
      <c r="P46" s="7"/>
      <c r="Q46" s="7"/>
    </row>
    <row r="47" ht="15" customHeight="1">
      <c r="A47" t="s" s="44">
        <v>100</v>
      </c>
      <c r="B47" t="s" s="44">
        <v>101</v>
      </c>
      <c r="C47" s="45">
        <v>6406</v>
      </c>
      <c r="D47" s="45">
        <f>E47+H47</f>
        <v>734</v>
      </c>
      <c r="E47" s="45">
        <v>335</v>
      </c>
      <c r="F47" s="36"/>
      <c r="G47" s="46"/>
      <c r="H47" s="45">
        <f>68+331</f>
        <v>399</v>
      </c>
      <c r="I47" s="36"/>
      <c r="J47" s="46"/>
      <c r="K47" s="80">
        <v>2020</v>
      </c>
      <c r="L47" t="s" s="44">
        <v>153</v>
      </c>
      <c r="M47" s="45">
        <v>12</v>
      </c>
      <c r="N47" s="7"/>
      <c r="O47" s="7"/>
      <c r="P47" s="7"/>
      <c r="Q47" s="7"/>
    </row>
    <row r="48" ht="15" customHeight="1">
      <c r="A48" t="s" s="64">
        <v>102</v>
      </c>
      <c r="B48" t="s" s="48">
        <v>103</v>
      </c>
      <c r="C48" s="49">
        <v>3323</v>
      </c>
      <c r="D48" s="49">
        <v>1445</v>
      </c>
      <c r="E48" s="49"/>
      <c r="F48" s="49"/>
      <c r="G48" s="49"/>
      <c r="H48" s="49">
        <v>1445</v>
      </c>
      <c r="I48" s="49">
        <v>772</v>
      </c>
      <c r="J48" s="49">
        <v>673</v>
      </c>
      <c r="K48" s="81">
        <v>2020</v>
      </c>
      <c r="L48" t="s" s="48">
        <v>152</v>
      </c>
      <c r="M48" s="82">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3">
        <v>2020</v>
      </c>
      <c r="L49" t="s" s="50">
        <v>152</v>
      </c>
      <c r="M49" s="51">
        <v>3</v>
      </c>
      <c r="N49" s="7"/>
      <c r="O49" s="7"/>
      <c r="P49" s="7"/>
      <c r="Q49" s="7"/>
    </row>
    <row r="50" ht="15" customHeight="1">
      <c r="A50" t="s" s="5">
        <v>106</v>
      </c>
      <c r="B50" t="s" s="5">
        <v>107</v>
      </c>
      <c r="C50" s="6">
        <v>3097</v>
      </c>
      <c r="D50" s="6">
        <v>1369</v>
      </c>
      <c r="E50" s="6">
        <v>421</v>
      </c>
      <c r="F50" s="6">
        <v>6</v>
      </c>
      <c r="G50" s="6">
        <v>415</v>
      </c>
      <c r="H50" s="6">
        <v>948</v>
      </c>
      <c r="I50" s="6">
        <v>359</v>
      </c>
      <c r="J50" s="6">
        <v>589</v>
      </c>
      <c r="K50" s="79">
        <v>2020</v>
      </c>
      <c r="L50" t="s" s="5">
        <v>153</v>
      </c>
      <c r="M50" s="8">
        <v>10</v>
      </c>
      <c r="N50" s="7"/>
      <c r="O50" s="7"/>
      <c r="P50" s="7"/>
      <c r="Q50" s="7"/>
    </row>
    <row r="51" ht="15" customHeight="1">
      <c r="A51" t="s" s="5">
        <v>108</v>
      </c>
      <c r="B51" t="s" s="5">
        <v>109</v>
      </c>
      <c r="C51" s="6">
        <v>878</v>
      </c>
      <c r="D51" s="6">
        <v>489</v>
      </c>
      <c r="E51" s="6">
        <v>262</v>
      </c>
      <c r="F51" s="6">
        <v>54</v>
      </c>
      <c r="G51" s="6">
        <v>208</v>
      </c>
      <c r="H51" s="6">
        <v>227</v>
      </c>
      <c r="I51" s="6">
        <v>39</v>
      </c>
      <c r="J51" s="6">
        <v>188</v>
      </c>
      <c r="K51" s="79">
        <v>2020</v>
      </c>
      <c r="L51" t="s" s="5">
        <v>153</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229366</v>
      </c>
      <c r="D53" s="10">
        <f>SUM(D2:D51)</f>
        <v>82340</v>
      </c>
      <c r="E53" s="10">
        <f>SUM(E2:E51)</f>
        <v>37891</v>
      </c>
      <c r="F53" s="10">
        <f>SUM(F2:F51)+E8+E18+E20+E23+E24+E41+E47</f>
        <v>20398</v>
      </c>
      <c r="G53" s="10">
        <f>SUM(G2:G51)</f>
        <v>17493</v>
      </c>
      <c r="H53" s="10">
        <f>SUM(H2:H51)</f>
        <v>44449</v>
      </c>
      <c r="I53" s="10">
        <f>SUM(I2:I51)+H37+H41+H47</f>
        <v>17900</v>
      </c>
      <c r="J53" s="10">
        <f>SUM(J2:J51)</f>
        <v>26549</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40</v>
      </c>
      <c r="D55" s="8">
        <f>COUNTIF(D2:D51,"&gt;0")</f>
        <v>37</v>
      </c>
      <c r="E55" s="8">
        <f>COUNTIF(E2:E51,"&gt;0")</f>
        <v>33</v>
      </c>
      <c r="F55" s="8">
        <f>COUNTIF(F2:F51,"&gt;0")</f>
        <v>25</v>
      </c>
      <c r="G55" s="8">
        <f>COUNTIF(G2:G51,"&gt;0")</f>
        <v>26</v>
      </c>
      <c r="H55" s="8">
        <f>COUNTIF(H2:H51,"&gt;0")</f>
        <v>36</v>
      </c>
      <c r="I55" s="8">
        <f>COUNTIF(I2:I51,"&gt;0")</f>
        <v>32</v>
      </c>
      <c r="J55" s="8">
        <f>COUNTIF(J2:J51,"&gt;0")</f>
        <v>33</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8.83333" defaultRowHeight="15" customHeight="1" outlineLevelRow="0" outlineLevelCol="0"/>
  <cols>
    <col min="1" max="1" width="11.3516" style="11" customWidth="1"/>
    <col min="2" max="2" width="15.3516" style="11" customWidth="1"/>
    <col min="3" max="3" width="10.6719" style="11" customWidth="1"/>
    <col min="4" max="4" width="10.6719" style="11" customWidth="1"/>
    <col min="5" max="5" width="10.6719" style="11" customWidth="1"/>
    <col min="6" max="6" width="10.6719" style="11" customWidth="1"/>
    <col min="7" max="7" width="10.6719" style="11" customWidth="1"/>
    <col min="8" max="8" width="10.6719" style="11" customWidth="1"/>
    <col min="9" max="9" width="10.6719" style="11" customWidth="1"/>
    <col min="10" max="10" width="10.6719" style="11" customWidth="1"/>
    <col min="11" max="11" width="10.1719" style="11" customWidth="1"/>
    <col min="12" max="12" width="8.85156" style="11" customWidth="1"/>
    <col min="13" max="13" width="8.85156" style="11" customWidth="1"/>
    <col min="14" max="256" width="8.85156" style="11" customWidth="1"/>
  </cols>
  <sheetData>
    <row r="1" ht="57" customHeight="1">
      <c r="A1" t="s" s="2">
        <v>0</v>
      </c>
      <c r="B1" t="s" s="2">
        <v>1</v>
      </c>
      <c r="C1" t="s" s="3">
        <v>111</v>
      </c>
      <c r="D1" t="s" s="3">
        <v>112</v>
      </c>
      <c r="E1" t="s" s="3">
        <v>113</v>
      </c>
      <c r="F1" t="s" s="3">
        <v>114</v>
      </c>
      <c r="G1" t="s" s="3">
        <v>115</v>
      </c>
      <c r="H1" t="s" s="3">
        <v>116</v>
      </c>
      <c r="I1" t="s" s="3">
        <v>117</v>
      </c>
      <c r="J1" t="s" s="3">
        <v>118</v>
      </c>
      <c r="K1" t="s" s="3">
        <v>119</v>
      </c>
      <c r="L1" s="7"/>
      <c r="M1" s="7"/>
    </row>
    <row r="2" ht="15" customHeight="1">
      <c r="A2" t="s" s="5">
        <v>10</v>
      </c>
      <c r="B2" t="s" s="5">
        <v>11</v>
      </c>
      <c r="C2" s="6">
        <v>4332</v>
      </c>
      <c r="D2" s="6">
        <f>E2+H2</f>
        <v>1099</v>
      </c>
      <c r="E2" s="6">
        <v>705</v>
      </c>
      <c r="F2" s="6">
        <v>496</v>
      </c>
      <c r="G2" s="6">
        <v>209</v>
      </c>
      <c r="H2" s="6">
        <v>394</v>
      </c>
      <c r="I2" s="6">
        <v>255</v>
      </c>
      <c r="J2" s="6">
        <v>139</v>
      </c>
      <c r="K2" s="8">
        <v>2018</v>
      </c>
      <c r="L2" s="7"/>
      <c r="M2" s="7"/>
    </row>
    <row r="3" ht="15" customHeight="1">
      <c r="A3" t="s" s="5">
        <v>12</v>
      </c>
      <c r="B3" t="s" s="5">
        <v>13</v>
      </c>
      <c r="C3" s="6">
        <v>26985</v>
      </c>
      <c r="D3" s="6">
        <f>E3+H3</f>
        <v>672</v>
      </c>
      <c r="E3" s="6">
        <v>390</v>
      </c>
      <c r="F3" s="6">
        <v>237</v>
      </c>
      <c r="G3" s="6">
        <v>153</v>
      </c>
      <c r="H3" s="6">
        <v>282</v>
      </c>
      <c r="I3" s="6">
        <v>205</v>
      </c>
      <c r="J3" s="6">
        <v>77</v>
      </c>
      <c r="K3" s="8">
        <v>2018</v>
      </c>
      <c r="L3" s="7"/>
      <c r="M3" s="7"/>
    </row>
    <row r="4" ht="15" customHeight="1">
      <c r="A4" t="s" s="5">
        <v>14</v>
      </c>
      <c r="B4" t="s" s="5">
        <v>15</v>
      </c>
      <c r="C4" s="6">
        <v>17969</v>
      </c>
      <c r="D4" s="6">
        <f>E4+H4</f>
        <v>9744</v>
      </c>
      <c r="E4" s="6">
        <v>3604</v>
      </c>
      <c r="F4" s="6"/>
      <c r="G4" s="6"/>
      <c r="H4" s="6">
        <v>6140</v>
      </c>
      <c r="I4" s="6">
        <v>5144</v>
      </c>
      <c r="J4" s="6">
        <v>996</v>
      </c>
      <c r="K4" s="8">
        <v>2018</v>
      </c>
      <c r="L4" s="7"/>
      <c r="M4" s="12"/>
    </row>
    <row r="5" ht="15" customHeight="1">
      <c r="A5" t="s" s="5">
        <v>16</v>
      </c>
      <c r="B5" t="s" s="5">
        <v>17</v>
      </c>
      <c r="C5" s="6">
        <v>42141</v>
      </c>
      <c r="D5" s="6">
        <f>E5+H5</f>
        <v>9825</v>
      </c>
      <c r="E5" s="6">
        <v>8412</v>
      </c>
      <c r="F5" s="6">
        <v>5268</v>
      </c>
      <c r="G5" s="6">
        <v>3144</v>
      </c>
      <c r="H5" s="6">
        <v>1413</v>
      </c>
      <c r="I5" s="6">
        <v>565</v>
      </c>
      <c r="J5" s="6">
        <v>848</v>
      </c>
      <c r="K5" s="8">
        <v>2018</v>
      </c>
      <c r="L5" s="7"/>
      <c r="M5" s="12"/>
    </row>
    <row r="6" ht="15" customHeight="1">
      <c r="A6" t="s" s="5">
        <v>18</v>
      </c>
      <c r="B6" t="s" s="5">
        <v>19</v>
      </c>
      <c r="C6" s="6">
        <v>128366</v>
      </c>
      <c r="D6" s="6">
        <f>E6+H6</f>
        <v>31584</v>
      </c>
      <c r="E6" s="6">
        <v>10430</v>
      </c>
      <c r="F6" s="6">
        <v>6974</v>
      </c>
      <c r="G6" s="6">
        <v>3456</v>
      </c>
      <c r="H6" s="6">
        <v>21154</v>
      </c>
      <c r="I6" s="6">
        <v>21094</v>
      </c>
      <c r="J6" s="6">
        <v>60</v>
      </c>
      <c r="K6" s="8">
        <v>2018</v>
      </c>
      <c r="L6" s="7"/>
      <c r="M6" s="12"/>
    </row>
    <row r="7" ht="15" customHeight="1">
      <c r="A7" t="s" s="5">
        <v>20</v>
      </c>
      <c r="B7" t="s" s="5">
        <v>21</v>
      </c>
      <c r="C7" s="6">
        <v>20259</v>
      </c>
      <c r="D7" s="6">
        <f>E7+H7</f>
        <v>3984</v>
      </c>
      <c r="E7" s="6">
        <v>92</v>
      </c>
      <c r="F7" s="6">
        <v>58</v>
      </c>
      <c r="G7" s="6">
        <v>34</v>
      </c>
      <c r="H7" s="6">
        <v>3892</v>
      </c>
      <c r="I7" s="6">
        <v>2653</v>
      </c>
      <c r="J7" s="6">
        <v>1239</v>
      </c>
      <c r="K7" s="8">
        <v>2018</v>
      </c>
      <c r="L7" s="7"/>
      <c r="M7" s="12"/>
    </row>
    <row r="8" ht="15" customHeight="1">
      <c r="A8" t="s" s="5">
        <v>22</v>
      </c>
      <c r="B8" t="s" s="5">
        <v>23</v>
      </c>
      <c r="C8" s="6">
        <v>13366</v>
      </c>
      <c r="D8" s="6"/>
      <c r="E8" s="6"/>
      <c r="F8" s="6"/>
      <c r="G8" s="6"/>
      <c r="H8" s="6"/>
      <c r="I8" s="6"/>
      <c r="J8" s="6"/>
      <c r="K8" s="7"/>
      <c r="L8" s="7"/>
      <c r="M8" s="12"/>
    </row>
    <row r="9" ht="15" customHeight="1">
      <c r="A9" t="s" s="5">
        <v>24</v>
      </c>
      <c r="B9" t="s" s="5">
        <v>25</v>
      </c>
      <c r="C9" s="6">
        <v>4365</v>
      </c>
      <c r="D9" s="6">
        <f>E9+H9</f>
        <v>635</v>
      </c>
      <c r="E9" s="6">
        <v>635</v>
      </c>
      <c r="F9" s="6"/>
      <c r="G9" s="6"/>
      <c r="H9" s="6"/>
      <c r="I9" s="6"/>
      <c r="J9" s="6"/>
      <c r="K9" s="8">
        <v>2017</v>
      </c>
      <c r="L9" s="7"/>
      <c r="M9" s="12"/>
    </row>
    <row r="10" ht="15" customHeight="1">
      <c r="A10" t="s" s="5">
        <v>26</v>
      </c>
      <c r="B10" t="s" s="5">
        <v>27</v>
      </c>
      <c r="C10" s="6">
        <v>96253</v>
      </c>
      <c r="D10" s="6">
        <f>E10+H10</f>
        <v>16558</v>
      </c>
      <c r="E10" s="6">
        <v>15628</v>
      </c>
      <c r="F10" s="6">
        <v>8870</v>
      </c>
      <c r="G10" s="6">
        <v>6758</v>
      </c>
      <c r="H10" s="6">
        <v>930</v>
      </c>
      <c r="I10" s="6">
        <v>389</v>
      </c>
      <c r="J10" s="6">
        <v>541</v>
      </c>
      <c r="K10" s="8">
        <v>2018</v>
      </c>
      <c r="L10" s="7"/>
      <c r="M10" s="12"/>
    </row>
    <row r="11" ht="15" customHeight="1">
      <c r="A11" t="s" s="5">
        <v>28</v>
      </c>
      <c r="B11" t="s" s="5">
        <v>29</v>
      </c>
      <c r="C11" s="6">
        <v>54754</v>
      </c>
      <c r="D11" s="6">
        <f>E11+H11</f>
        <v>11519</v>
      </c>
      <c r="E11" s="6">
        <v>6782</v>
      </c>
      <c r="F11" s="6"/>
      <c r="G11" s="6"/>
      <c r="H11" s="6">
        <v>4737</v>
      </c>
      <c r="I11" s="6">
        <v>2885</v>
      </c>
      <c r="J11" s="6">
        <v>1852</v>
      </c>
      <c r="K11" s="8">
        <v>2018</v>
      </c>
      <c r="L11" s="7"/>
      <c r="M11" s="12"/>
    </row>
    <row r="12" ht="15" customHeight="1">
      <c r="A12" t="s" s="5">
        <v>30</v>
      </c>
      <c r="B12" t="s" s="5">
        <v>31</v>
      </c>
      <c r="C12" s="6">
        <v>4474</v>
      </c>
      <c r="D12" s="6">
        <f>E12+H12</f>
        <v>934</v>
      </c>
      <c r="E12" s="6">
        <v>520</v>
      </c>
      <c r="F12" s="6">
        <v>369</v>
      </c>
      <c r="G12" s="6">
        <v>151</v>
      </c>
      <c r="H12" s="6">
        <v>414</v>
      </c>
      <c r="I12" s="6">
        <v>230</v>
      </c>
      <c r="J12" s="6">
        <v>184</v>
      </c>
      <c r="K12" s="8">
        <v>2018</v>
      </c>
      <c r="L12" s="7"/>
      <c r="M12" s="7"/>
    </row>
    <row r="13" ht="15" customHeight="1">
      <c r="A13" t="s" s="5">
        <v>32</v>
      </c>
      <c r="B13" t="s" s="5">
        <v>33</v>
      </c>
      <c r="C13" s="6">
        <v>8419</v>
      </c>
      <c r="D13" s="6">
        <f>E13+H13</f>
        <v>3429</v>
      </c>
      <c r="E13" s="6">
        <v>1724</v>
      </c>
      <c r="F13" s="6">
        <v>1486</v>
      </c>
      <c r="G13" s="6">
        <v>238</v>
      </c>
      <c r="H13" s="6">
        <v>1705</v>
      </c>
      <c r="I13" s="6">
        <v>621</v>
      </c>
      <c r="J13" s="6">
        <v>1084</v>
      </c>
      <c r="K13" s="8">
        <v>2018</v>
      </c>
      <c r="L13" s="7"/>
      <c r="M13" s="7"/>
    </row>
    <row r="14" ht="15" customHeight="1">
      <c r="A14" t="s" s="5">
        <v>34</v>
      </c>
      <c r="B14" t="s" s="5">
        <v>35</v>
      </c>
      <c r="C14" s="6">
        <v>8587</v>
      </c>
      <c r="D14" s="6">
        <f>E14+H14</f>
        <v>5298</v>
      </c>
      <c r="E14" s="6">
        <v>3407</v>
      </c>
      <c r="F14" s="6"/>
      <c r="G14" s="6"/>
      <c r="H14" s="6">
        <v>1891</v>
      </c>
      <c r="I14" s="6"/>
      <c r="J14" s="6"/>
      <c r="K14" s="8">
        <v>2018</v>
      </c>
      <c r="L14" s="7"/>
      <c r="M14" s="7"/>
    </row>
    <row r="15" ht="15" customHeight="1">
      <c r="A15" t="s" s="5">
        <v>36</v>
      </c>
      <c r="B15" t="s" s="5">
        <v>37</v>
      </c>
      <c r="C15" s="6">
        <v>40553</v>
      </c>
      <c r="D15" s="6">
        <f>E15+H15</f>
        <v>5134</v>
      </c>
      <c r="E15" s="6"/>
      <c r="F15" s="6"/>
      <c r="G15" s="6"/>
      <c r="H15" s="6">
        <v>5134</v>
      </c>
      <c r="I15" s="6">
        <v>1921</v>
      </c>
      <c r="J15" s="6">
        <v>3213</v>
      </c>
      <c r="K15" s="8">
        <v>2018</v>
      </c>
      <c r="L15" s="7"/>
      <c r="M15" s="7"/>
    </row>
    <row r="16" ht="15" customHeight="1">
      <c r="A16" t="s" s="5">
        <v>38</v>
      </c>
      <c r="B16" t="s" s="5">
        <v>39</v>
      </c>
      <c r="C16" s="6">
        <v>26679</v>
      </c>
      <c r="D16" s="6">
        <f>E16+H16</f>
        <v>7913</v>
      </c>
      <c r="E16" s="6">
        <v>5184</v>
      </c>
      <c r="F16" s="6">
        <v>2551</v>
      </c>
      <c r="G16" s="6">
        <v>2633</v>
      </c>
      <c r="H16" s="6">
        <v>2729</v>
      </c>
      <c r="I16" s="6">
        <v>1174</v>
      </c>
      <c r="J16" s="6">
        <v>1555</v>
      </c>
      <c r="K16" s="8">
        <v>2018</v>
      </c>
      <c r="L16" s="7"/>
      <c r="M16" s="7"/>
    </row>
    <row r="17" ht="15" customHeight="1">
      <c r="A17" t="s" s="5">
        <v>40</v>
      </c>
      <c r="B17" t="s" s="5">
        <v>41</v>
      </c>
      <c r="C17" s="6">
        <v>10024</v>
      </c>
      <c r="D17" s="6">
        <f>E17+H17</f>
        <v>3326</v>
      </c>
      <c r="E17" s="6">
        <v>2177</v>
      </c>
      <c r="F17" s="6">
        <v>1025</v>
      </c>
      <c r="G17" s="6">
        <v>1152</v>
      </c>
      <c r="H17" s="6">
        <v>1149</v>
      </c>
      <c r="I17" s="6">
        <v>667</v>
      </c>
      <c r="J17" s="6">
        <v>482</v>
      </c>
      <c r="K17" s="8">
        <v>2018</v>
      </c>
      <c r="L17" s="7"/>
      <c r="M17" s="7"/>
    </row>
    <row r="18" ht="15" customHeight="1">
      <c r="A18" t="s" s="5">
        <v>42</v>
      </c>
      <c r="B18" t="s" s="5">
        <v>43</v>
      </c>
      <c r="C18" s="6">
        <v>24259</v>
      </c>
      <c r="D18" s="6">
        <f>E18+H18</f>
        <v>10876</v>
      </c>
      <c r="E18" s="6">
        <v>3901</v>
      </c>
      <c r="F18" s="6">
        <v>69</v>
      </c>
      <c r="G18" s="6">
        <v>3832</v>
      </c>
      <c r="H18" s="6">
        <v>6975</v>
      </c>
      <c r="I18" s="6">
        <v>639</v>
      </c>
      <c r="J18" s="6">
        <v>6336</v>
      </c>
      <c r="K18" s="8">
        <v>2018</v>
      </c>
      <c r="L18" s="7"/>
      <c r="M18" s="7"/>
    </row>
    <row r="19" ht="15" customHeight="1">
      <c r="A19" t="s" s="5">
        <v>44</v>
      </c>
      <c r="B19" t="s" s="5">
        <v>45</v>
      </c>
      <c r="C19" s="6">
        <v>32612</v>
      </c>
      <c r="D19" s="6">
        <f>E19+H19</f>
        <v>10089</v>
      </c>
      <c r="E19" s="6">
        <v>3731</v>
      </c>
      <c r="F19" s="6">
        <v>976</v>
      </c>
      <c r="G19" s="6">
        <v>2755</v>
      </c>
      <c r="H19" s="6">
        <v>6358</v>
      </c>
      <c r="I19" s="6">
        <v>5563</v>
      </c>
      <c r="J19" s="6">
        <v>795</v>
      </c>
      <c r="K19" s="8">
        <v>2018</v>
      </c>
      <c r="L19" s="7"/>
      <c r="M19" s="7"/>
    </row>
    <row r="20" ht="15" customHeight="1">
      <c r="A20" t="s" s="5">
        <v>46</v>
      </c>
      <c r="B20" t="s" s="5">
        <v>47</v>
      </c>
      <c r="C20" s="6">
        <v>8163</v>
      </c>
      <c r="D20" s="6">
        <f>E20+H20</f>
        <v>24</v>
      </c>
      <c r="E20" s="6">
        <v>4</v>
      </c>
      <c r="F20" s="6"/>
      <c r="G20" s="6"/>
      <c r="H20" s="6">
        <v>20</v>
      </c>
      <c r="I20" s="6">
        <v>6</v>
      </c>
      <c r="J20" s="6">
        <v>14</v>
      </c>
      <c r="K20" s="8">
        <v>2018</v>
      </c>
      <c r="L20" s="7"/>
      <c r="M20" s="7"/>
    </row>
    <row r="21" ht="15" customHeight="1">
      <c r="A21" t="s" s="5">
        <v>48</v>
      </c>
      <c r="B21" t="s" s="5">
        <v>49</v>
      </c>
      <c r="C21" s="6">
        <v>18878</v>
      </c>
      <c r="D21" s="6">
        <f>E21+H21</f>
        <v>792</v>
      </c>
      <c r="E21" s="6"/>
      <c r="F21" s="6"/>
      <c r="G21" s="6"/>
      <c r="H21" s="6">
        <v>792</v>
      </c>
      <c r="I21" s="6">
        <v>185</v>
      </c>
      <c r="J21" s="6">
        <v>607</v>
      </c>
      <c r="K21" s="8">
        <v>2018</v>
      </c>
      <c r="L21" s="7"/>
      <c r="M21" s="7"/>
    </row>
    <row r="22" ht="15" customHeight="1">
      <c r="A22" t="s" s="5">
        <v>50</v>
      </c>
      <c r="B22" t="s" s="5">
        <v>51</v>
      </c>
      <c r="C22" s="6">
        <v>2440</v>
      </c>
      <c r="D22" s="6"/>
      <c r="E22" s="6"/>
      <c r="F22" s="6"/>
      <c r="G22" s="6"/>
      <c r="H22" s="6"/>
      <c r="I22" s="6"/>
      <c r="J22" s="6"/>
      <c r="K22" s="7"/>
      <c r="L22" s="7"/>
      <c r="M22" s="7"/>
    </row>
    <row r="23" ht="15" customHeight="1">
      <c r="A23" t="s" s="5">
        <v>52</v>
      </c>
      <c r="B23" t="s" s="5">
        <v>53</v>
      </c>
      <c r="C23" s="6">
        <v>38746</v>
      </c>
      <c r="D23" s="6">
        <f>E23+H23</f>
        <v>1472</v>
      </c>
      <c r="E23" s="6"/>
      <c r="F23" s="6"/>
      <c r="G23" s="6"/>
      <c r="H23" s="6">
        <v>1472</v>
      </c>
      <c r="I23" s="6"/>
      <c r="J23" s="6">
        <v>1472</v>
      </c>
      <c r="K23" s="8">
        <v>2018</v>
      </c>
      <c r="L23" s="7"/>
      <c r="M23" s="7"/>
    </row>
    <row r="24" ht="15" customHeight="1">
      <c r="A24" t="s" s="5">
        <v>54</v>
      </c>
      <c r="B24" t="s" s="5">
        <v>55</v>
      </c>
      <c r="C24" s="6">
        <v>9849</v>
      </c>
      <c r="D24" s="6">
        <f>E24+H24</f>
        <v>3054</v>
      </c>
      <c r="E24" s="6">
        <v>1283</v>
      </c>
      <c r="F24" s="6"/>
      <c r="G24" s="6"/>
      <c r="H24" s="6">
        <v>1771</v>
      </c>
      <c r="I24" s="6">
        <v>575</v>
      </c>
      <c r="J24" s="6">
        <v>1196</v>
      </c>
      <c r="K24" s="8">
        <v>2018</v>
      </c>
      <c r="L24" s="7"/>
      <c r="M24" s="7"/>
    </row>
    <row r="25" ht="15" customHeight="1">
      <c r="A25" t="s" s="5">
        <v>56</v>
      </c>
      <c r="B25" t="s" s="5">
        <v>57</v>
      </c>
      <c r="C25" s="6">
        <v>31011</v>
      </c>
      <c r="D25" s="6">
        <f>E25+H25</f>
        <v>16715</v>
      </c>
      <c r="E25" s="6">
        <v>10032</v>
      </c>
      <c r="F25" s="6">
        <v>5393</v>
      </c>
      <c r="G25" s="6">
        <v>4639</v>
      </c>
      <c r="H25" s="6">
        <v>6683</v>
      </c>
      <c r="I25" s="6">
        <v>3284</v>
      </c>
      <c r="J25" s="6">
        <v>3399</v>
      </c>
      <c r="K25" s="8">
        <v>2018</v>
      </c>
      <c r="L25" s="7"/>
      <c r="M25" s="7"/>
    </row>
    <row r="26" ht="15" customHeight="1">
      <c r="A26" t="s" s="5">
        <v>58</v>
      </c>
      <c r="B26" t="s" s="5">
        <v>59</v>
      </c>
      <c r="C26" s="6">
        <v>18965</v>
      </c>
      <c r="D26" s="6">
        <f>E26+H26</f>
        <v>5540</v>
      </c>
      <c r="E26" s="6">
        <v>4140</v>
      </c>
      <c r="F26" s="6">
        <v>2001</v>
      </c>
      <c r="G26" s="6">
        <v>2139</v>
      </c>
      <c r="H26" s="6">
        <v>1400</v>
      </c>
      <c r="I26" s="6">
        <v>454</v>
      </c>
      <c r="J26" s="6">
        <v>946</v>
      </c>
      <c r="K26" s="8">
        <v>2017</v>
      </c>
      <c r="L26" s="7"/>
      <c r="M26" s="7"/>
    </row>
    <row r="27" ht="15" customHeight="1">
      <c r="A27" t="s" s="5">
        <v>60</v>
      </c>
      <c r="B27" t="s" s="5">
        <v>61</v>
      </c>
      <c r="C27" s="6">
        <v>2655</v>
      </c>
      <c r="D27" s="6">
        <f>E27+H27</f>
        <v>914</v>
      </c>
      <c r="E27" s="6">
        <v>677</v>
      </c>
      <c r="F27" s="6">
        <v>270</v>
      </c>
      <c r="G27" s="6">
        <v>407</v>
      </c>
      <c r="H27" s="6">
        <v>237</v>
      </c>
      <c r="I27" s="6">
        <v>45</v>
      </c>
      <c r="J27" s="6">
        <v>192</v>
      </c>
      <c r="K27" s="8">
        <v>2017</v>
      </c>
      <c r="L27" s="7"/>
      <c r="M27" s="7"/>
    </row>
    <row r="28" ht="15" customHeight="1">
      <c r="A28" t="s" s="5">
        <v>62</v>
      </c>
      <c r="B28" t="s" s="5">
        <v>63</v>
      </c>
      <c r="C28" s="6">
        <v>37081</v>
      </c>
      <c r="D28" s="6">
        <f>E28+H28</f>
        <v>10602</v>
      </c>
      <c r="E28" s="6">
        <v>8576</v>
      </c>
      <c r="F28" s="6">
        <v>8276</v>
      </c>
      <c r="G28" s="6">
        <v>300</v>
      </c>
      <c r="H28" s="6">
        <v>2026</v>
      </c>
      <c r="I28" s="6"/>
      <c r="J28" s="6"/>
      <c r="K28" s="8">
        <v>2018</v>
      </c>
      <c r="L28" s="7"/>
      <c r="M28" s="7"/>
    </row>
    <row r="29" ht="15" customHeight="1">
      <c r="A29" t="s" s="5">
        <v>64</v>
      </c>
      <c r="B29" t="s" s="5">
        <v>65</v>
      </c>
      <c r="C29" s="6">
        <v>1723</v>
      </c>
      <c r="D29" s="6">
        <f>E29+H29</f>
        <v>570</v>
      </c>
      <c r="E29" s="6">
        <v>432</v>
      </c>
      <c r="F29" s="6">
        <v>147</v>
      </c>
      <c r="G29" s="6">
        <v>285</v>
      </c>
      <c r="H29" s="6">
        <v>138</v>
      </c>
      <c r="I29" s="6">
        <v>47</v>
      </c>
      <c r="J29" s="6">
        <v>91</v>
      </c>
      <c r="K29" s="8">
        <v>2017</v>
      </c>
      <c r="L29" s="7"/>
      <c r="M29" s="7"/>
    </row>
    <row r="30" ht="15" customHeight="1">
      <c r="A30" t="s" s="5">
        <v>66</v>
      </c>
      <c r="B30" t="s" s="5">
        <v>67</v>
      </c>
      <c r="C30" s="6">
        <v>5303</v>
      </c>
      <c r="D30" s="6">
        <f>E30+H30</f>
        <v>651</v>
      </c>
      <c r="E30" s="6">
        <v>316</v>
      </c>
      <c r="F30" s="6"/>
      <c r="G30" s="6"/>
      <c r="H30" s="6">
        <v>335</v>
      </c>
      <c r="I30" s="6">
        <v>222</v>
      </c>
      <c r="J30" s="6">
        <v>113</v>
      </c>
      <c r="K30" s="8">
        <v>2018</v>
      </c>
      <c r="L30" s="7"/>
      <c r="M30" s="7"/>
    </row>
    <row r="31" ht="15" customHeight="1">
      <c r="A31" t="s" s="5">
        <v>68</v>
      </c>
      <c r="B31" t="s" s="5">
        <v>69</v>
      </c>
      <c r="C31" s="7"/>
      <c r="D31" s="6"/>
      <c r="E31" s="6"/>
      <c r="F31" s="6"/>
      <c r="G31" s="6"/>
      <c r="H31" s="6"/>
      <c r="I31" s="6"/>
      <c r="J31" s="6"/>
      <c r="K31" s="7"/>
      <c r="L31" s="7"/>
      <c r="M31" s="7"/>
    </row>
    <row r="32" ht="15" customHeight="1">
      <c r="A32" t="s" s="5">
        <v>70</v>
      </c>
      <c r="B32" t="s" s="5">
        <v>71</v>
      </c>
      <c r="C32" s="6">
        <v>19984</v>
      </c>
      <c r="D32" s="6">
        <f>E32+H32</f>
        <v>2698</v>
      </c>
      <c r="E32" s="6">
        <v>336</v>
      </c>
      <c r="F32" s="6"/>
      <c r="G32" s="6"/>
      <c r="H32" s="6">
        <v>2362</v>
      </c>
      <c r="I32" s="6"/>
      <c r="J32" s="6"/>
      <c r="K32" s="8">
        <v>2018</v>
      </c>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13329</v>
      </c>
      <c r="D34" s="6">
        <f>E34+H34</f>
        <v>2852</v>
      </c>
      <c r="E34" s="6">
        <v>1953</v>
      </c>
      <c r="F34" s="6">
        <v>203</v>
      </c>
      <c r="G34" s="6">
        <v>1750</v>
      </c>
      <c r="H34" s="6">
        <v>899</v>
      </c>
      <c r="I34" s="6">
        <v>98</v>
      </c>
      <c r="J34" s="6">
        <v>801</v>
      </c>
      <c r="K34" s="8">
        <v>2017</v>
      </c>
      <c r="L34" s="7"/>
      <c r="M34" s="7"/>
    </row>
    <row r="35" ht="15" customHeight="1">
      <c r="A35" t="s" s="5">
        <v>76</v>
      </c>
      <c r="B35" t="s" s="5">
        <v>77</v>
      </c>
      <c r="C35" s="6">
        <v>48322</v>
      </c>
      <c r="D35" s="6">
        <f>E35+H35</f>
        <v>10678</v>
      </c>
      <c r="E35" s="6"/>
      <c r="F35" s="6"/>
      <c r="G35" s="6"/>
      <c r="H35" s="6">
        <v>10678</v>
      </c>
      <c r="I35" s="6">
        <v>5979</v>
      </c>
      <c r="J35" s="6">
        <v>4699</v>
      </c>
      <c r="K35" s="8">
        <v>2018</v>
      </c>
      <c r="L35" s="7"/>
      <c r="M35" s="7"/>
    </row>
    <row r="36" ht="15" customHeight="1">
      <c r="A36" t="s" s="5">
        <v>78</v>
      </c>
      <c r="B36" t="s" s="5">
        <v>79</v>
      </c>
      <c r="C36" s="6">
        <v>49512</v>
      </c>
      <c r="D36" s="6">
        <f>E36+H36</f>
        <v>10320</v>
      </c>
      <c r="E36" s="6">
        <v>3407</v>
      </c>
      <c r="F36" s="6"/>
      <c r="G36" s="6">
        <v>3407</v>
      </c>
      <c r="H36" s="6">
        <v>6913</v>
      </c>
      <c r="I36" s="6">
        <v>5387</v>
      </c>
      <c r="J36" s="6">
        <v>1526</v>
      </c>
      <c r="K36" s="8">
        <v>2017</v>
      </c>
      <c r="L36" s="7"/>
      <c r="M36" s="7"/>
    </row>
    <row r="37" ht="15" customHeight="1">
      <c r="A37" t="s" s="5">
        <v>80</v>
      </c>
      <c r="B37" t="s" s="5">
        <v>81</v>
      </c>
      <c r="C37" s="6">
        <v>26592</v>
      </c>
      <c r="D37" s="6">
        <f>E37+H37</f>
        <v>3004</v>
      </c>
      <c r="E37" s="6">
        <v>3004</v>
      </c>
      <c r="F37" s="6">
        <v>1135</v>
      </c>
      <c r="G37" s="6">
        <v>1869</v>
      </c>
      <c r="H37" s="6"/>
      <c r="I37" s="6"/>
      <c r="J37" s="6"/>
      <c r="K37" s="8">
        <v>2017</v>
      </c>
      <c r="L37" s="7"/>
      <c r="M37" s="7"/>
    </row>
    <row r="38" ht="15" customHeight="1">
      <c r="A38" t="s" s="5">
        <v>82</v>
      </c>
      <c r="B38" t="s" s="5">
        <v>83</v>
      </c>
      <c r="C38" s="6">
        <v>14871</v>
      </c>
      <c r="D38" s="6">
        <f>E38+H38</f>
        <v>2042</v>
      </c>
      <c r="E38" s="6">
        <v>987</v>
      </c>
      <c r="F38" s="6">
        <v>490</v>
      </c>
      <c r="G38" s="6">
        <v>497</v>
      </c>
      <c r="H38" s="6">
        <v>1055</v>
      </c>
      <c r="I38" s="6">
        <v>801</v>
      </c>
      <c r="J38" s="6">
        <v>254</v>
      </c>
      <c r="K38" s="8">
        <v>2018</v>
      </c>
      <c r="L38" s="7"/>
      <c r="M38" s="7"/>
    </row>
    <row r="39" ht="15" customHeight="1">
      <c r="A39" t="s" s="5">
        <v>84</v>
      </c>
      <c r="B39" t="s" s="5">
        <v>85</v>
      </c>
      <c r="C39" s="6">
        <v>47896</v>
      </c>
      <c r="D39" s="6">
        <f>E39+H39</f>
        <v>7443</v>
      </c>
      <c r="E39" s="6"/>
      <c r="F39" s="6"/>
      <c r="G39" s="6"/>
      <c r="H39" s="6">
        <v>7443</v>
      </c>
      <c r="I39" s="6">
        <v>5198</v>
      </c>
      <c r="J39" s="6">
        <v>2245</v>
      </c>
      <c r="K39" s="8">
        <v>2018</v>
      </c>
      <c r="L39" s="7"/>
      <c r="M39" s="7"/>
    </row>
    <row r="40" ht="15" customHeight="1">
      <c r="A40" t="s" s="5">
        <v>86</v>
      </c>
      <c r="B40" t="s" s="5">
        <v>87</v>
      </c>
      <c r="C40" s="6">
        <v>2254</v>
      </c>
      <c r="D40" s="6">
        <f>E40+H40</f>
        <v>653</v>
      </c>
      <c r="E40" s="6">
        <v>555</v>
      </c>
      <c r="F40" s="6">
        <v>476</v>
      </c>
      <c r="G40" s="6">
        <v>79</v>
      </c>
      <c r="H40" s="6">
        <v>98</v>
      </c>
      <c r="I40" s="6">
        <v>54</v>
      </c>
      <c r="J40" s="6">
        <v>44</v>
      </c>
      <c r="K40" s="8">
        <v>2018</v>
      </c>
      <c r="L40" s="7"/>
      <c r="M40" s="7"/>
    </row>
    <row r="41" ht="15" customHeight="1">
      <c r="A41" t="s" s="5">
        <v>88</v>
      </c>
      <c r="B41" t="s" s="5">
        <v>89</v>
      </c>
      <c r="C41" s="6">
        <v>18810</v>
      </c>
      <c r="D41" s="6">
        <f>E41+H41</f>
        <v>3173</v>
      </c>
      <c r="E41" s="6">
        <v>1847</v>
      </c>
      <c r="F41" s="6"/>
      <c r="G41" s="6"/>
      <c r="H41" s="6">
        <v>1326</v>
      </c>
      <c r="I41" s="6"/>
      <c r="J41" s="6"/>
      <c r="K41" s="8">
        <v>2018</v>
      </c>
      <c r="L41" s="7"/>
      <c r="M41" s="7"/>
    </row>
    <row r="42" ht="15" customHeight="1">
      <c r="A42" t="s" s="5">
        <v>90</v>
      </c>
      <c r="B42" t="s" s="5">
        <v>91</v>
      </c>
      <c r="C42" s="6">
        <v>4011</v>
      </c>
      <c r="D42" s="6">
        <f>E42+H42</f>
        <v>1819</v>
      </c>
      <c r="E42" s="6">
        <v>671</v>
      </c>
      <c r="F42" s="6">
        <v>250</v>
      </c>
      <c r="G42" s="6">
        <v>421</v>
      </c>
      <c r="H42" s="6">
        <v>1148</v>
      </c>
      <c r="I42" s="6">
        <v>238</v>
      </c>
      <c r="J42" s="6">
        <v>910</v>
      </c>
      <c r="K42" s="8">
        <v>2018</v>
      </c>
      <c r="L42" s="7"/>
      <c r="M42" s="7"/>
    </row>
    <row r="43" ht="15" customHeight="1">
      <c r="A43" t="s" s="5">
        <v>92</v>
      </c>
      <c r="B43" t="s" s="5">
        <v>93</v>
      </c>
      <c r="C43" s="6">
        <v>22339</v>
      </c>
      <c r="D43" s="6">
        <f>E43+H43</f>
        <v>4835</v>
      </c>
      <c r="E43" s="6">
        <v>3428</v>
      </c>
      <c r="F43" s="6"/>
      <c r="G43" s="6">
        <v>3428</v>
      </c>
      <c r="H43" s="6">
        <v>1407</v>
      </c>
      <c r="I43" s="6"/>
      <c r="J43" s="6">
        <v>1407</v>
      </c>
      <c r="K43" s="8">
        <v>2018</v>
      </c>
      <c r="L43" s="7"/>
      <c r="M43" s="7"/>
    </row>
    <row r="44" ht="15" customHeight="1">
      <c r="A44" t="s" s="5">
        <v>94</v>
      </c>
      <c r="B44" t="s" s="5">
        <v>95</v>
      </c>
      <c r="C44" s="6">
        <v>145078</v>
      </c>
      <c r="D44" s="6">
        <f>E44+H44</f>
        <v>22940</v>
      </c>
      <c r="E44" s="6">
        <v>2347</v>
      </c>
      <c r="F44" s="6"/>
      <c r="G44" s="6"/>
      <c r="H44" s="6">
        <v>20593</v>
      </c>
      <c r="I44" s="6">
        <v>18894</v>
      </c>
      <c r="J44" s="6">
        <v>1699</v>
      </c>
      <c r="K44" s="8">
        <v>2018</v>
      </c>
      <c r="L44" s="7"/>
      <c r="M44" s="7"/>
    </row>
    <row r="45" ht="15" customHeight="1">
      <c r="A45" t="s" s="5">
        <v>96</v>
      </c>
      <c r="B45" t="s" s="5">
        <v>97</v>
      </c>
      <c r="C45" s="6">
        <v>6633</v>
      </c>
      <c r="D45" s="6">
        <f>E45+H45</f>
        <v>3254</v>
      </c>
      <c r="E45" s="6">
        <v>1490</v>
      </c>
      <c r="F45" s="6"/>
      <c r="G45" s="6"/>
      <c r="H45" s="6">
        <v>1764</v>
      </c>
      <c r="I45" s="6"/>
      <c r="J45" s="6"/>
      <c r="K45" s="8">
        <v>2018</v>
      </c>
      <c r="L45" s="7"/>
      <c r="M45" s="7"/>
    </row>
    <row r="46" ht="15" customHeight="1">
      <c r="A46" t="s" s="5">
        <v>98</v>
      </c>
      <c r="B46" t="s" s="5">
        <v>99</v>
      </c>
      <c r="C46" s="6">
        <v>29907</v>
      </c>
      <c r="D46" s="6">
        <f>E46+H46</f>
        <v>11239</v>
      </c>
      <c r="E46" s="6">
        <v>10123</v>
      </c>
      <c r="F46" s="6">
        <v>8856</v>
      </c>
      <c r="G46" s="6">
        <v>1267</v>
      </c>
      <c r="H46" s="6">
        <v>1116</v>
      </c>
      <c r="I46" s="6">
        <v>1024</v>
      </c>
      <c r="J46" s="6">
        <v>92</v>
      </c>
      <c r="K46" s="8">
        <v>2018</v>
      </c>
      <c r="L46" s="7"/>
      <c r="M46" s="7"/>
    </row>
    <row r="47" ht="15" customHeight="1">
      <c r="A47" t="s" s="5">
        <v>100</v>
      </c>
      <c r="B47" t="s" s="5">
        <v>101</v>
      </c>
      <c r="C47" s="7"/>
      <c r="D47" s="6"/>
      <c r="E47" s="6"/>
      <c r="F47" s="6"/>
      <c r="G47" s="7"/>
      <c r="H47" s="6"/>
      <c r="I47" s="6"/>
      <c r="J47" s="6"/>
      <c r="K47" s="7"/>
      <c r="L47" s="7"/>
      <c r="M47" s="7"/>
    </row>
    <row r="48" ht="15" customHeight="1">
      <c r="A48" t="s" s="5">
        <v>102</v>
      </c>
      <c r="B48" t="s" s="5">
        <v>103</v>
      </c>
      <c r="C48" s="6">
        <v>20070</v>
      </c>
      <c r="D48" s="6">
        <f>E48+H48</f>
        <v>7849</v>
      </c>
      <c r="E48" s="6"/>
      <c r="F48" s="6"/>
      <c r="G48" s="6"/>
      <c r="H48" s="6">
        <v>7849</v>
      </c>
      <c r="I48" s="6">
        <v>4383</v>
      </c>
      <c r="J48" s="6">
        <v>3466</v>
      </c>
      <c r="K48" s="8">
        <v>2018</v>
      </c>
      <c r="L48" s="7"/>
      <c r="M48" s="7"/>
    </row>
    <row r="49" ht="15" customHeight="1">
      <c r="A49" t="s" s="5">
        <v>104</v>
      </c>
      <c r="B49" t="s" s="5">
        <v>105</v>
      </c>
      <c r="C49" s="6">
        <v>23706</v>
      </c>
      <c r="D49" s="6">
        <f>E49+H49</f>
        <v>12327</v>
      </c>
      <c r="E49" s="6">
        <v>5018</v>
      </c>
      <c r="F49" s="6">
        <v>2923</v>
      </c>
      <c r="G49" s="6">
        <v>2095</v>
      </c>
      <c r="H49" s="6">
        <v>7309</v>
      </c>
      <c r="I49" s="6">
        <v>4014</v>
      </c>
      <c r="J49" s="6">
        <v>3295</v>
      </c>
      <c r="K49" s="8">
        <v>2017</v>
      </c>
      <c r="L49" s="7"/>
      <c r="M49" s="7"/>
    </row>
    <row r="50" ht="15" customHeight="1">
      <c r="A50" t="s" s="5">
        <v>106</v>
      </c>
      <c r="B50" t="s" s="5">
        <v>107</v>
      </c>
      <c r="C50" s="6">
        <v>5792</v>
      </c>
      <c r="D50" s="6">
        <f>E50+H50</f>
        <v>666</v>
      </c>
      <c r="E50" s="6">
        <v>666</v>
      </c>
      <c r="F50" s="6">
        <v>606</v>
      </c>
      <c r="G50" s="6">
        <v>60</v>
      </c>
      <c r="H50" s="6"/>
      <c r="I50" s="6"/>
      <c r="J50" s="6"/>
      <c r="K50" s="8">
        <v>2018</v>
      </c>
      <c r="L50" s="7"/>
      <c r="M50" s="7"/>
    </row>
    <row r="51" ht="15" customHeight="1">
      <c r="A51" t="s" s="5">
        <v>108</v>
      </c>
      <c r="B51" t="s" s="5">
        <v>109</v>
      </c>
      <c r="C51" s="6">
        <v>2454</v>
      </c>
      <c r="D51" s="6">
        <f>E51+H51</f>
        <v>738</v>
      </c>
      <c r="E51" s="6">
        <v>497</v>
      </c>
      <c r="F51" s="6">
        <v>55</v>
      </c>
      <c r="G51" s="6">
        <v>442</v>
      </c>
      <c r="H51" s="6">
        <v>241</v>
      </c>
      <c r="I51" s="6">
        <v>69</v>
      </c>
      <c r="J51" s="6">
        <v>172</v>
      </c>
      <c r="K51" s="8">
        <v>2018</v>
      </c>
      <c r="L51" s="7"/>
      <c r="M51" s="7"/>
    </row>
    <row r="52" ht="15" customHeight="1">
      <c r="A52" s="7"/>
      <c r="B52" s="7"/>
      <c r="C52" s="7"/>
      <c r="D52" s="7"/>
      <c r="E52" s="7"/>
      <c r="F52" s="7"/>
      <c r="G52" s="7"/>
      <c r="H52" s="7"/>
      <c r="I52" s="7"/>
      <c r="J52" s="7"/>
      <c r="K52" s="7"/>
      <c r="L52" s="7"/>
      <c r="M52" s="7"/>
    </row>
    <row r="53" ht="15" customHeight="1">
      <c r="A53" s="7"/>
      <c r="B53" t="s" s="9">
        <v>110</v>
      </c>
      <c r="C53" s="10">
        <f>SUM(C2:C51)</f>
        <v>1240771</v>
      </c>
      <c r="D53" s="10">
        <f>SUM(D2:D51)</f>
        <v>281483</v>
      </c>
      <c r="E53" s="10">
        <f>SUM(E2:E51)</f>
        <v>129111</v>
      </c>
      <c r="F53" s="10">
        <f>SUM(F2:F51)+E4+E9+E11+E14+E20+E24+E30+E32+E41+E44+E45</f>
        <v>81511</v>
      </c>
      <c r="G53" s="10">
        <f>SUM(G2:G51)</f>
        <v>47600</v>
      </c>
      <c r="H53" s="10">
        <f>SUM(H2:H51)</f>
        <v>152372</v>
      </c>
      <c r="I53" s="10">
        <f>SUM(I2:I51)+H14+H28+H32+H41+H45</f>
        <v>104331</v>
      </c>
      <c r="J53" s="10">
        <f>SUM(J2:J51)</f>
        <v>48041</v>
      </c>
      <c r="K53" s="7"/>
      <c r="L53" s="7"/>
      <c r="M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84" customWidth="1"/>
    <col min="2" max="2" width="15.3516" style="84" customWidth="1"/>
    <col min="3" max="3" width="10.6719" style="84" customWidth="1"/>
    <col min="4" max="4" width="10.6719" style="84" customWidth="1"/>
    <col min="5" max="5" width="10.6719" style="84" customWidth="1"/>
    <col min="6" max="6" width="10.6719" style="84" customWidth="1"/>
    <col min="7" max="7" width="10.6719" style="84" customWidth="1"/>
    <col min="8" max="8" width="10.6719" style="84" customWidth="1"/>
    <col min="9" max="9" width="10.6719" style="84" customWidth="1"/>
    <col min="10" max="10" width="10.6719" style="84" customWidth="1"/>
    <col min="11" max="11" width="8.85156" style="84" customWidth="1"/>
    <col min="12" max="12" width="8.85156" style="84" customWidth="1"/>
    <col min="13" max="13" width="8.85156" style="84" customWidth="1"/>
    <col min="14" max="14" width="8.85156" style="84" customWidth="1"/>
    <col min="15" max="15" width="8.85156" style="84" customWidth="1"/>
    <col min="16" max="16" width="8.85156" style="84" customWidth="1"/>
    <col min="17" max="17" width="8.85156" style="84" customWidth="1"/>
    <col min="18" max="256" width="8.85156" style="84" customWidth="1"/>
  </cols>
  <sheetData>
    <row r="1" ht="57" customHeight="1">
      <c r="A1" t="s" s="2">
        <v>0</v>
      </c>
      <c r="B1" t="s" s="2">
        <v>1</v>
      </c>
      <c r="C1" t="s" s="3">
        <v>2</v>
      </c>
      <c r="D1" t="s" s="3">
        <v>3</v>
      </c>
      <c r="E1" t="s" s="3">
        <v>4</v>
      </c>
      <c r="F1" t="s" s="3">
        <v>5</v>
      </c>
      <c r="G1" t="s" s="3">
        <v>6</v>
      </c>
      <c r="H1" t="s" s="3">
        <v>7</v>
      </c>
      <c r="I1" t="s" s="3">
        <v>8</v>
      </c>
      <c r="J1" t="s" s="3">
        <v>9</v>
      </c>
      <c r="K1" t="s" s="3">
        <v>130</v>
      </c>
      <c r="L1" t="s" s="3">
        <v>150</v>
      </c>
      <c r="M1" t="s" s="3">
        <v>151</v>
      </c>
      <c r="N1" t="s" s="5">
        <v>145</v>
      </c>
      <c r="O1" t="s" s="5">
        <v>146</v>
      </c>
      <c r="P1" s="7"/>
      <c r="Q1" s="7"/>
    </row>
    <row r="2" ht="15" customHeight="1">
      <c r="A2" t="s" s="5">
        <v>10</v>
      </c>
      <c r="B2" t="s" s="5">
        <v>11</v>
      </c>
      <c r="C2" s="6">
        <v>27590</v>
      </c>
      <c r="D2" s="6">
        <v>2779</v>
      </c>
      <c r="E2" s="6">
        <v>2374</v>
      </c>
      <c r="F2" s="6">
        <v>1131</v>
      </c>
      <c r="G2" s="6">
        <v>1243</v>
      </c>
      <c r="H2" s="6">
        <v>406</v>
      </c>
      <c r="I2" s="6">
        <v>184</v>
      </c>
      <c r="J2" s="6">
        <v>221</v>
      </c>
      <c r="K2" s="79">
        <v>2020</v>
      </c>
      <c r="L2" t="s" s="5">
        <v>152</v>
      </c>
      <c r="M2" s="8">
        <v>12</v>
      </c>
      <c r="N2" s="7"/>
      <c r="O2" t="s" s="5">
        <v>147</v>
      </c>
      <c r="P2" s="7"/>
      <c r="Q2" s="7"/>
    </row>
    <row r="3" ht="15" customHeight="1">
      <c r="A3" t="s" s="5">
        <v>12</v>
      </c>
      <c r="B3" t="s" s="5">
        <v>13</v>
      </c>
      <c r="C3" s="6">
        <v>10080</v>
      </c>
      <c r="D3" s="6">
        <v>4761</v>
      </c>
      <c r="E3" s="6">
        <v>3144</v>
      </c>
      <c r="F3" s="6">
        <v>1306</v>
      </c>
      <c r="G3" s="6">
        <v>1838</v>
      </c>
      <c r="H3" s="6">
        <v>1617</v>
      </c>
      <c r="I3" s="6">
        <v>1375</v>
      </c>
      <c r="J3" s="6">
        <v>242</v>
      </c>
      <c r="K3" s="79">
        <v>2020</v>
      </c>
      <c r="L3" t="s" s="5">
        <v>153</v>
      </c>
      <c r="M3" s="8">
        <v>12</v>
      </c>
      <c r="N3" s="7"/>
      <c r="O3" t="s" s="5">
        <v>147</v>
      </c>
      <c r="P3" s="7"/>
      <c r="Q3" s="7"/>
    </row>
    <row r="4" ht="15" customHeight="1">
      <c r="A4" t="s" s="5">
        <v>14</v>
      </c>
      <c r="B4" t="s" s="5">
        <v>15</v>
      </c>
      <c r="C4" s="6">
        <v>7770</v>
      </c>
      <c r="D4" s="6">
        <v>5126</v>
      </c>
      <c r="E4" s="6">
        <v>671</v>
      </c>
      <c r="F4" s="6">
        <v>531</v>
      </c>
      <c r="G4" s="6">
        <v>140</v>
      </c>
      <c r="H4" s="6">
        <v>4455</v>
      </c>
      <c r="I4" s="6">
        <v>1255</v>
      </c>
      <c r="J4" s="6">
        <v>3200</v>
      </c>
      <c r="K4" s="79">
        <v>2020</v>
      </c>
      <c r="L4" t="s" s="5">
        <v>152</v>
      </c>
      <c r="M4" s="8">
        <v>12</v>
      </c>
      <c r="N4" t="s" s="5">
        <v>154</v>
      </c>
      <c r="O4" t="s" s="5">
        <v>147</v>
      </c>
      <c r="P4" s="7"/>
      <c r="Q4" s="7"/>
    </row>
    <row r="5" ht="15" customHeight="1">
      <c r="A5" t="s" s="5">
        <v>16</v>
      </c>
      <c r="B5" t="s" s="5">
        <v>17</v>
      </c>
      <c r="C5" s="6">
        <v>15480</v>
      </c>
      <c r="D5" s="6">
        <v>6226</v>
      </c>
      <c r="E5" s="6">
        <v>3676</v>
      </c>
      <c r="F5" s="6">
        <v>1595</v>
      </c>
      <c r="G5" s="6">
        <v>2081</v>
      </c>
      <c r="H5" s="6">
        <v>2550</v>
      </c>
      <c r="I5" s="6">
        <v>144</v>
      </c>
      <c r="J5" s="6">
        <v>2406</v>
      </c>
      <c r="K5" s="79">
        <v>2020</v>
      </c>
      <c r="L5" t="s" s="5">
        <v>153</v>
      </c>
      <c r="M5" s="8">
        <v>12</v>
      </c>
      <c r="N5" t="s" s="5">
        <v>155</v>
      </c>
      <c r="O5" t="s" s="5">
        <v>147</v>
      </c>
      <c r="P5" s="7"/>
      <c r="Q5" s="7"/>
    </row>
    <row r="6" ht="15" customHeight="1">
      <c r="A6" t="s" s="5">
        <v>18</v>
      </c>
      <c r="B6" t="s" s="5">
        <v>19</v>
      </c>
      <c r="C6" s="6">
        <v>11574</v>
      </c>
      <c r="D6" s="6">
        <v>3879</v>
      </c>
      <c r="E6" s="6">
        <v>2357</v>
      </c>
      <c r="F6" s="6">
        <v>1094</v>
      </c>
      <c r="G6" s="6">
        <v>1263</v>
      </c>
      <c r="H6" s="6">
        <v>1522</v>
      </c>
      <c r="I6" s="6">
        <v>1509</v>
      </c>
      <c r="J6" s="6">
        <v>13</v>
      </c>
      <c r="K6" s="79">
        <v>2020</v>
      </c>
      <c r="L6" t="s" s="5">
        <v>152</v>
      </c>
      <c r="M6" s="8">
        <v>12</v>
      </c>
      <c r="N6" s="7"/>
      <c r="O6" t="s" s="5">
        <v>147</v>
      </c>
      <c r="P6" s="7"/>
      <c r="Q6" s="7"/>
    </row>
    <row r="7" ht="15" customHeight="1">
      <c r="A7" t="s" s="5">
        <v>20</v>
      </c>
      <c r="B7" t="s" s="5">
        <v>21</v>
      </c>
      <c r="C7" s="6">
        <v>7982</v>
      </c>
      <c r="D7" s="6">
        <v>2630</v>
      </c>
      <c r="E7" s="6">
        <v>14</v>
      </c>
      <c r="F7" s="6">
        <v>8</v>
      </c>
      <c r="G7" s="6">
        <v>6</v>
      </c>
      <c r="H7" s="6">
        <v>2616</v>
      </c>
      <c r="I7" s="6">
        <v>1053</v>
      </c>
      <c r="J7" s="6">
        <v>1563</v>
      </c>
      <c r="K7" s="79">
        <v>2020</v>
      </c>
      <c r="L7" t="s" s="5">
        <v>153</v>
      </c>
      <c r="M7" s="8">
        <v>12</v>
      </c>
      <c r="N7" t="s" s="5">
        <v>156</v>
      </c>
      <c r="O7" t="s" s="5">
        <v>147</v>
      </c>
      <c r="P7" s="7"/>
      <c r="Q7" s="7"/>
    </row>
    <row r="8" ht="15" customHeight="1">
      <c r="A8" t="s" s="5">
        <v>22</v>
      </c>
      <c r="B8" t="s" s="5">
        <v>23</v>
      </c>
      <c r="C8" s="6">
        <v>10699</v>
      </c>
      <c r="D8" s="6">
        <v>1011</v>
      </c>
      <c r="E8" s="6">
        <v>214</v>
      </c>
      <c r="F8" s="6"/>
      <c r="G8" s="6"/>
      <c r="H8" s="6">
        <v>797</v>
      </c>
      <c r="I8" s="6">
        <v>605</v>
      </c>
      <c r="J8" s="6">
        <v>192</v>
      </c>
      <c r="K8" s="79">
        <v>2020</v>
      </c>
      <c r="L8" t="s" s="5">
        <v>152</v>
      </c>
      <c r="M8" s="8">
        <v>12</v>
      </c>
      <c r="N8" s="7"/>
      <c r="O8" t="s" s="5">
        <v>147</v>
      </c>
      <c r="P8" s="7"/>
      <c r="Q8" s="7"/>
    </row>
    <row r="9" ht="15" customHeight="1">
      <c r="A9" t="s" s="5">
        <v>24</v>
      </c>
      <c r="B9" t="s" s="5">
        <v>25</v>
      </c>
      <c r="C9" s="6">
        <v>9937</v>
      </c>
      <c r="D9" s="6"/>
      <c r="E9" s="6"/>
      <c r="F9" s="6"/>
      <c r="G9" s="6"/>
      <c r="H9" s="6"/>
      <c r="I9" s="6"/>
      <c r="J9" s="6"/>
      <c r="K9" s="79">
        <v>2020</v>
      </c>
      <c r="L9" t="s" s="5">
        <v>153</v>
      </c>
      <c r="M9" s="8">
        <v>12</v>
      </c>
      <c r="N9" s="7"/>
      <c r="O9" t="s" s="5">
        <v>147</v>
      </c>
      <c r="P9" s="7"/>
      <c r="Q9" s="7"/>
    </row>
    <row r="10" ht="15" customHeight="1">
      <c r="A10" t="s" s="5">
        <v>26</v>
      </c>
      <c r="B10" t="s" s="5">
        <v>27</v>
      </c>
      <c r="C10" s="6">
        <v>24085</v>
      </c>
      <c r="D10" s="6">
        <v>8018</v>
      </c>
      <c r="E10" s="6">
        <v>7228</v>
      </c>
      <c r="F10" s="6">
        <v>3873</v>
      </c>
      <c r="G10" s="6">
        <v>3355</v>
      </c>
      <c r="H10" s="6">
        <v>790</v>
      </c>
      <c r="I10" s="6">
        <v>236</v>
      </c>
      <c r="J10" s="6">
        <v>554</v>
      </c>
      <c r="K10" s="79">
        <v>2020</v>
      </c>
      <c r="L10" t="s" s="5">
        <v>153</v>
      </c>
      <c r="M10" s="8">
        <v>12</v>
      </c>
      <c r="N10" s="7"/>
      <c r="O10" t="s" s="5">
        <v>147</v>
      </c>
      <c r="P10" s="7"/>
      <c r="Q10" s="7"/>
    </row>
    <row r="11" ht="15" customHeight="1">
      <c r="A11" t="s" s="5">
        <v>28</v>
      </c>
      <c r="B11" t="s" s="5">
        <v>29</v>
      </c>
      <c r="C11" s="6">
        <v>10290</v>
      </c>
      <c r="D11" s="6">
        <v>4087</v>
      </c>
      <c r="E11" s="6">
        <v>2207</v>
      </c>
      <c r="F11" s="6"/>
      <c r="G11" s="6"/>
      <c r="H11" s="6">
        <v>1880</v>
      </c>
      <c r="I11" s="6">
        <v>1233</v>
      </c>
      <c r="J11" s="6">
        <v>669</v>
      </c>
      <c r="K11" s="79">
        <v>2020</v>
      </c>
      <c r="L11" t="s" s="5">
        <v>152</v>
      </c>
      <c r="M11" s="8">
        <v>12</v>
      </c>
      <c r="N11" s="7"/>
      <c r="O11" t="s" s="5">
        <v>147</v>
      </c>
      <c r="P11" s="7"/>
      <c r="Q11" s="7"/>
    </row>
    <row r="12" ht="15" customHeight="1">
      <c r="A12" t="s" s="5">
        <v>30</v>
      </c>
      <c r="B12" t="s" s="5">
        <v>31</v>
      </c>
      <c r="C12" s="6">
        <v>6158</v>
      </c>
      <c r="D12" s="6">
        <v>2547</v>
      </c>
      <c r="E12" s="6">
        <v>2197</v>
      </c>
      <c r="F12" s="6">
        <v>1320</v>
      </c>
      <c r="G12" s="6">
        <v>877</v>
      </c>
      <c r="H12" s="6">
        <v>350</v>
      </c>
      <c r="I12" s="6">
        <v>211</v>
      </c>
      <c r="J12" s="6">
        <v>139</v>
      </c>
      <c r="K12" s="79">
        <v>2020</v>
      </c>
      <c r="L12" t="s" s="5">
        <v>153</v>
      </c>
      <c r="M12" s="8">
        <v>12</v>
      </c>
      <c r="N12" s="7"/>
      <c r="O12" t="s" s="5">
        <v>147</v>
      </c>
      <c r="P12" s="7"/>
      <c r="Q12" s="7"/>
    </row>
    <row r="13" ht="15" customHeight="1">
      <c r="A13" t="s" s="5">
        <v>32</v>
      </c>
      <c r="B13" t="s" s="5">
        <v>33</v>
      </c>
      <c r="C13" s="6">
        <v>3931</v>
      </c>
      <c r="D13" s="6">
        <v>2105</v>
      </c>
      <c r="E13" s="6">
        <v>1238</v>
      </c>
      <c r="F13" s="6">
        <v>1010</v>
      </c>
      <c r="G13" s="6">
        <v>228</v>
      </c>
      <c r="H13" s="6">
        <v>867</v>
      </c>
      <c r="I13" s="6">
        <v>668</v>
      </c>
      <c r="J13" s="6">
        <v>199</v>
      </c>
      <c r="K13" s="79">
        <v>2020</v>
      </c>
      <c r="L13" t="s" s="5">
        <v>152</v>
      </c>
      <c r="M13" s="8">
        <v>12</v>
      </c>
      <c r="N13" t="s" s="5">
        <v>157</v>
      </c>
      <c r="O13" t="s" s="5">
        <v>147</v>
      </c>
      <c r="P13" s="7"/>
      <c r="Q13" s="7"/>
    </row>
    <row r="14" ht="15" customHeight="1">
      <c r="A14" t="s" s="5">
        <v>34</v>
      </c>
      <c r="B14" t="s" s="5">
        <v>35</v>
      </c>
      <c r="C14" s="6">
        <v>5732</v>
      </c>
      <c r="D14" s="6">
        <v>4095</v>
      </c>
      <c r="E14" s="6">
        <v>2711</v>
      </c>
      <c r="F14" s="6">
        <v>2152</v>
      </c>
      <c r="G14" s="6">
        <v>599</v>
      </c>
      <c r="H14" s="6">
        <v>1384</v>
      </c>
      <c r="I14" s="6">
        <v>1212</v>
      </c>
      <c r="J14" s="6">
        <v>172</v>
      </c>
      <c r="K14" s="79">
        <v>2020</v>
      </c>
      <c r="L14" t="s" s="5">
        <v>152</v>
      </c>
      <c r="M14" s="8">
        <v>12</v>
      </c>
      <c r="N14" s="7"/>
      <c r="O14" t="s" s="5">
        <v>147</v>
      </c>
      <c r="P14" s="7"/>
      <c r="Q14" s="7"/>
    </row>
    <row r="15" ht="15" customHeight="1">
      <c r="A15" t="s" s="5">
        <v>36</v>
      </c>
      <c r="B15" t="s" s="5">
        <v>37</v>
      </c>
      <c r="C15" s="6">
        <v>11635</v>
      </c>
      <c r="D15" s="6">
        <v>4585</v>
      </c>
      <c r="E15" s="6"/>
      <c r="F15" s="6"/>
      <c r="G15" s="6"/>
      <c r="H15" s="6">
        <v>4585</v>
      </c>
      <c r="I15" s="6">
        <v>439</v>
      </c>
      <c r="J15" s="6">
        <v>4146</v>
      </c>
      <c r="K15" s="79">
        <v>2020</v>
      </c>
      <c r="L15" t="s" s="5">
        <v>152</v>
      </c>
      <c r="M15" s="8">
        <v>12</v>
      </c>
      <c r="N15" s="7"/>
      <c r="O15" t="s" s="5">
        <v>147</v>
      </c>
      <c r="P15" s="7"/>
      <c r="Q15" s="7"/>
    </row>
    <row r="16" ht="15" customHeight="1">
      <c r="A16" t="s" s="5">
        <v>38</v>
      </c>
      <c r="B16" t="s" s="5">
        <v>39</v>
      </c>
      <c r="C16" s="6">
        <v>3972</v>
      </c>
      <c r="D16" s="6">
        <v>616</v>
      </c>
      <c r="E16" s="6">
        <v>55</v>
      </c>
      <c r="F16" s="6">
        <v>3</v>
      </c>
      <c r="G16" s="6">
        <v>52</v>
      </c>
      <c r="H16" s="6">
        <v>561</v>
      </c>
      <c r="I16" s="6">
        <v>112</v>
      </c>
      <c r="J16" s="6">
        <v>449</v>
      </c>
      <c r="K16" s="79">
        <v>2020</v>
      </c>
      <c r="L16" t="s" s="5">
        <v>152</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9">
        <v>2020</v>
      </c>
      <c r="L17" t="s" s="5">
        <v>153</v>
      </c>
      <c r="M17" s="8">
        <v>12</v>
      </c>
      <c r="N17" s="7"/>
      <c r="O17" t="s" s="5">
        <v>147</v>
      </c>
      <c r="P17" s="7"/>
      <c r="Q17" s="7"/>
    </row>
    <row r="18" ht="15" customHeight="1">
      <c r="A18" t="s" s="5">
        <v>42</v>
      </c>
      <c r="B18" t="s" s="5">
        <v>43</v>
      </c>
      <c r="C18" s="6">
        <v>6705</v>
      </c>
      <c r="D18" s="6">
        <v>4008</v>
      </c>
      <c r="E18" s="6">
        <v>1867</v>
      </c>
      <c r="F18" s="6"/>
      <c r="G18" s="6"/>
      <c r="H18" s="6">
        <v>2141</v>
      </c>
      <c r="I18" s="6">
        <v>132</v>
      </c>
      <c r="J18" s="6">
        <v>2009</v>
      </c>
      <c r="K18" s="79">
        <v>2020</v>
      </c>
      <c r="L18" t="s" s="5">
        <v>152</v>
      </c>
      <c r="M18" s="8">
        <v>6</v>
      </c>
      <c r="N18" s="7"/>
      <c r="O18" s="7"/>
      <c r="P18" s="7"/>
      <c r="Q18" s="7"/>
    </row>
    <row r="19" ht="15" customHeight="1">
      <c r="A19" t="s" s="5">
        <v>44</v>
      </c>
      <c r="B19" t="s" s="5">
        <v>45</v>
      </c>
      <c r="C19" s="6">
        <v>9640</v>
      </c>
      <c r="D19" s="6">
        <v>4954</v>
      </c>
      <c r="E19" s="6">
        <v>1841</v>
      </c>
      <c r="F19" s="6">
        <v>439</v>
      </c>
      <c r="G19" s="6">
        <v>1402</v>
      </c>
      <c r="H19" s="6">
        <v>3113</v>
      </c>
      <c r="I19" s="6">
        <v>2592</v>
      </c>
      <c r="J19" s="6">
        <v>521</v>
      </c>
      <c r="K19" s="79">
        <v>2020</v>
      </c>
      <c r="L19" t="s" s="5">
        <v>152</v>
      </c>
      <c r="M19" s="8">
        <v>12</v>
      </c>
      <c r="N19" s="7"/>
      <c r="O19" t="s" s="5">
        <v>147</v>
      </c>
      <c r="P19" s="7"/>
      <c r="Q19" s="7"/>
    </row>
    <row r="20" ht="15" customHeight="1">
      <c r="A20" t="s" s="5">
        <v>46</v>
      </c>
      <c r="B20" t="s" s="5">
        <v>47</v>
      </c>
      <c r="C20" s="6">
        <v>569</v>
      </c>
      <c r="D20" s="6">
        <v>115</v>
      </c>
      <c r="E20" s="6">
        <v>2</v>
      </c>
      <c r="F20" s="6"/>
      <c r="G20" s="6"/>
      <c r="H20" s="6">
        <v>113</v>
      </c>
      <c r="I20" s="6">
        <v>33</v>
      </c>
      <c r="J20" s="6">
        <v>80</v>
      </c>
      <c r="K20" s="79">
        <v>2020</v>
      </c>
      <c r="L20" t="s" s="5">
        <v>152</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9">
        <v>2020</v>
      </c>
      <c r="L21" t="s" s="5">
        <v>153</v>
      </c>
      <c r="M21" s="8">
        <v>12</v>
      </c>
      <c r="N21" t="s" s="5">
        <v>158</v>
      </c>
      <c r="O21" t="s" s="5">
        <v>147</v>
      </c>
      <c r="P21" s="7"/>
      <c r="Q21" s="85"/>
    </row>
    <row r="22" ht="15" customHeight="1">
      <c r="A22" t="s" s="5">
        <v>50</v>
      </c>
      <c r="B22" t="s" s="5">
        <v>51</v>
      </c>
      <c r="C22" s="6">
        <v>635</v>
      </c>
      <c r="D22" s="6">
        <v>288</v>
      </c>
      <c r="E22" s="6">
        <v>288</v>
      </c>
      <c r="F22" s="6">
        <v>206</v>
      </c>
      <c r="G22" s="6">
        <v>82</v>
      </c>
      <c r="H22" s="6"/>
      <c r="I22" s="6"/>
      <c r="J22" s="6"/>
      <c r="K22" s="79">
        <v>2020</v>
      </c>
      <c r="L22" t="s" s="5">
        <v>152</v>
      </c>
      <c r="M22" s="8">
        <v>12</v>
      </c>
      <c r="N22" t="s" s="5">
        <v>159</v>
      </c>
      <c r="O22" t="s" s="5">
        <v>147</v>
      </c>
      <c r="P22" s="7"/>
      <c r="Q22" s="7"/>
    </row>
    <row r="23" ht="15" customHeight="1">
      <c r="A23" t="s" s="5">
        <v>52</v>
      </c>
      <c r="B23" t="s" s="5">
        <v>53</v>
      </c>
      <c r="C23" s="6">
        <v>2615</v>
      </c>
      <c r="D23" s="6">
        <v>1341</v>
      </c>
      <c r="E23" s="6">
        <v>545</v>
      </c>
      <c r="F23" s="6"/>
      <c r="G23" s="6"/>
      <c r="H23" s="6">
        <v>796</v>
      </c>
      <c r="I23" s="6">
        <v>267</v>
      </c>
      <c r="J23" s="6">
        <v>529</v>
      </c>
      <c r="K23" s="79">
        <v>2020</v>
      </c>
      <c r="L23" t="s" s="5">
        <v>152</v>
      </c>
      <c r="M23" s="8">
        <v>6</v>
      </c>
      <c r="N23" s="7"/>
      <c r="O23" s="7"/>
      <c r="P23" s="7"/>
      <c r="Q23" s="7"/>
    </row>
    <row r="24" ht="15" customHeight="1">
      <c r="A24" t="s" s="5">
        <v>54</v>
      </c>
      <c r="B24" t="s" s="5">
        <v>55</v>
      </c>
      <c r="C24" s="6">
        <v>5553</v>
      </c>
      <c r="D24" s="6">
        <v>3488</v>
      </c>
      <c r="E24" s="6">
        <v>1285</v>
      </c>
      <c r="F24" s="6"/>
      <c r="G24" s="6"/>
      <c r="H24" s="6">
        <v>2203</v>
      </c>
      <c r="I24" s="6">
        <v>293</v>
      </c>
      <c r="J24" s="6">
        <v>1910</v>
      </c>
      <c r="K24" s="79">
        <v>2020</v>
      </c>
      <c r="L24" t="s" s="5">
        <v>153</v>
      </c>
      <c r="M24" s="8">
        <v>12</v>
      </c>
      <c r="N24" s="7"/>
      <c r="O24" s="7"/>
      <c r="P24" s="7"/>
      <c r="Q24" s="7"/>
    </row>
    <row r="25" ht="15" customHeight="1">
      <c r="A25" t="s" s="5">
        <v>56</v>
      </c>
      <c r="B25" t="s" s="5">
        <v>57</v>
      </c>
      <c r="C25" s="6">
        <v>12293</v>
      </c>
      <c r="D25" s="6">
        <v>10610</v>
      </c>
      <c r="E25" s="6">
        <v>5440</v>
      </c>
      <c r="F25" s="6">
        <v>2347</v>
      </c>
      <c r="G25" s="6">
        <v>3093</v>
      </c>
      <c r="H25" s="6">
        <v>5170</v>
      </c>
      <c r="I25" s="6">
        <v>673</v>
      </c>
      <c r="J25" s="6">
        <v>4497</v>
      </c>
      <c r="K25" s="79">
        <v>2020</v>
      </c>
      <c r="L25" t="s" s="5">
        <v>152</v>
      </c>
      <c r="M25" s="8">
        <v>12</v>
      </c>
      <c r="N25" s="7"/>
      <c r="O25" t="s" s="5">
        <v>147</v>
      </c>
      <c r="P25" s="7"/>
      <c r="Q25" s="7"/>
    </row>
    <row r="26" ht="15" customHeight="1">
      <c r="A26" t="s" s="5">
        <v>58</v>
      </c>
      <c r="B26" t="s" s="5">
        <v>59</v>
      </c>
      <c r="C26" s="6">
        <v>6246</v>
      </c>
      <c r="D26" s="6">
        <v>3025</v>
      </c>
      <c r="E26" s="6">
        <v>1322</v>
      </c>
      <c r="F26" s="6">
        <v>295</v>
      </c>
      <c r="G26" s="6">
        <v>1027</v>
      </c>
      <c r="H26" s="6">
        <v>1703</v>
      </c>
      <c r="I26" s="6">
        <v>172</v>
      </c>
      <c r="J26" s="6">
        <v>1531</v>
      </c>
      <c r="K26" s="79">
        <v>2020</v>
      </c>
      <c r="L26" t="s" s="5">
        <v>153</v>
      </c>
      <c r="M26" s="8">
        <v>12</v>
      </c>
      <c r="N26" t="s" s="5">
        <v>160</v>
      </c>
      <c r="O26" t="s" s="5">
        <v>147</v>
      </c>
      <c r="P26" s="7"/>
      <c r="Q26" s="7"/>
    </row>
    <row r="27" ht="15" customHeight="1">
      <c r="A27" t="s" s="5">
        <v>60</v>
      </c>
      <c r="B27" t="s" s="5">
        <v>61</v>
      </c>
      <c r="C27" s="6">
        <v>1092</v>
      </c>
      <c r="D27" s="6">
        <v>483</v>
      </c>
      <c r="E27" s="8">
        <v>253</v>
      </c>
      <c r="F27" s="6">
        <v>78</v>
      </c>
      <c r="G27" s="8">
        <v>175</v>
      </c>
      <c r="H27" s="8">
        <v>230</v>
      </c>
      <c r="I27" s="6">
        <v>29</v>
      </c>
      <c r="J27" s="6">
        <v>201</v>
      </c>
      <c r="K27" s="79">
        <v>2020</v>
      </c>
      <c r="L27" t="s" s="5">
        <v>153</v>
      </c>
      <c r="M27" s="8">
        <v>12</v>
      </c>
      <c r="N27" t="s" s="5">
        <v>161</v>
      </c>
      <c r="O27" t="s" s="5">
        <v>147</v>
      </c>
      <c r="P27" s="7"/>
      <c r="Q27" s="7"/>
    </row>
    <row r="28" ht="15" customHeight="1">
      <c r="A28" t="s" s="5">
        <v>62</v>
      </c>
      <c r="B28" t="s" s="5">
        <v>63</v>
      </c>
      <c r="C28" s="6">
        <v>16995</v>
      </c>
      <c r="D28" s="6">
        <v>10407</v>
      </c>
      <c r="E28" s="6">
        <v>5341</v>
      </c>
      <c r="F28" s="6">
        <v>3893</v>
      </c>
      <c r="G28" s="6">
        <v>1448</v>
      </c>
      <c r="H28" s="6">
        <v>5066</v>
      </c>
      <c r="I28" s="6">
        <v>5050</v>
      </c>
      <c r="J28" s="6">
        <v>16</v>
      </c>
      <c r="K28" s="79">
        <v>2020</v>
      </c>
      <c r="L28" t="s" s="5">
        <v>152</v>
      </c>
      <c r="M28" s="8">
        <v>12</v>
      </c>
      <c r="N28" s="7"/>
      <c r="O28" t="s" s="5">
        <v>147</v>
      </c>
      <c r="P28" s="7"/>
      <c r="Q28" s="7"/>
    </row>
    <row r="29" ht="15" customHeight="1">
      <c r="A29" t="s" s="5">
        <v>64</v>
      </c>
      <c r="B29" t="s" s="5">
        <v>65</v>
      </c>
      <c r="C29" s="6">
        <v>936</v>
      </c>
      <c r="D29" s="6">
        <v>389</v>
      </c>
      <c r="E29" s="6">
        <v>240</v>
      </c>
      <c r="F29" s="6">
        <v>27</v>
      </c>
      <c r="G29" s="6">
        <v>171</v>
      </c>
      <c r="H29" s="6">
        <v>149</v>
      </c>
      <c r="I29" s="6">
        <v>26</v>
      </c>
      <c r="J29" s="6">
        <v>90</v>
      </c>
      <c r="K29" s="79">
        <v>2020</v>
      </c>
      <c r="L29" t="s" s="5">
        <v>152</v>
      </c>
      <c r="M29" s="8">
        <v>12</v>
      </c>
      <c r="N29" s="7"/>
      <c r="O29" t="s" s="5">
        <v>147</v>
      </c>
      <c r="P29" s="7"/>
      <c r="Q29" s="7"/>
    </row>
    <row r="30" ht="15" customHeight="1">
      <c r="A30" t="s" s="5">
        <v>66</v>
      </c>
      <c r="B30" t="s" s="5">
        <v>67</v>
      </c>
      <c r="C30" s="6">
        <v>2204</v>
      </c>
      <c r="D30" s="6"/>
      <c r="E30" s="6"/>
      <c r="F30" s="6"/>
      <c r="G30" s="6"/>
      <c r="H30" s="6"/>
      <c r="I30" s="6"/>
      <c r="J30" s="6"/>
      <c r="K30" s="79">
        <v>2020</v>
      </c>
      <c r="L30" s="7"/>
      <c r="M30" s="7"/>
      <c r="N30" s="7"/>
      <c r="O30" s="7"/>
      <c r="P30" s="7"/>
      <c r="Q30" s="7"/>
    </row>
    <row r="31" ht="15" customHeight="1">
      <c r="A31" t="s" s="5">
        <v>68</v>
      </c>
      <c r="B31" t="s" s="5">
        <v>69</v>
      </c>
      <c r="C31" s="6">
        <v>907</v>
      </c>
      <c r="D31" s="6">
        <v>612</v>
      </c>
      <c r="E31" s="6">
        <v>76</v>
      </c>
      <c r="F31" s="6"/>
      <c r="G31" s="6">
        <v>76</v>
      </c>
      <c r="H31" s="8">
        <v>536</v>
      </c>
      <c r="I31" s="6"/>
      <c r="J31" s="8">
        <v>536</v>
      </c>
      <c r="K31" s="79">
        <v>2020</v>
      </c>
      <c r="L31" t="s" s="5">
        <v>152</v>
      </c>
      <c r="M31" s="8">
        <v>12</v>
      </c>
      <c r="N31" s="7"/>
      <c r="O31" t="s" s="5">
        <v>147</v>
      </c>
      <c r="P31" s="7"/>
      <c r="Q31" s="7"/>
    </row>
    <row r="32" ht="15" customHeight="1">
      <c r="A32" t="s" s="5">
        <v>70</v>
      </c>
      <c r="B32" t="s" s="5">
        <v>71</v>
      </c>
      <c r="C32" s="6">
        <v>3972</v>
      </c>
      <c r="D32" s="6">
        <v>405</v>
      </c>
      <c r="E32" s="6"/>
      <c r="F32" s="6"/>
      <c r="G32" s="6"/>
      <c r="H32" s="6">
        <v>405</v>
      </c>
      <c r="I32" s="6">
        <v>11</v>
      </c>
      <c r="J32" s="6">
        <v>394</v>
      </c>
      <c r="K32" s="79">
        <v>2020</v>
      </c>
      <c r="L32" t="s" s="5">
        <v>152</v>
      </c>
      <c r="M32" s="8">
        <v>12</v>
      </c>
      <c r="N32" t="s" s="5">
        <v>162</v>
      </c>
      <c r="O32" t="s" s="5">
        <v>147</v>
      </c>
      <c r="P32" s="7"/>
      <c r="Q32" s="7"/>
    </row>
    <row r="33" ht="15" customHeight="1">
      <c r="A33" t="s" s="5">
        <v>72</v>
      </c>
      <c r="B33" t="s" s="5">
        <v>73</v>
      </c>
      <c r="C33" s="6"/>
      <c r="D33" s="6"/>
      <c r="E33" s="6"/>
      <c r="F33" s="6"/>
      <c r="G33" s="6"/>
      <c r="H33" s="6"/>
      <c r="I33" s="6"/>
      <c r="J33" s="6"/>
      <c r="K33" s="79">
        <v>2020</v>
      </c>
      <c r="L33" s="7"/>
      <c r="M33" s="7"/>
      <c r="N33" s="7"/>
      <c r="O33" s="7"/>
      <c r="P33" s="7"/>
      <c r="Q33" s="7"/>
    </row>
    <row r="34" ht="15" customHeight="1">
      <c r="A34" t="s" s="5">
        <v>74</v>
      </c>
      <c r="B34" t="s" s="5">
        <v>75</v>
      </c>
      <c r="C34" s="6">
        <v>4372</v>
      </c>
      <c r="D34" s="6">
        <v>2100</v>
      </c>
      <c r="E34" s="6">
        <v>1123</v>
      </c>
      <c r="F34" s="6">
        <v>105</v>
      </c>
      <c r="G34" s="6">
        <v>1018</v>
      </c>
      <c r="H34" s="6">
        <v>977</v>
      </c>
      <c r="I34" s="6">
        <v>12</v>
      </c>
      <c r="J34" s="6">
        <v>965</v>
      </c>
      <c r="K34" s="79">
        <v>2020</v>
      </c>
      <c r="L34" t="s" s="5">
        <v>152</v>
      </c>
      <c r="M34" s="8">
        <v>12</v>
      </c>
      <c r="N34" t="s" s="5">
        <v>163</v>
      </c>
      <c r="O34" t="s" s="5">
        <v>147</v>
      </c>
      <c r="P34" s="7"/>
      <c r="Q34" s="7"/>
    </row>
    <row r="35" ht="15" customHeight="1">
      <c r="A35" t="s" s="5">
        <v>76</v>
      </c>
      <c r="B35" t="s" s="5">
        <v>77</v>
      </c>
      <c r="C35" s="6">
        <v>4489</v>
      </c>
      <c r="D35" s="6">
        <v>2518</v>
      </c>
      <c r="E35" s="6"/>
      <c r="F35" s="6"/>
      <c r="G35" s="6"/>
      <c r="H35" s="6">
        <v>2518</v>
      </c>
      <c r="I35" s="6">
        <v>265</v>
      </c>
      <c r="J35" s="6">
        <v>2253</v>
      </c>
      <c r="K35" s="79">
        <v>2020</v>
      </c>
      <c r="L35" t="s" s="5">
        <v>152</v>
      </c>
      <c r="M35" s="8">
        <v>6</v>
      </c>
      <c r="N35" s="7"/>
      <c r="O35" s="7"/>
      <c r="P35" s="7"/>
      <c r="Q35" s="7"/>
    </row>
    <row r="36" ht="15" customHeight="1">
      <c r="A36" t="s" s="5">
        <v>78</v>
      </c>
      <c r="B36" t="s" s="5">
        <v>79</v>
      </c>
      <c r="C36" s="6"/>
      <c r="D36" s="6"/>
      <c r="E36" s="6"/>
      <c r="F36" s="6"/>
      <c r="G36" s="6"/>
      <c r="H36" s="6"/>
      <c r="I36" s="6"/>
      <c r="J36" s="6"/>
      <c r="K36" s="7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9">
        <v>2020</v>
      </c>
      <c r="L37" t="s" s="5">
        <v>153</v>
      </c>
      <c r="M37" s="8">
        <v>12</v>
      </c>
      <c r="N37" s="7"/>
      <c r="O37" t="s" s="5">
        <v>147</v>
      </c>
      <c r="P37" s="7"/>
      <c r="Q37" s="7"/>
    </row>
    <row r="38" ht="15" customHeight="1">
      <c r="A38" t="s" s="5">
        <v>82</v>
      </c>
      <c r="B38" t="s" s="5">
        <v>83</v>
      </c>
      <c r="C38" s="6">
        <v>6006</v>
      </c>
      <c r="D38" s="6">
        <v>2333</v>
      </c>
      <c r="E38" s="6">
        <v>2072</v>
      </c>
      <c r="F38" s="6">
        <v>764</v>
      </c>
      <c r="G38" s="6">
        <v>1308</v>
      </c>
      <c r="H38" s="6">
        <v>261</v>
      </c>
      <c r="I38" s="6">
        <v>73</v>
      </c>
      <c r="J38" s="6">
        <v>188</v>
      </c>
      <c r="K38" s="79">
        <v>2020</v>
      </c>
      <c r="L38" t="s" s="5">
        <v>152</v>
      </c>
      <c r="M38" s="8">
        <v>12</v>
      </c>
      <c r="N38" t="s" s="5">
        <v>164</v>
      </c>
      <c r="O38" t="s" s="5">
        <v>147</v>
      </c>
      <c r="P38" s="7"/>
      <c r="Q38" s="7"/>
    </row>
    <row r="39" ht="15" customHeight="1">
      <c r="A39" t="s" s="5">
        <v>84</v>
      </c>
      <c r="B39" t="s" s="5">
        <v>85</v>
      </c>
      <c r="C39" s="6">
        <v>10224</v>
      </c>
      <c r="D39" s="6">
        <v>5070</v>
      </c>
      <c r="E39" s="6"/>
      <c r="F39" s="6"/>
      <c r="G39" s="6"/>
      <c r="H39" s="6">
        <v>5070</v>
      </c>
      <c r="I39" s="6">
        <v>2292</v>
      </c>
      <c r="J39" s="6">
        <v>2778</v>
      </c>
      <c r="K39" s="79">
        <v>2020</v>
      </c>
      <c r="L39" t="s" s="5">
        <v>152</v>
      </c>
      <c r="M39" s="8">
        <v>12</v>
      </c>
      <c r="N39" t="s" s="5">
        <v>148</v>
      </c>
      <c r="O39" t="s" s="5">
        <v>147</v>
      </c>
      <c r="P39" s="7"/>
      <c r="Q39" s="7"/>
    </row>
    <row r="40" ht="15" customHeight="1">
      <c r="A40" t="s" s="5">
        <v>86</v>
      </c>
      <c r="B40" t="s" s="5">
        <v>87</v>
      </c>
      <c r="C40" s="6">
        <v>1826</v>
      </c>
      <c r="D40" s="6">
        <v>384</v>
      </c>
      <c r="E40" s="6">
        <v>317</v>
      </c>
      <c r="F40" s="6">
        <v>271</v>
      </c>
      <c r="G40" s="6">
        <v>46</v>
      </c>
      <c r="H40" s="6">
        <v>67</v>
      </c>
      <c r="I40" s="6">
        <v>18</v>
      </c>
      <c r="J40" s="6">
        <v>48</v>
      </c>
      <c r="K40" s="79">
        <v>2020</v>
      </c>
      <c r="L40" t="s" s="5">
        <v>152</v>
      </c>
      <c r="M40" s="8">
        <v>12</v>
      </c>
      <c r="N40" t="s" s="5">
        <v>165</v>
      </c>
      <c r="O40" t="s" s="5">
        <v>147</v>
      </c>
      <c r="P40" s="7"/>
      <c r="Q40" s="7"/>
    </row>
    <row r="41" ht="15" customHeight="1">
      <c r="A41" t="s" s="5">
        <v>88</v>
      </c>
      <c r="B41" t="s" s="5">
        <v>89</v>
      </c>
      <c r="C41" s="6">
        <v>4156</v>
      </c>
      <c r="D41" s="6">
        <v>852</v>
      </c>
      <c r="E41" s="6">
        <v>410</v>
      </c>
      <c r="F41" s="6"/>
      <c r="G41" s="6"/>
      <c r="H41" s="6">
        <v>442</v>
      </c>
      <c r="I41" s="6"/>
      <c r="J41" s="6"/>
      <c r="K41" s="79">
        <v>2020</v>
      </c>
      <c r="L41" t="s" s="5">
        <v>152</v>
      </c>
      <c r="M41" s="8">
        <v>12</v>
      </c>
      <c r="N41" t="s" s="5">
        <v>166</v>
      </c>
      <c r="O41" t="s" s="5">
        <v>147</v>
      </c>
      <c r="P41" s="7"/>
      <c r="Q41" s="7"/>
    </row>
    <row r="42" ht="15" customHeight="1">
      <c r="A42" t="s" s="5">
        <v>90</v>
      </c>
      <c r="B42" t="s" s="5">
        <v>91</v>
      </c>
      <c r="C42" s="6">
        <v>3323</v>
      </c>
      <c r="D42" s="6">
        <v>2380</v>
      </c>
      <c r="E42" s="6">
        <v>655</v>
      </c>
      <c r="F42" s="6">
        <v>107</v>
      </c>
      <c r="G42" s="6">
        <v>548</v>
      </c>
      <c r="H42" s="6">
        <v>1725</v>
      </c>
      <c r="I42" s="6">
        <v>46</v>
      </c>
      <c r="J42" s="6">
        <v>1679</v>
      </c>
      <c r="K42" s="79">
        <v>2020</v>
      </c>
      <c r="L42" t="s" s="5">
        <v>152</v>
      </c>
      <c r="M42" s="8">
        <v>12</v>
      </c>
      <c r="N42" t="s" s="5">
        <v>167</v>
      </c>
      <c r="O42" t="s" s="5">
        <v>147</v>
      </c>
      <c r="P42" s="7"/>
      <c r="Q42" s="7"/>
    </row>
    <row r="43" ht="15" customHeight="1">
      <c r="A43" t="s" s="5">
        <v>92</v>
      </c>
      <c r="B43" t="s" s="5">
        <v>93</v>
      </c>
      <c r="C43" s="6">
        <v>9633</v>
      </c>
      <c r="D43" s="6"/>
      <c r="E43" s="6"/>
      <c r="F43" s="6"/>
      <c r="G43" s="6"/>
      <c r="H43" s="6"/>
      <c r="I43" s="6"/>
      <c r="J43" s="6"/>
      <c r="K43" s="79">
        <v>2020</v>
      </c>
      <c r="L43" t="s" s="5">
        <v>153</v>
      </c>
      <c r="M43" s="8">
        <v>6</v>
      </c>
      <c r="N43" s="7"/>
      <c r="O43" s="7"/>
      <c r="P43" s="7"/>
      <c r="Q43" s="7"/>
    </row>
    <row r="44" ht="15" customHeight="1">
      <c r="A44" t="s" s="5">
        <v>94</v>
      </c>
      <c r="B44" t="s" s="5">
        <v>95</v>
      </c>
      <c r="C44" s="6">
        <v>37286</v>
      </c>
      <c r="D44" s="6">
        <v>15667</v>
      </c>
      <c r="E44" s="6">
        <v>11915</v>
      </c>
      <c r="F44" s="6">
        <v>6581</v>
      </c>
      <c r="G44" s="6">
        <v>5334</v>
      </c>
      <c r="H44" s="6">
        <v>3752</v>
      </c>
      <c r="I44" s="6">
        <v>2864</v>
      </c>
      <c r="J44" s="6">
        <v>888</v>
      </c>
      <c r="K44" s="79">
        <v>2020</v>
      </c>
      <c r="L44" t="s" s="5">
        <v>153</v>
      </c>
      <c r="M44" s="8">
        <v>12</v>
      </c>
      <c r="N44" s="7"/>
      <c r="O44" t="s" s="5">
        <v>147</v>
      </c>
      <c r="P44" s="7"/>
      <c r="Q44" s="7"/>
    </row>
    <row r="45" ht="33.75" customHeight="1">
      <c r="A45" t="s" s="5">
        <v>96</v>
      </c>
      <c r="B45" t="s" s="5">
        <v>97</v>
      </c>
      <c r="C45" s="6">
        <v>2945</v>
      </c>
      <c r="D45" s="6">
        <v>2486</v>
      </c>
      <c r="E45" s="6">
        <v>540</v>
      </c>
      <c r="F45" s="6">
        <v>323</v>
      </c>
      <c r="G45" s="6">
        <v>217</v>
      </c>
      <c r="H45" s="6">
        <v>1946</v>
      </c>
      <c r="I45" s="6">
        <v>471</v>
      </c>
      <c r="J45" s="6">
        <v>1475</v>
      </c>
      <c r="K45" s="79">
        <v>2020</v>
      </c>
      <c r="L45" t="s" s="5">
        <v>152</v>
      </c>
      <c r="M45" s="8">
        <v>12</v>
      </c>
      <c r="N45" t="s" s="5">
        <v>168</v>
      </c>
      <c r="O45" t="s" s="5">
        <v>147</v>
      </c>
      <c r="P45" s="7"/>
      <c r="Q45" s="7"/>
    </row>
    <row r="46" ht="15" customHeight="1">
      <c r="A46" t="s" s="5">
        <v>98</v>
      </c>
      <c r="B46" t="s" s="5">
        <v>99</v>
      </c>
      <c r="C46" s="6"/>
      <c r="D46" s="6"/>
      <c r="E46" s="6"/>
      <c r="F46" s="6"/>
      <c r="G46" s="6"/>
      <c r="H46" s="6"/>
      <c r="I46" s="6"/>
      <c r="J46" s="6"/>
      <c r="K46" s="79">
        <v>2020</v>
      </c>
      <c r="L46" t="s" s="5">
        <v>153</v>
      </c>
      <c r="M46" s="7"/>
      <c r="N46" s="7"/>
      <c r="O46" s="7"/>
      <c r="P46" s="7"/>
      <c r="Q46" s="7"/>
    </row>
    <row r="47" ht="15" customHeight="1">
      <c r="A47" t="s" s="44">
        <v>100</v>
      </c>
      <c r="B47" t="s" s="44">
        <v>101</v>
      </c>
      <c r="C47" s="45">
        <v>6406</v>
      </c>
      <c r="D47" s="45">
        <f>E47+H47</f>
        <v>734</v>
      </c>
      <c r="E47" s="45">
        <v>335</v>
      </c>
      <c r="F47" s="36"/>
      <c r="G47" s="46"/>
      <c r="H47" s="45">
        <f>68+331</f>
        <v>399</v>
      </c>
      <c r="I47" s="36"/>
      <c r="J47" s="46"/>
      <c r="K47" s="80">
        <v>2020</v>
      </c>
      <c r="L47" t="s" s="44">
        <v>153</v>
      </c>
      <c r="M47" s="45">
        <v>12</v>
      </c>
      <c r="N47" s="7"/>
      <c r="O47" t="s" s="5">
        <v>147</v>
      </c>
      <c r="P47" s="7"/>
      <c r="Q47" s="7"/>
    </row>
    <row r="48" ht="15" customHeight="1">
      <c r="A48" t="s" s="70">
        <v>102</v>
      </c>
      <c r="B48" t="s" s="56">
        <v>103</v>
      </c>
      <c r="C48" s="57">
        <v>4834</v>
      </c>
      <c r="D48" s="57">
        <v>2120</v>
      </c>
      <c r="E48" s="57"/>
      <c r="F48" s="57"/>
      <c r="G48" s="57"/>
      <c r="H48" s="57">
        <v>2120</v>
      </c>
      <c r="I48" s="57">
        <v>1088</v>
      </c>
      <c r="J48" s="57">
        <v>1032</v>
      </c>
      <c r="K48" s="86">
        <v>2020</v>
      </c>
      <c r="L48" t="s" s="56">
        <v>152</v>
      </c>
      <c r="M48" s="87">
        <v>12</v>
      </c>
      <c r="N48" s="42"/>
      <c r="O48" t="s" s="5">
        <v>147</v>
      </c>
      <c r="P48" s="7"/>
      <c r="Q48" s="7"/>
    </row>
    <row r="49" ht="15" customHeight="1">
      <c r="A49" t="s" s="50">
        <v>104</v>
      </c>
      <c r="B49" t="s" s="50">
        <v>105</v>
      </c>
      <c r="C49" s="43">
        <v>5209</v>
      </c>
      <c r="D49" s="43">
        <v>3771</v>
      </c>
      <c r="E49" s="43">
        <v>1346</v>
      </c>
      <c r="F49" s="43">
        <v>469</v>
      </c>
      <c r="G49" s="43">
        <v>877</v>
      </c>
      <c r="H49" s="43">
        <v>2425</v>
      </c>
      <c r="I49" s="43">
        <v>598</v>
      </c>
      <c r="J49" s="43">
        <v>1827</v>
      </c>
      <c r="K49" s="83">
        <v>2020</v>
      </c>
      <c r="L49" t="s" s="50">
        <v>152</v>
      </c>
      <c r="M49" s="51">
        <v>12</v>
      </c>
      <c r="N49" t="s" s="5">
        <v>169</v>
      </c>
      <c r="O49" t="s" s="5">
        <v>147</v>
      </c>
      <c r="P49" s="7"/>
      <c r="Q49" s="7"/>
    </row>
    <row r="50" ht="15" customHeight="1">
      <c r="A50" t="s" s="5">
        <v>106</v>
      </c>
      <c r="B50" t="s" s="5">
        <v>107</v>
      </c>
      <c r="C50" s="6">
        <v>3473</v>
      </c>
      <c r="D50" s="6">
        <v>1570</v>
      </c>
      <c r="E50" s="6">
        <v>484</v>
      </c>
      <c r="F50" s="6">
        <v>6</v>
      </c>
      <c r="G50" s="6">
        <v>478</v>
      </c>
      <c r="H50" s="6">
        <v>1086</v>
      </c>
      <c r="I50" s="6">
        <v>406</v>
      </c>
      <c r="J50" s="6">
        <v>680</v>
      </c>
      <c r="K50" s="79">
        <v>2020</v>
      </c>
      <c r="L50" t="s" s="5">
        <v>153</v>
      </c>
      <c r="M50" s="8">
        <v>12</v>
      </c>
      <c r="N50" t="s" s="5">
        <v>170</v>
      </c>
      <c r="O50" t="s" s="5">
        <v>147</v>
      </c>
      <c r="P50" s="7"/>
      <c r="Q50" s="7"/>
    </row>
    <row r="51" ht="15" customHeight="1">
      <c r="A51" t="s" s="5">
        <v>108</v>
      </c>
      <c r="B51" t="s" s="5">
        <v>109</v>
      </c>
      <c r="C51" s="6">
        <v>878</v>
      </c>
      <c r="D51" s="6">
        <v>489</v>
      </c>
      <c r="E51" s="6">
        <v>262</v>
      </c>
      <c r="F51" s="6">
        <v>54</v>
      </c>
      <c r="G51" s="6">
        <v>208</v>
      </c>
      <c r="H51" s="6">
        <v>227</v>
      </c>
      <c r="I51" s="6">
        <v>39</v>
      </c>
      <c r="J51" s="6">
        <v>188</v>
      </c>
      <c r="K51" s="79">
        <v>2020</v>
      </c>
      <c r="L51" t="s" s="5">
        <v>153</v>
      </c>
      <c r="M51" s="8">
        <v>12</v>
      </c>
      <c r="N51" s="7"/>
      <c r="O51" t="s" s="5">
        <v>147</v>
      </c>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357965</v>
      </c>
      <c r="D53" s="10">
        <f>SUM(D2:D51)</f>
        <v>140342</v>
      </c>
      <c r="E53" s="10">
        <f>SUM(E2:E51)</f>
        <v>69670</v>
      </c>
      <c r="F53" s="10">
        <f>SUM(F2:F51)+E8+E18+E20+E23+E24+E41+E47</f>
        <v>35586</v>
      </c>
      <c r="G53" s="10">
        <f>SUM(G2:G51)</f>
        <v>31875</v>
      </c>
      <c r="H53" s="10">
        <f>SUM(H2:H51)</f>
        <v>70673</v>
      </c>
      <c r="I53" s="10">
        <f>SUM(I2:I51)+H37+H41+H47</f>
        <v>28853</v>
      </c>
      <c r="J53" s="10">
        <f>SUM(J2:J51)</f>
        <v>41807</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47</v>
      </c>
      <c r="D55" s="8">
        <f>COUNTIF(D2:D51,"&gt;0")</f>
        <v>44</v>
      </c>
      <c r="E55" s="8">
        <f>COUNTIF(E2:E51,"&gt;0")</f>
        <v>39</v>
      </c>
      <c r="F55" s="8">
        <f>COUNTIF(F2:F51,"&gt;0")</f>
        <v>30</v>
      </c>
      <c r="G55" s="8">
        <f>COUNTIF(G2:G51,"&gt;0")</f>
        <v>31</v>
      </c>
      <c r="H55" s="8">
        <f>COUNTIF(H2:H51,"&gt;0")</f>
        <v>43</v>
      </c>
      <c r="I55" s="8">
        <f>COUNTIF(I2:I51,"&gt;0")</f>
        <v>39</v>
      </c>
      <c r="J55" s="8">
        <f>COUNTIF(J2:J51,"&gt;0")</f>
        <v>40</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88" customWidth="1"/>
    <col min="2" max="2" width="15.3516" style="88" customWidth="1"/>
    <col min="3" max="3" width="10.6719" style="88" customWidth="1"/>
    <col min="4" max="4" width="10.6719" style="88" customWidth="1"/>
    <col min="5" max="5" width="10.6719" style="88" customWidth="1"/>
    <col min="6" max="6" width="10.6719" style="88" customWidth="1"/>
    <col min="7" max="7" width="10.6719" style="88" customWidth="1"/>
    <col min="8" max="8" width="10.6719" style="88" customWidth="1"/>
    <col min="9" max="9" width="10.6719" style="88" customWidth="1"/>
    <col min="10" max="10" width="10.6719" style="88" customWidth="1"/>
    <col min="11" max="11" width="8.85156" style="88" customWidth="1"/>
    <col min="12" max="12" width="8.85156" style="88" customWidth="1"/>
    <col min="13" max="13" width="8.85156" style="88" customWidth="1"/>
    <col min="14" max="14" width="8.85156" style="88" customWidth="1"/>
    <col min="15" max="256" width="8.85156" style="88"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
        <v>10</v>
      </c>
      <c r="B2" t="s" s="5">
        <v>11</v>
      </c>
      <c r="C2" s="6">
        <v>4331</v>
      </c>
      <c r="D2" s="6">
        <v>1438</v>
      </c>
      <c r="E2" s="6">
        <v>1201</v>
      </c>
      <c r="F2" s="6">
        <v>757</v>
      </c>
      <c r="G2" s="6">
        <v>444</v>
      </c>
      <c r="H2" s="6">
        <v>237</v>
      </c>
      <c r="I2" s="6">
        <v>149</v>
      </c>
      <c r="J2" s="6">
        <v>88</v>
      </c>
      <c r="K2" s="7"/>
      <c r="L2" s="7"/>
      <c r="M2" s="7"/>
      <c r="N2" s="7"/>
    </row>
    <row r="3" ht="15" customHeight="1">
      <c r="A3" t="s" s="5">
        <v>12</v>
      </c>
      <c r="B3" t="s" s="5">
        <v>13</v>
      </c>
      <c r="C3" s="6">
        <v>27360</v>
      </c>
      <c r="D3" s="6">
        <v>1</v>
      </c>
      <c r="E3" s="6">
        <f>G3</f>
        <v>1</v>
      </c>
      <c r="F3" s="6"/>
      <c r="G3" s="6">
        <v>1</v>
      </c>
      <c r="H3" s="6">
        <f>J3</f>
        <v>0</v>
      </c>
      <c r="I3" s="6"/>
      <c r="J3" s="6">
        <v>0</v>
      </c>
      <c r="K3" s="7"/>
      <c r="L3" s="7"/>
      <c r="M3" s="7"/>
      <c r="N3" s="7"/>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
        <v>22</v>
      </c>
      <c r="B8" t="s" s="5">
        <v>23</v>
      </c>
      <c r="C8" s="6">
        <v>9963</v>
      </c>
      <c r="D8" s="6"/>
      <c r="E8" s="6"/>
      <c r="F8" s="6"/>
      <c r="G8" s="6"/>
      <c r="H8" s="6"/>
      <c r="I8" s="6"/>
      <c r="J8" s="6"/>
      <c r="K8" s="7"/>
      <c r="L8" s="7"/>
      <c r="M8" s="7"/>
      <c r="N8" s="7"/>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
        <v>34</v>
      </c>
      <c r="B14" t="s" s="5">
        <v>35</v>
      </c>
      <c r="C14" s="6">
        <v>8775</v>
      </c>
      <c r="D14" s="6">
        <v>1544</v>
      </c>
      <c r="E14" s="6">
        <v>1057</v>
      </c>
      <c r="F14" s="6">
        <v>745</v>
      </c>
      <c r="G14" s="6">
        <v>312</v>
      </c>
      <c r="H14" s="6">
        <v>487</v>
      </c>
      <c r="I14" s="6">
        <v>393</v>
      </c>
      <c r="J14" s="6">
        <v>94</v>
      </c>
      <c r="K14" s="7"/>
      <c r="L14" s="7"/>
      <c r="M14" s="7"/>
      <c r="N14" s="7"/>
    </row>
    <row r="15" ht="15" customHeight="1">
      <c r="A15" t="s" s="5">
        <v>36</v>
      </c>
      <c r="B15" t="s" s="5">
        <v>37</v>
      </c>
      <c r="C15" s="6">
        <v>32167</v>
      </c>
      <c r="D15" s="6">
        <v>4131</v>
      </c>
      <c r="E15" s="6"/>
      <c r="F15" s="6"/>
      <c r="G15" s="6"/>
      <c r="H15" s="6">
        <v>4131</v>
      </c>
      <c r="I15" s="6">
        <v>1730</v>
      </c>
      <c r="J15" s="6">
        <v>2401</v>
      </c>
      <c r="K15" s="7"/>
      <c r="L15" s="7"/>
      <c r="M15" s="7"/>
      <c r="N15" s="7"/>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
        <v>40</v>
      </c>
      <c r="B17" t="s" s="5">
        <v>41</v>
      </c>
      <c r="C17" s="6">
        <v>9189</v>
      </c>
      <c r="D17" s="6">
        <v>2639</v>
      </c>
      <c r="E17" s="6">
        <v>1959</v>
      </c>
      <c r="F17" s="6">
        <v>869</v>
      </c>
      <c r="G17" s="6">
        <v>1090</v>
      </c>
      <c r="H17" s="6">
        <v>679</v>
      </c>
      <c r="I17" s="6">
        <v>679</v>
      </c>
      <c r="J17" s="6"/>
      <c r="K17" s="7"/>
      <c r="L17" s="7"/>
      <c r="M17" s="7"/>
      <c r="N17" s="7"/>
    </row>
    <row r="18" ht="15" customHeight="1" hidden="1">
      <c r="A18" t="s" s="5">
        <v>42</v>
      </c>
      <c r="B18" t="s" s="5">
        <v>43</v>
      </c>
      <c r="C18" s="6"/>
      <c r="D18" s="6"/>
      <c r="E18" s="6"/>
      <c r="F18" s="6"/>
      <c r="G18" s="6"/>
      <c r="H18" s="6"/>
      <c r="I18" s="6"/>
      <c r="J18" s="6"/>
      <c r="K18" s="7"/>
      <c r="L18" s="7"/>
      <c r="M18" s="7"/>
      <c r="N18" s="7"/>
    </row>
    <row r="19" ht="15" customHeight="1" hidden="1">
      <c r="A19" t="s" s="5">
        <v>44</v>
      </c>
      <c r="B19" t="s" s="5">
        <v>45</v>
      </c>
      <c r="C19" s="6"/>
      <c r="D19" s="6"/>
      <c r="E19" s="6"/>
      <c r="F19" s="6"/>
      <c r="G19" s="6"/>
      <c r="H19" s="6"/>
      <c r="I19" s="6"/>
      <c r="J19" s="6"/>
      <c r="K19" s="7"/>
      <c r="L19" s="7"/>
      <c r="M19" s="7"/>
      <c r="N19" s="7"/>
    </row>
    <row r="20" ht="15" customHeight="1">
      <c r="A20" t="s" s="5">
        <v>46</v>
      </c>
      <c r="B20" t="s" s="5">
        <v>47</v>
      </c>
      <c r="C20" s="6">
        <v>6791</v>
      </c>
      <c r="D20" s="6">
        <v>160</v>
      </c>
      <c r="E20" s="6">
        <v>9</v>
      </c>
      <c r="F20" s="6"/>
      <c r="G20" s="6"/>
      <c r="H20" s="6">
        <v>151</v>
      </c>
      <c r="I20" s="6">
        <v>73</v>
      </c>
      <c r="J20" s="6">
        <v>78</v>
      </c>
      <c r="K20" s="7"/>
      <c r="L20" s="7"/>
      <c r="M20" s="7"/>
      <c r="N20" s="7"/>
    </row>
    <row r="21" ht="15" customHeight="1">
      <c r="A21" t="s" s="5">
        <v>48</v>
      </c>
      <c r="B21" t="s" s="5">
        <v>49</v>
      </c>
      <c r="C21" s="6">
        <v>18607</v>
      </c>
      <c r="D21" s="6">
        <v>1530</v>
      </c>
      <c r="E21" s="6">
        <v>820</v>
      </c>
      <c r="F21" s="6"/>
      <c r="G21" s="6"/>
      <c r="H21" s="6">
        <v>710</v>
      </c>
      <c r="I21" s="6"/>
      <c r="J21" s="6"/>
      <c r="K21" s="7"/>
      <c r="L21" s="7"/>
      <c r="M21" s="7"/>
      <c r="N21" s="7"/>
    </row>
    <row r="22" ht="15" customHeight="1">
      <c r="A22" t="s" s="5">
        <v>50</v>
      </c>
      <c r="B22" t="s" s="5">
        <v>51</v>
      </c>
      <c r="C22" s="6">
        <v>1803</v>
      </c>
      <c r="D22" s="6"/>
      <c r="E22" s="6"/>
      <c r="F22" s="6"/>
      <c r="G22" s="6"/>
      <c r="H22" s="6"/>
      <c r="I22" s="6"/>
      <c r="J22" s="6"/>
      <c r="K22" s="7"/>
      <c r="L22" s="7"/>
      <c r="M22" s="7"/>
      <c r="N22" s="7"/>
    </row>
    <row r="23" ht="15" customHeight="1">
      <c r="A23" t="s" s="5">
        <v>52</v>
      </c>
      <c r="B23" t="s" s="5">
        <v>53</v>
      </c>
      <c r="C23" s="6">
        <v>35425</v>
      </c>
      <c r="D23" s="6">
        <v>1226</v>
      </c>
      <c r="E23" s="6"/>
      <c r="F23" s="6"/>
      <c r="G23" s="6"/>
      <c r="H23" s="6">
        <v>1226</v>
      </c>
      <c r="I23" s="6"/>
      <c r="J23" s="6">
        <v>1226</v>
      </c>
      <c r="K23" s="7"/>
      <c r="L23" s="7"/>
      <c r="M23" s="7"/>
      <c r="N23" s="7"/>
    </row>
    <row r="24" ht="15" customHeight="1">
      <c r="A24" t="s" s="5">
        <v>54</v>
      </c>
      <c r="B24" t="s" s="5">
        <v>55</v>
      </c>
      <c r="C24" s="6">
        <v>8330</v>
      </c>
      <c r="D24" s="6">
        <v>2166</v>
      </c>
      <c r="E24" s="6">
        <v>973</v>
      </c>
      <c r="F24" s="6"/>
      <c r="G24" s="6">
        <v>973</v>
      </c>
      <c r="H24" s="6">
        <v>1193</v>
      </c>
      <c r="I24" s="6">
        <v>533</v>
      </c>
      <c r="J24" s="6">
        <v>660</v>
      </c>
      <c r="K24" s="7"/>
      <c r="L24" s="7"/>
      <c r="M24" s="7"/>
      <c r="N24" s="7"/>
    </row>
    <row r="25" ht="15" customHeight="1">
      <c r="A25" t="s" s="5">
        <v>56</v>
      </c>
      <c r="B25" t="s" s="5">
        <v>57</v>
      </c>
      <c r="C25" s="6">
        <v>23900</v>
      </c>
      <c r="D25" s="6">
        <v>11491</v>
      </c>
      <c r="E25" s="6">
        <v>6856</v>
      </c>
      <c r="F25" s="6">
        <v>4173</v>
      </c>
      <c r="G25" s="6">
        <v>2683</v>
      </c>
      <c r="H25" s="6">
        <v>4635</v>
      </c>
      <c r="I25" s="6">
        <v>2472</v>
      </c>
      <c r="J25" s="6">
        <v>2163</v>
      </c>
      <c r="K25" s="7"/>
      <c r="L25" s="7"/>
      <c r="M25" s="7"/>
      <c r="N25" s="7"/>
    </row>
    <row r="26" ht="15" customHeight="1" hidden="1">
      <c r="A26" t="s" s="5">
        <v>58</v>
      </c>
      <c r="B26" t="s" s="5">
        <v>59</v>
      </c>
      <c r="C26" s="6"/>
      <c r="D26" s="6"/>
      <c r="E26" s="6"/>
      <c r="F26" s="6"/>
      <c r="G26" s="6"/>
      <c r="H26" s="6"/>
      <c r="I26" s="6"/>
      <c r="J26" s="6"/>
      <c r="K26" s="7"/>
      <c r="L26" s="7"/>
      <c r="M26" s="7"/>
      <c r="N26" s="7"/>
    </row>
    <row r="27" ht="15" customHeight="1">
      <c r="A27" t="s" s="5">
        <v>60</v>
      </c>
      <c r="B27" t="s" s="5">
        <v>61</v>
      </c>
      <c r="C27" s="6">
        <v>2538</v>
      </c>
      <c r="D27" s="6">
        <v>329</v>
      </c>
      <c r="E27" s="6">
        <v>213</v>
      </c>
      <c r="F27" s="6">
        <v>59</v>
      </c>
      <c r="G27" s="6">
        <v>154</v>
      </c>
      <c r="H27" s="6">
        <v>116</v>
      </c>
      <c r="I27" s="6">
        <v>17</v>
      </c>
      <c r="J27" s="6">
        <v>99</v>
      </c>
      <c r="K27" s="7"/>
      <c r="L27" s="7"/>
      <c r="M27" s="7"/>
      <c r="N27" s="7"/>
    </row>
    <row r="28" ht="15" customHeight="1">
      <c r="A28" t="s" s="5">
        <v>62</v>
      </c>
      <c r="B28" t="s" s="5">
        <v>63</v>
      </c>
      <c r="C28" s="6">
        <v>31929</v>
      </c>
      <c r="D28" s="6">
        <v>7489</v>
      </c>
      <c r="E28" s="6">
        <v>4250</v>
      </c>
      <c r="F28" s="6">
        <v>4143</v>
      </c>
      <c r="G28" s="6">
        <v>107</v>
      </c>
      <c r="H28" s="6">
        <v>3239</v>
      </c>
      <c r="I28" s="6">
        <v>3235</v>
      </c>
      <c r="J28" s="6">
        <v>4</v>
      </c>
      <c r="K28" s="7"/>
      <c r="L28" s="7"/>
      <c r="M28" s="7"/>
      <c r="N28" s="7"/>
    </row>
    <row r="29" ht="15" customHeight="1">
      <c r="A29" t="s" s="5">
        <v>64</v>
      </c>
      <c r="B29" t="s" s="5">
        <v>65</v>
      </c>
      <c r="C29" s="6">
        <v>1383</v>
      </c>
      <c r="D29" s="6">
        <v>499</v>
      </c>
      <c r="E29" s="6">
        <v>354</v>
      </c>
      <c r="F29" s="6"/>
      <c r="G29" s="6"/>
      <c r="H29" s="6">
        <v>145</v>
      </c>
      <c r="I29" s="6"/>
      <c r="J29" s="6"/>
      <c r="K29" s="7"/>
      <c r="L29" s="7"/>
      <c r="M29" s="7"/>
      <c r="N29" s="7"/>
    </row>
    <row r="30" ht="15" customHeight="1">
      <c r="A30" t="s" s="5">
        <v>66</v>
      </c>
      <c r="B30" t="s" s="5">
        <v>67</v>
      </c>
      <c r="C30" s="6">
        <v>5388</v>
      </c>
      <c r="D30" s="6"/>
      <c r="E30" s="6"/>
      <c r="F30" s="6"/>
      <c r="G30" s="6"/>
      <c r="H30" s="6"/>
      <c r="I30" s="6"/>
      <c r="J30" s="6"/>
      <c r="K30" s="7"/>
      <c r="L30" s="7"/>
      <c r="M30" s="7"/>
      <c r="N30" s="7"/>
    </row>
    <row r="31" ht="15" customHeight="1">
      <c r="A31" t="s" s="5">
        <v>68</v>
      </c>
      <c r="B31" t="s" s="5">
        <v>69</v>
      </c>
      <c r="C31" s="8">
        <v>2359</v>
      </c>
      <c r="D31" s="6">
        <v>31</v>
      </c>
      <c r="E31" s="6">
        <f>G31</f>
        <v>5</v>
      </c>
      <c r="F31" s="6"/>
      <c r="G31" s="6">
        <v>5</v>
      </c>
      <c r="H31" s="6">
        <f>J31</f>
        <v>26</v>
      </c>
      <c r="I31" s="6"/>
      <c r="J31" s="6">
        <v>26</v>
      </c>
      <c r="K31" s="7"/>
      <c r="L31" s="7"/>
      <c r="M31" s="7"/>
      <c r="N31" s="7"/>
    </row>
    <row r="32" ht="15" customHeight="1" hidden="1">
      <c r="A32" t="s" s="5">
        <v>70</v>
      </c>
      <c r="B32" t="s" s="5">
        <v>71</v>
      </c>
      <c r="C32" s="6"/>
      <c r="D32" s="6"/>
      <c r="E32" s="6"/>
      <c r="F32" s="6"/>
      <c r="G32" s="6"/>
      <c r="H32" s="6"/>
      <c r="I32" s="6"/>
      <c r="J32" s="6"/>
      <c r="K32" s="7"/>
      <c r="L32" s="7"/>
      <c r="M32" s="7"/>
      <c r="N32" s="7"/>
    </row>
    <row r="33" ht="15" customHeight="1" hidden="1">
      <c r="A33" t="s" s="5">
        <v>72</v>
      </c>
      <c r="B33" t="s" s="5">
        <v>73</v>
      </c>
      <c r="C33" s="6"/>
      <c r="D33" s="6"/>
      <c r="E33" s="6"/>
      <c r="F33" s="6"/>
      <c r="G33" s="6"/>
      <c r="H33" s="6"/>
      <c r="I33" s="6"/>
      <c r="J33" s="6"/>
      <c r="K33" s="7"/>
      <c r="L33" s="7"/>
      <c r="M33" s="7"/>
      <c r="N33" s="7"/>
    </row>
    <row r="34" ht="15" customHeight="1">
      <c r="A34" t="s" s="5">
        <v>74</v>
      </c>
      <c r="B34" t="s" s="5">
        <v>75</v>
      </c>
      <c r="C34" s="6">
        <v>12254</v>
      </c>
      <c r="D34" s="6">
        <v>2503</v>
      </c>
      <c r="E34" s="6">
        <v>1698</v>
      </c>
      <c r="F34" s="6">
        <v>209</v>
      </c>
      <c r="G34" s="6">
        <v>1489</v>
      </c>
      <c r="H34" s="6">
        <v>805</v>
      </c>
      <c r="I34" s="6">
        <v>89</v>
      </c>
      <c r="J34" s="6">
        <v>716</v>
      </c>
      <c r="K34" s="7"/>
      <c r="L34" s="7"/>
      <c r="M34" s="7"/>
      <c r="N34" s="7"/>
    </row>
    <row r="35" ht="15" customHeight="1">
      <c r="A35" t="s" s="5">
        <v>76</v>
      </c>
      <c r="B35" t="s" s="5">
        <v>77</v>
      </c>
      <c r="C35" s="6">
        <v>38380</v>
      </c>
      <c r="D35" s="6">
        <v>7341</v>
      </c>
      <c r="E35" s="6"/>
      <c r="F35" s="6"/>
      <c r="G35" s="6"/>
      <c r="H35" s="6">
        <v>7341</v>
      </c>
      <c r="I35" s="6">
        <v>5139</v>
      </c>
      <c r="J35" s="6">
        <v>2202</v>
      </c>
      <c r="K35" s="7"/>
      <c r="L35" s="7"/>
      <c r="M35" s="7"/>
      <c r="N35" s="7"/>
    </row>
    <row r="36" ht="15" customHeight="1" hidden="1">
      <c r="A36" t="s" s="5">
        <v>78</v>
      </c>
      <c r="B36" t="s" s="5">
        <v>79</v>
      </c>
      <c r="C36" s="6"/>
      <c r="D36" s="6"/>
      <c r="E36" s="6"/>
      <c r="F36" s="6"/>
      <c r="G36" s="6"/>
      <c r="H36" s="6"/>
      <c r="I36" s="6"/>
      <c r="J36" s="6"/>
      <c r="K36" s="7"/>
      <c r="L36" s="7"/>
      <c r="M36" s="7"/>
      <c r="N36" s="7"/>
    </row>
    <row r="37" ht="15" customHeight="1">
      <c r="A37" t="s" s="5">
        <v>80</v>
      </c>
      <c r="B37" t="s" s="5">
        <v>81</v>
      </c>
      <c r="C37" s="6">
        <v>22628</v>
      </c>
      <c r="D37" s="6">
        <v>1993</v>
      </c>
      <c r="E37" s="6">
        <v>1993</v>
      </c>
      <c r="F37" s="6">
        <v>763</v>
      </c>
      <c r="G37" s="6">
        <v>1230</v>
      </c>
      <c r="H37" s="6"/>
      <c r="I37" s="6"/>
      <c r="J37" s="6"/>
      <c r="K37" s="7"/>
      <c r="L37" s="7"/>
      <c r="M37" s="7"/>
      <c r="N37" s="7"/>
    </row>
    <row r="38" ht="15" customHeight="1">
      <c r="A38" t="s" s="5">
        <v>82</v>
      </c>
      <c r="B38" t="s" s="5">
        <v>83</v>
      </c>
      <c r="C38" s="6">
        <v>14292</v>
      </c>
      <c r="D38" s="6">
        <v>1547</v>
      </c>
      <c r="E38" s="6">
        <v>1515</v>
      </c>
      <c r="F38" s="6">
        <v>770</v>
      </c>
      <c r="G38" s="6">
        <v>745</v>
      </c>
      <c r="H38" s="6">
        <v>32</v>
      </c>
      <c r="I38" s="6">
        <v>6</v>
      </c>
      <c r="J38" s="6">
        <v>26</v>
      </c>
      <c r="K38" s="7"/>
      <c r="L38" s="7"/>
      <c r="M38" s="7"/>
      <c r="N38" s="7"/>
    </row>
    <row r="39" ht="15" customHeight="1">
      <c r="A39" t="s" s="5">
        <v>84</v>
      </c>
      <c r="B39" t="s" s="5">
        <v>85</v>
      </c>
      <c r="C39" s="6">
        <v>42101</v>
      </c>
      <c r="D39" s="6">
        <v>5941</v>
      </c>
      <c r="E39" s="6"/>
      <c r="F39" s="6"/>
      <c r="G39" s="6"/>
      <c r="H39" s="6">
        <v>5941</v>
      </c>
      <c r="I39" s="6">
        <v>3656</v>
      </c>
      <c r="J39" s="6">
        <v>2285</v>
      </c>
      <c r="K39" s="7"/>
      <c r="L39" s="7"/>
      <c r="M39" s="7"/>
      <c r="N39" s="7"/>
    </row>
    <row r="40" ht="15" customHeight="1">
      <c r="A40" t="s" s="5">
        <v>86</v>
      </c>
      <c r="B40" t="s" s="5">
        <v>87</v>
      </c>
      <c r="C40" s="6">
        <v>1621</v>
      </c>
      <c r="D40" s="6">
        <v>414</v>
      </c>
      <c r="E40" s="6">
        <v>341</v>
      </c>
      <c r="F40" s="6">
        <v>302</v>
      </c>
      <c r="G40" s="6">
        <v>39</v>
      </c>
      <c r="H40" s="6">
        <v>73</v>
      </c>
      <c r="I40" s="6">
        <v>43</v>
      </c>
      <c r="J40" s="6">
        <v>30</v>
      </c>
      <c r="K40" s="7"/>
      <c r="L40" s="7"/>
      <c r="M40" s="7"/>
      <c r="N40" s="7"/>
    </row>
    <row r="41" ht="15" customHeight="1">
      <c r="A41" t="s" s="5">
        <v>88</v>
      </c>
      <c r="B41" t="s" s="5">
        <v>89</v>
      </c>
      <c r="C41" s="6">
        <v>17318</v>
      </c>
      <c r="D41" s="6">
        <v>2655</v>
      </c>
      <c r="E41" s="6">
        <v>1480</v>
      </c>
      <c r="F41" s="6"/>
      <c r="G41" s="6"/>
      <c r="H41" s="6">
        <v>1175</v>
      </c>
      <c r="I41" s="6"/>
      <c r="J41" s="6"/>
      <c r="K41" s="7"/>
      <c r="L41" s="7"/>
      <c r="M41" s="7"/>
      <c r="N41" s="7"/>
    </row>
    <row r="42" ht="15" customHeight="1" hidden="1">
      <c r="A42" t="s" s="5">
        <v>90</v>
      </c>
      <c r="B42" t="s" s="5">
        <v>91</v>
      </c>
      <c r="C42" s="6"/>
      <c r="D42" s="6"/>
      <c r="E42" s="6"/>
      <c r="F42" s="6"/>
      <c r="G42" s="6"/>
      <c r="H42" s="6"/>
      <c r="I42" s="6"/>
      <c r="J42" s="6"/>
      <c r="K42" s="7"/>
      <c r="L42" s="7"/>
      <c r="M42" s="7"/>
      <c r="N42" s="7"/>
    </row>
    <row r="43" ht="15" customHeight="1">
      <c r="A43" t="s" s="5">
        <v>92</v>
      </c>
      <c r="B43" t="s" s="5">
        <v>93</v>
      </c>
      <c r="C43" s="6">
        <v>21382</v>
      </c>
      <c r="D43" s="6"/>
      <c r="E43" s="6"/>
      <c r="F43" s="6"/>
      <c r="G43" s="6"/>
      <c r="H43" s="6"/>
      <c r="I43" s="6"/>
      <c r="J43" s="6"/>
      <c r="K43" s="7"/>
      <c r="L43" s="7"/>
      <c r="M43" s="7"/>
      <c r="N43" s="7"/>
    </row>
    <row r="44" ht="15" customHeight="1" hidden="1">
      <c r="A44" t="s" s="5">
        <v>94</v>
      </c>
      <c r="B44" t="s" s="5">
        <v>95</v>
      </c>
      <c r="C44" s="6"/>
      <c r="D44" s="6"/>
      <c r="E44" s="6"/>
      <c r="F44" s="6"/>
      <c r="G44" s="6"/>
      <c r="H44" s="6"/>
      <c r="I44" s="6"/>
      <c r="J44" s="6"/>
      <c r="K44" s="7"/>
      <c r="L44" s="7"/>
      <c r="M44" s="7"/>
      <c r="N44" s="7"/>
    </row>
    <row r="45" ht="15" customHeight="1">
      <c r="A45" t="s" s="5">
        <v>96</v>
      </c>
      <c r="B45" t="s" s="5">
        <v>97</v>
      </c>
      <c r="C45" s="6">
        <v>5579</v>
      </c>
      <c r="D45" s="6">
        <v>2652</v>
      </c>
      <c r="E45" s="6">
        <v>1152</v>
      </c>
      <c r="F45" s="6"/>
      <c r="G45" s="6"/>
      <c r="H45" s="6">
        <v>1500</v>
      </c>
      <c r="I45" s="6"/>
      <c r="J45" s="6"/>
      <c r="K45" s="7"/>
      <c r="L45" s="7"/>
      <c r="M45" s="7"/>
      <c r="N45" s="7"/>
    </row>
    <row r="46" ht="15" customHeight="1" hidden="1">
      <c r="A46" t="s" s="5">
        <v>98</v>
      </c>
      <c r="B46" t="s" s="5">
        <v>99</v>
      </c>
      <c r="C46" s="6"/>
      <c r="D46" s="6"/>
      <c r="E46" s="6"/>
      <c r="F46" s="6"/>
      <c r="G46" s="6"/>
      <c r="H46" s="6"/>
      <c r="I46" s="6"/>
      <c r="J46" s="6"/>
      <c r="K46" s="7"/>
      <c r="L46" s="7"/>
      <c r="M46" s="7"/>
      <c r="N46" s="7"/>
    </row>
    <row r="47" ht="15" customHeight="1">
      <c r="A47" t="s" s="5">
        <v>100</v>
      </c>
      <c r="B47" t="s" s="5">
        <v>101</v>
      </c>
      <c r="C47" s="8">
        <v>1066</v>
      </c>
      <c r="D47" s="6">
        <f>E47+H47</f>
        <v>250</v>
      </c>
      <c r="E47" s="6">
        <v>92</v>
      </c>
      <c r="F47" s="6"/>
      <c r="G47" s="7"/>
      <c r="H47" s="6">
        <f>27+131</f>
        <v>158</v>
      </c>
      <c r="I47" s="6"/>
      <c r="J47" s="6"/>
      <c r="K47" s="7"/>
      <c r="L47" s="7"/>
      <c r="M47" s="7"/>
      <c r="N47" s="7"/>
    </row>
    <row r="48" ht="15" customHeight="1">
      <c r="A48" t="s" s="5">
        <v>102</v>
      </c>
      <c r="B48" t="s" s="5">
        <v>103</v>
      </c>
      <c r="C48" s="6">
        <v>17330</v>
      </c>
      <c r="D48" s="6">
        <v>6054</v>
      </c>
      <c r="E48" s="6"/>
      <c r="F48" s="6"/>
      <c r="G48" s="6"/>
      <c r="H48" s="6">
        <v>6054</v>
      </c>
      <c r="I48" s="6">
        <v>4064</v>
      </c>
      <c r="J48" s="6">
        <v>1990</v>
      </c>
      <c r="K48" s="7"/>
      <c r="L48" s="7"/>
      <c r="M48" s="7"/>
      <c r="N48" s="6"/>
    </row>
    <row r="49" ht="15" customHeight="1">
      <c r="A49" t="s" s="5">
        <v>104</v>
      </c>
      <c r="B49" t="s" s="5">
        <v>105</v>
      </c>
      <c r="C49" s="6">
        <v>23765</v>
      </c>
      <c r="D49" s="6">
        <v>12152</v>
      </c>
      <c r="E49" s="6">
        <v>4676</v>
      </c>
      <c r="F49" s="6">
        <v>2672</v>
      </c>
      <c r="G49" s="6">
        <v>2004</v>
      </c>
      <c r="H49" s="6">
        <v>7476</v>
      </c>
      <c r="I49" s="6">
        <v>3768</v>
      </c>
      <c r="J49" s="6">
        <v>3708</v>
      </c>
      <c r="K49" s="7"/>
      <c r="L49" s="7"/>
      <c r="M49" s="7"/>
      <c r="N49" s="7"/>
    </row>
    <row r="50" ht="15" customHeight="1">
      <c r="A50" t="s" s="5">
        <v>106</v>
      </c>
      <c r="B50" t="s" s="5">
        <v>107</v>
      </c>
      <c r="C50" s="6">
        <v>6640</v>
      </c>
      <c r="D50" s="6">
        <v>865</v>
      </c>
      <c r="E50" s="6">
        <v>865</v>
      </c>
      <c r="F50" s="6">
        <v>65</v>
      </c>
      <c r="G50" s="6">
        <v>800</v>
      </c>
      <c r="H50" s="6"/>
      <c r="I50" s="6"/>
      <c r="J50" s="6"/>
      <c r="K50" s="7"/>
      <c r="L50" s="7"/>
      <c r="M50" s="7"/>
      <c r="N50" s="7"/>
    </row>
    <row r="51" ht="15" customHeight="1">
      <c r="A51" t="s" s="5">
        <v>108</v>
      </c>
      <c r="B51" t="s" s="5">
        <v>109</v>
      </c>
      <c r="C51" s="6">
        <v>2364</v>
      </c>
      <c r="D51" s="6">
        <v>681</v>
      </c>
      <c r="E51" s="6">
        <v>482</v>
      </c>
      <c r="F51" s="6">
        <v>24</v>
      </c>
      <c r="G51" s="6">
        <v>458</v>
      </c>
      <c r="H51" s="6">
        <v>199</v>
      </c>
      <c r="I51" s="6">
        <v>72</v>
      </c>
      <c r="J51" s="6">
        <v>127</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730744</v>
      </c>
      <c r="D53" s="10">
        <f>SUM(D2:D51)</f>
        <v>137293</v>
      </c>
      <c r="E53" s="10">
        <f>SUM(E2:E51)</f>
        <v>58571</v>
      </c>
      <c r="F53" s="10">
        <f>SUM(F2:F51)+E20+E21+E29+E41+E45+E47</f>
        <v>37400</v>
      </c>
      <c r="G53" s="10">
        <f>SUM(G2:G51)</f>
        <v>21171</v>
      </c>
      <c r="H53" s="10">
        <f>SUM(H2:H51)</f>
        <v>78721</v>
      </c>
      <c r="I53" s="10">
        <f>SUM(I2:I51)+H21+H29+H41+H45+H47</f>
        <v>56928</v>
      </c>
      <c r="J53" s="10">
        <f>SUM(J2:J51)</f>
        <v>21793</v>
      </c>
      <c r="K53" s="7"/>
      <c r="L53" s="6"/>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39</v>
      </c>
      <c r="D55" s="8">
        <f>COUNTIF(D2:D51,"&gt;0")</f>
        <v>34</v>
      </c>
      <c r="E55" s="8">
        <f>COUNTIF(E2:E51,"&gt;0")</f>
        <v>29</v>
      </c>
      <c r="F55" s="8">
        <f>COUNTIF(F2:F51,"&gt;0")</f>
        <v>20</v>
      </c>
      <c r="G55" s="8">
        <f>COUNTIF(G2:G51,"&gt;0")</f>
        <v>23</v>
      </c>
      <c r="H55" s="8">
        <f>COUNTIF(H2:H51,"&gt;0")</f>
        <v>31</v>
      </c>
      <c r="I55" s="8">
        <f>COUNTIF(I2:I51,"&gt;0")</f>
        <v>24</v>
      </c>
      <c r="J55" s="8">
        <f>COUNTIF(J2:J51,"&gt;0")</f>
        <v>25</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N62"/>
  <sheetViews>
    <sheetView workbookViewId="0" showGridLines="0" defaultGridColor="1"/>
  </sheetViews>
  <sheetFormatPr defaultColWidth="8.83333" defaultRowHeight="15" customHeight="1" outlineLevelRow="0" outlineLevelCol="0"/>
  <cols>
    <col min="1" max="1" width="11.3516" style="89" customWidth="1"/>
    <col min="2" max="2" width="15.3516" style="89" customWidth="1"/>
    <col min="3" max="3" width="10.6719" style="89" customWidth="1"/>
    <col min="4" max="4" width="10.6719" style="89" customWidth="1"/>
    <col min="5" max="5" width="10.6719" style="89" customWidth="1"/>
    <col min="6" max="6" width="10.6719" style="89" customWidth="1"/>
    <col min="7" max="7" width="10.6719" style="89" customWidth="1"/>
    <col min="8" max="8" width="10.6719" style="89" customWidth="1"/>
    <col min="9" max="9" width="10.6719" style="89" customWidth="1"/>
    <col min="10" max="10" width="10.6719" style="89" customWidth="1"/>
    <col min="11" max="11" width="8.85156" style="89" customWidth="1"/>
    <col min="12" max="12" width="8.85156" style="89" customWidth="1"/>
    <col min="13" max="13" width="8.85156" style="89" customWidth="1"/>
    <col min="14" max="14" width="8.85156" style="89" customWidth="1"/>
    <col min="15" max="256" width="8.85156" style="89"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146</v>
      </c>
      <c r="M1" s="7"/>
      <c r="N1" s="7"/>
    </row>
    <row r="2" ht="15" customHeight="1">
      <c r="A2" t="s" s="5">
        <v>10</v>
      </c>
      <c r="B2" t="s" s="5">
        <v>11</v>
      </c>
      <c r="C2" s="6">
        <v>4618</v>
      </c>
      <c r="D2" s="6">
        <v>1533</v>
      </c>
      <c r="E2" s="6">
        <v>1280</v>
      </c>
      <c r="F2" s="6">
        <v>807</v>
      </c>
      <c r="G2" s="6">
        <v>473</v>
      </c>
      <c r="H2" s="6">
        <v>252</v>
      </c>
      <c r="I2" s="6">
        <v>159</v>
      </c>
      <c r="J2" s="6">
        <v>94</v>
      </c>
      <c r="K2" s="7"/>
      <c r="L2" t="s" s="5">
        <v>147</v>
      </c>
      <c r="M2" s="7"/>
      <c r="N2" s="7"/>
    </row>
    <row r="3" ht="15" customHeight="1">
      <c r="A3" t="s" s="5">
        <v>12</v>
      </c>
      <c r="B3" t="s" s="5">
        <v>13</v>
      </c>
      <c r="C3" s="6">
        <v>25344</v>
      </c>
      <c r="D3" s="6">
        <v>1</v>
      </c>
      <c r="E3" s="6">
        <v>1</v>
      </c>
      <c r="F3" s="6"/>
      <c r="G3" s="6">
        <v>1</v>
      </c>
      <c r="H3" s="6">
        <f>J3</f>
        <v>5</v>
      </c>
      <c r="I3" s="6"/>
      <c r="J3" s="6">
        <v>5</v>
      </c>
      <c r="K3" s="7"/>
      <c r="L3" t="s" s="5">
        <v>147</v>
      </c>
      <c r="M3" s="7"/>
      <c r="N3" s="7"/>
    </row>
    <row r="4" ht="15" customHeight="1">
      <c r="A4" t="s" s="5">
        <v>16</v>
      </c>
      <c r="B4" t="s" s="5">
        <v>17</v>
      </c>
      <c r="C4" s="6">
        <v>37731</v>
      </c>
      <c r="D4" s="6">
        <v>8838</v>
      </c>
      <c r="E4" s="6">
        <v>7897</v>
      </c>
      <c r="F4" s="6">
        <v>5861</v>
      </c>
      <c r="G4" s="6">
        <v>2036</v>
      </c>
      <c r="H4" s="6">
        <v>941</v>
      </c>
      <c r="I4" s="6">
        <v>499</v>
      </c>
      <c r="J4" s="6">
        <v>442</v>
      </c>
      <c r="K4" s="7"/>
      <c r="L4" t="s" s="5">
        <v>147</v>
      </c>
      <c r="M4" s="7"/>
      <c r="N4" s="7"/>
    </row>
    <row r="5" ht="15" customHeight="1">
      <c r="A5" t="s" s="5">
        <v>14</v>
      </c>
      <c r="B5" t="s" s="5">
        <v>15</v>
      </c>
      <c r="C5" s="6">
        <v>13840</v>
      </c>
      <c r="D5" s="6">
        <v>6242</v>
      </c>
      <c r="E5" s="6">
        <v>2252</v>
      </c>
      <c r="F5" s="6">
        <v>1884</v>
      </c>
      <c r="G5" s="6">
        <v>368</v>
      </c>
      <c r="H5" s="6">
        <v>3990</v>
      </c>
      <c r="I5" s="6">
        <v>3081</v>
      </c>
      <c r="J5" s="6">
        <v>909</v>
      </c>
      <c r="K5" t="s" s="5">
        <v>171</v>
      </c>
      <c r="L5" t="s" s="5">
        <v>147</v>
      </c>
      <c r="M5" s="7"/>
      <c r="N5" s="7"/>
    </row>
    <row r="6" ht="15" customHeight="1" hidden="1">
      <c r="A6" t="s" s="5">
        <v>16</v>
      </c>
      <c r="B6" t="s" s="5">
        <v>17</v>
      </c>
      <c r="C6" s="6"/>
      <c r="D6" s="6"/>
      <c r="E6" s="6"/>
      <c r="F6" s="6"/>
      <c r="G6" s="6"/>
      <c r="H6" s="6"/>
      <c r="I6" s="6"/>
      <c r="J6" s="6"/>
      <c r="K6" s="7"/>
      <c r="L6" s="7"/>
      <c r="M6" s="7"/>
      <c r="N6" s="7"/>
    </row>
    <row r="7" ht="15" customHeight="1">
      <c r="A7" t="s" s="5">
        <v>18</v>
      </c>
      <c r="B7" t="s" s="5">
        <v>19</v>
      </c>
      <c r="C7" s="6">
        <v>95318</v>
      </c>
      <c r="D7" s="6">
        <v>21570</v>
      </c>
      <c r="E7" s="6">
        <v>5570</v>
      </c>
      <c r="F7" s="6">
        <v>4517</v>
      </c>
      <c r="G7" s="6">
        <v>1053</v>
      </c>
      <c r="H7" s="6">
        <v>16000</v>
      </c>
      <c r="I7" s="6">
        <v>15929</v>
      </c>
      <c r="J7" s="6">
        <v>71</v>
      </c>
      <c r="K7" s="7"/>
      <c r="L7" t="s" s="5">
        <v>147</v>
      </c>
      <c r="M7" s="7"/>
      <c r="N7" s="7"/>
    </row>
    <row r="8" ht="15" customHeight="1">
      <c r="A8" t="s" s="5">
        <v>20</v>
      </c>
      <c r="B8" t="s" s="5">
        <v>21</v>
      </c>
      <c r="C8" s="6">
        <v>17441</v>
      </c>
      <c r="D8" s="6">
        <v>3270</v>
      </c>
      <c r="E8" s="6">
        <v>64</v>
      </c>
      <c r="F8" s="6">
        <v>45</v>
      </c>
      <c r="G8" s="6">
        <v>19</v>
      </c>
      <c r="H8" s="6">
        <v>3206</v>
      </c>
      <c r="I8" s="6">
        <v>2327</v>
      </c>
      <c r="J8" s="6">
        <v>879</v>
      </c>
      <c r="K8" s="7"/>
      <c r="L8" t="s" s="5">
        <v>147</v>
      </c>
      <c r="M8" s="7"/>
      <c r="N8" s="7"/>
    </row>
    <row r="9" ht="15" customHeight="1">
      <c r="A9" t="s" s="5">
        <v>22</v>
      </c>
      <c r="B9" t="s" s="5">
        <v>23</v>
      </c>
      <c r="C9" s="6">
        <v>9111</v>
      </c>
      <c r="D9" s="6"/>
      <c r="E9" s="6"/>
      <c r="F9" s="6"/>
      <c r="G9" s="6"/>
      <c r="H9" s="6"/>
      <c r="I9" s="6"/>
      <c r="J9" s="6"/>
      <c r="K9" s="7"/>
      <c r="L9" t="s" s="5">
        <v>147</v>
      </c>
      <c r="M9" s="7"/>
      <c r="N9" s="7"/>
    </row>
    <row r="10" ht="15" customHeight="1">
      <c r="A10" t="s" s="5">
        <v>24</v>
      </c>
      <c r="B10" t="s" s="5">
        <v>25</v>
      </c>
      <c r="C10" s="6">
        <v>3894</v>
      </c>
      <c r="D10" s="6">
        <v>348</v>
      </c>
      <c r="E10" s="6"/>
      <c r="F10" s="6"/>
      <c r="G10" s="6"/>
      <c r="H10" s="6"/>
      <c r="I10" s="6"/>
      <c r="J10" s="6"/>
      <c r="K10" s="7"/>
      <c r="L10" t="s" s="5">
        <v>147</v>
      </c>
      <c r="M10" s="7"/>
      <c r="N10" s="7"/>
    </row>
    <row r="11" ht="15" customHeight="1">
      <c r="A11" t="s" s="5">
        <v>26</v>
      </c>
      <c r="B11" t="s" s="5">
        <v>27</v>
      </c>
      <c r="C11" s="6">
        <v>79526</v>
      </c>
      <c r="D11" s="6">
        <v>11274</v>
      </c>
      <c r="E11" s="6">
        <v>10621</v>
      </c>
      <c r="F11" s="6">
        <v>6794</v>
      </c>
      <c r="G11" s="6">
        <v>3857</v>
      </c>
      <c r="H11" s="6">
        <v>653</v>
      </c>
      <c r="I11" s="6">
        <v>291</v>
      </c>
      <c r="J11" s="6">
        <v>362</v>
      </c>
      <c r="K11" t="s" s="5">
        <v>172</v>
      </c>
      <c r="L11" t="s" s="5">
        <v>147</v>
      </c>
      <c r="M11" s="7"/>
      <c r="N11" s="7"/>
    </row>
    <row r="12" ht="15" customHeight="1">
      <c r="A12" t="s" s="5">
        <v>28</v>
      </c>
      <c r="B12" t="s" s="5">
        <v>29</v>
      </c>
      <c r="C12" s="6">
        <v>47709</v>
      </c>
      <c r="D12" s="6">
        <v>9295</v>
      </c>
      <c r="E12" s="6">
        <v>4941</v>
      </c>
      <c r="F12" s="6"/>
      <c r="G12" s="6"/>
      <c r="H12" s="6">
        <v>4354</v>
      </c>
      <c r="I12" s="6">
        <v>2787</v>
      </c>
      <c r="J12" s="6">
        <v>1567</v>
      </c>
      <c r="K12" s="5"/>
      <c r="L12" t="s" s="5">
        <v>147</v>
      </c>
      <c r="M12" s="7"/>
      <c r="N12" s="7"/>
    </row>
    <row r="13" ht="15" customHeight="1" hidden="1">
      <c r="A13" t="s" s="5">
        <v>28</v>
      </c>
      <c r="B13" t="s" s="5">
        <v>29</v>
      </c>
      <c r="C13" s="6"/>
      <c r="D13" s="6"/>
      <c r="E13" s="6"/>
      <c r="F13" s="6"/>
      <c r="G13" s="6"/>
      <c r="H13" s="6"/>
      <c r="I13" s="6"/>
      <c r="J13" s="6"/>
      <c r="K13" s="7"/>
      <c r="L13" s="7"/>
      <c r="M13" s="7"/>
      <c r="N13" s="7"/>
    </row>
    <row r="14" ht="15" customHeight="1">
      <c r="A14" t="s" s="5">
        <v>30</v>
      </c>
      <c r="B14" t="s" s="5">
        <v>31</v>
      </c>
      <c r="C14" s="6">
        <v>3334</v>
      </c>
      <c r="D14" s="6">
        <v>1163</v>
      </c>
      <c r="E14" s="6">
        <v>396</v>
      </c>
      <c r="F14" s="6">
        <v>193</v>
      </c>
      <c r="G14" s="6">
        <v>203</v>
      </c>
      <c r="H14" s="6">
        <v>767</v>
      </c>
      <c r="I14" s="6">
        <v>493</v>
      </c>
      <c r="J14" s="6">
        <v>374</v>
      </c>
      <c r="K14" s="7"/>
      <c r="L14" t="s" s="5">
        <v>147</v>
      </c>
      <c r="M14" s="7"/>
      <c r="N14" s="7"/>
    </row>
    <row r="15" ht="15" customHeight="1">
      <c r="A15" t="s" s="5">
        <v>32</v>
      </c>
      <c r="B15" t="s" s="5">
        <v>33</v>
      </c>
      <c r="C15" s="6">
        <v>7528</v>
      </c>
      <c r="D15" s="6">
        <v>2307</v>
      </c>
      <c r="E15" s="6">
        <v>1477</v>
      </c>
      <c r="F15" s="6">
        <v>1477</v>
      </c>
      <c r="G15" s="6">
        <v>0</v>
      </c>
      <c r="H15" s="6">
        <v>830</v>
      </c>
      <c r="I15" s="6">
        <v>37</v>
      </c>
      <c r="J15" s="6">
        <v>793</v>
      </c>
      <c r="K15" s="7"/>
      <c r="L15" t="s" s="5">
        <v>147</v>
      </c>
      <c r="M15" s="7"/>
      <c r="N15" s="7"/>
    </row>
    <row r="16" ht="15" customHeight="1">
      <c r="A16" t="s" s="5">
        <v>34</v>
      </c>
      <c r="B16" t="s" s="5">
        <v>35</v>
      </c>
      <c r="C16" s="6">
        <v>8025</v>
      </c>
      <c r="D16" s="6">
        <v>3924</v>
      </c>
      <c r="E16" s="6">
        <v>2730</v>
      </c>
      <c r="F16" s="6">
        <v>2181</v>
      </c>
      <c r="G16" s="6">
        <v>549</v>
      </c>
      <c r="H16" s="6">
        <v>1194</v>
      </c>
      <c r="I16" s="6">
        <v>1023</v>
      </c>
      <c r="J16" s="6">
        <v>171</v>
      </c>
      <c r="K16" s="7"/>
      <c r="L16" t="s" s="5">
        <v>147</v>
      </c>
      <c r="M16" s="7"/>
      <c r="N16" s="7"/>
    </row>
    <row r="17" ht="15" customHeight="1">
      <c r="A17" t="s" s="5">
        <v>36</v>
      </c>
      <c r="B17" t="s" s="5">
        <v>37</v>
      </c>
      <c r="C17" s="6">
        <v>29224</v>
      </c>
      <c r="D17" s="6">
        <v>4033</v>
      </c>
      <c r="E17" s="6"/>
      <c r="F17" s="6"/>
      <c r="G17" s="6"/>
      <c r="H17" s="6">
        <v>4033</v>
      </c>
      <c r="I17" s="6">
        <v>1536</v>
      </c>
      <c r="J17" s="6">
        <v>2497</v>
      </c>
      <c r="K17" s="7"/>
      <c r="L17" t="s" s="5">
        <v>147</v>
      </c>
      <c r="M17" s="7"/>
      <c r="N17" s="7"/>
    </row>
    <row r="18" ht="15" customHeight="1">
      <c r="A18" t="s" s="5">
        <v>38</v>
      </c>
      <c r="B18" t="s" s="5">
        <v>39</v>
      </c>
      <c r="C18" s="6">
        <v>25385</v>
      </c>
      <c r="D18" s="6">
        <v>2821</v>
      </c>
      <c r="E18" s="6">
        <v>736</v>
      </c>
      <c r="F18" s="6">
        <v>689</v>
      </c>
      <c r="G18" s="6">
        <v>47</v>
      </c>
      <c r="H18" s="6">
        <v>2085</v>
      </c>
      <c r="I18" s="6">
        <v>988</v>
      </c>
      <c r="J18" s="6">
        <v>1097</v>
      </c>
      <c r="K18" s="7"/>
      <c r="L18" s="7"/>
      <c r="M18" s="7"/>
      <c r="N18" s="7"/>
    </row>
    <row r="19" ht="15" customHeight="1">
      <c r="A19" t="s" s="5">
        <v>40</v>
      </c>
      <c r="B19" t="s" s="5">
        <v>41</v>
      </c>
      <c r="C19" s="6">
        <v>8869</v>
      </c>
      <c r="D19" s="6">
        <v>2590</v>
      </c>
      <c r="E19" s="6">
        <v>1807</v>
      </c>
      <c r="F19" s="6">
        <v>790</v>
      </c>
      <c r="G19" s="6">
        <v>1001</v>
      </c>
      <c r="H19" s="6">
        <v>783</v>
      </c>
      <c r="I19" s="6">
        <v>548</v>
      </c>
      <c r="J19" s="6">
        <v>235</v>
      </c>
      <c r="K19" s="7"/>
      <c r="L19" t="s" s="5">
        <v>147</v>
      </c>
      <c r="M19" s="7"/>
      <c r="N19" s="7"/>
    </row>
    <row r="20" ht="15" customHeight="1">
      <c r="A20" t="s" s="5">
        <v>44</v>
      </c>
      <c r="B20" t="s" s="5">
        <v>45</v>
      </c>
      <c r="C20" s="6">
        <v>27010</v>
      </c>
      <c r="D20" s="6">
        <v>7754</v>
      </c>
      <c r="E20" s="6">
        <v>2691</v>
      </c>
      <c r="F20" s="6">
        <v>844</v>
      </c>
      <c r="G20" s="6">
        <v>1847</v>
      </c>
      <c r="H20" s="6">
        <v>5063</v>
      </c>
      <c r="I20" s="6">
        <v>4284</v>
      </c>
      <c r="J20" s="6">
        <v>779</v>
      </c>
      <c r="K20" s="7"/>
      <c r="L20" t="s" s="5">
        <v>147</v>
      </c>
      <c r="M20" s="7"/>
      <c r="N20" s="7"/>
    </row>
    <row r="21" ht="15" customHeight="1" hidden="1">
      <c r="A21" t="s" s="5">
        <v>42</v>
      </c>
      <c r="B21" t="s" s="5">
        <v>43</v>
      </c>
      <c r="C21" s="6"/>
      <c r="D21" s="6"/>
      <c r="E21" s="6"/>
      <c r="F21" s="6"/>
      <c r="G21" s="6"/>
      <c r="H21" s="6"/>
      <c r="I21" s="6"/>
      <c r="J21" s="6"/>
      <c r="K21" s="7"/>
      <c r="L21" s="7"/>
      <c r="M21" s="7"/>
      <c r="N21" s="7"/>
    </row>
    <row r="22" ht="15" customHeight="1" hidden="1">
      <c r="A22" t="s" s="5">
        <v>44</v>
      </c>
      <c r="B22" t="s" s="5">
        <v>45</v>
      </c>
      <c r="C22" s="6"/>
      <c r="D22" s="6"/>
      <c r="E22" s="6"/>
      <c r="F22" s="6"/>
      <c r="G22" s="6"/>
      <c r="H22" s="6"/>
      <c r="I22" s="6"/>
      <c r="J22" s="6"/>
      <c r="K22" s="7"/>
      <c r="L22" s="7"/>
      <c r="M22" s="7"/>
      <c r="N22" s="7"/>
    </row>
    <row r="23" ht="15" customHeight="1">
      <c r="A23" t="s" s="5">
        <v>46</v>
      </c>
      <c r="B23" t="s" s="5">
        <v>47</v>
      </c>
      <c r="C23" s="6">
        <v>6791</v>
      </c>
      <c r="D23" s="6">
        <v>160</v>
      </c>
      <c r="E23" s="6">
        <v>9</v>
      </c>
      <c r="F23" s="6"/>
      <c r="G23" s="6"/>
      <c r="H23" s="6">
        <v>151</v>
      </c>
      <c r="I23" s="6">
        <v>73</v>
      </c>
      <c r="J23" s="6">
        <v>78</v>
      </c>
      <c r="K23" s="7"/>
      <c r="L23" s="7"/>
      <c r="M23" s="7"/>
      <c r="N23" s="7"/>
    </row>
    <row r="24" ht="15" customHeight="1">
      <c r="A24" t="s" s="5">
        <v>48</v>
      </c>
      <c r="B24" t="s" s="5">
        <v>49</v>
      </c>
      <c r="C24" s="6">
        <v>18607</v>
      </c>
      <c r="D24" s="6">
        <v>1530</v>
      </c>
      <c r="E24" s="6">
        <v>820</v>
      </c>
      <c r="F24" s="6"/>
      <c r="G24" s="6"/>
      <c r="H24" s="6">
        <v>710</v>
      </c>
      <c r="I24" s="6"/>
      <c r="J24" s="6"/>
      <c r="K24" t="s" s="5">
        <v>158</v>
      </c>
      <c r="L24" t="s" s="5">
        <v>147</v>
      </c>
      <c r="M24" s="7"/>
      <c r="N24" s="7"/>
    </row>
    <row r="25" ht="15" customHeight="1">
      <c r="A25" t="s" s="5">
        <v>50</v>
      </c>
      <c r="B25" t="s" s="5">
        <v>51</v>
      </c>
      <c r="C25" s="6">
        <v>1715</v>
      </c>
      <c r="D25" s="6"/>
      <c r="E25" s="6"/>
      <c r="F25" s="6"/>
      <c r="G25" s="6"/>
      <c r="H25" s="6"/>
      <c r="I25" s="6"/>
      <c r="J25" s="6"/>
      <c r="K25" s="7"/>
      <c r="L25" t="s" s="5">
        <v>147</v>
      </c>
      <c r="M25" s="7"/>
      <c r="N25" s="7"/>
    </row>
    <row r="26" ht="15" customHeight="1">
      <c r="A26" t="s" s="5">
        <v>52</v>
      </c>
      <c r="B26" t="s" s="5">
        <v>53</v>
      </c>
      <c r="C26" s="6">
        <v>35425</v>
      </c>
      <c r="D26" s="6">
        <v>1226</v>
      </c>
      <c r="E26" s="6"/>
      <c r="F26" s="6"/>
      <c r="G26" s="6"/>
      <c r="H26" s="6">
        <v>1226</v>
      </c>
      <c r="I26" s="6"/>
      <c r="J26" s="6">
        <v>1226</v>
      </c>
      <c r="K26" s="7"/>
      <c r="L26" s="7"/>
      <c r="M26" s="7"/>
      <c r="N26" s="7"/>
    </row>
    <row r="27" ht="15" customHeight="1">
      <c r="A27" t="s" s="5">
        <v>54</v>
      </c>
      <c r="B27" t="s" s="5">
        <v>55</v>
      </c>
      <c r="C27" s="6">
        <v>8330</v>
      </c>
      <c r="D27" s="6">
        <v>2166</v>
      </c>
      <c r="E27" s="6">
        <v>973</v>
      </c>
      <c r="F27" s="6"/>
      <c r="G27" s="6">
        <v>973</v>
      </c>
      <c r="H27" s="6">
        <v>1193</v>
      </c>
      <c r="I27" s="6">
        <v>533</v>
      </c>
      <c r="J27" s="6">
        <v>660</v>
      </c>
      <c r="K27" s="7"/>
      <c r="L27" s="7"/>
      <c r="M27" s="7"/>
      <c r="N27" s="7"/>
    </row>
    <row r="28" ht="15" customHeight="1">
      <c r="A28" t="s" s="5">
        <v>52</v>
      </c>
      <c r="B28" t="s" s="5">
        <v>59</v>
      </c>
      <c r="C28" s="6">
        <v>17586</v>
      </c>
      <c r="D28" s="6">
        <v>5127</v>
      </c>
      <c r="E28" s="6">
        <v>3357</v>
      </c>
      <c r="F28" s="6">
        <v>1518</v>
      </c>
      <c r="G28" s="6">
        <v>1839</v>
      </c>
      <c r="H28" s="6">
        <v>1770</v>
      </c>
      <c r="I28" s="6">
        <v>532</v>
      </c>
      <c r="J28" s="6">
        <v>1238</v>
      </c>
      <c r="K28" s="7"/>
      <c r="L28" t="s" s="5">
        <v>147</v>
      </c>
      <c r="M28" s="7"/>
      <c r="N28" s="7"/>
    </row>
    <row r="29" ht="15" customHeight="1">
      <c r="A29" t="s" s="5">
        <v>56</v>
      </c>
      <c r="B29" t="s" s="5">
        <v>57</v>
      </c>
      <c r="C29" s="6">
        <v>23062</v>
      </c>
      <c r="D29" s="6">
        <v>11904</v>
      </c>
      <c r="E29" s="6">
        <v>7469</v>
      </c>
      <c r="F29" s="6">
        <v>4850</v>
      </c>
      <c r="G29" s="6">
        <v>2619</v>
      </c>
      <c r="H29" s="6">
        <v>4435</v>
      </c>
      <c r="I29" s="6">
        <v>2097</v>
      </c>
      <c r="J29" s="6">
        <v>2338</v>
      </c>
      <c r="K29" s="7"/>
      <c r="L29" t="s" s="5">
        <v>147</v>
      </c>
      <c r="M29" s="7"/>
      <c r="N29" s="7"/>
    </row>
    <row r="30" ht="15" customHeight="1" hidden="1">
      <c r="A30" t="s" s="5">
        <v>58</v>
      </c>
      <c r="B30" t="s" s="5">
        <v>59</v>
      </c>
      <c r="C30" s="6"/>
      <c r="D30" s="6"/>
      <c r="E30" s="6"/>
      <c r="F30" s="6"/>
      <c r="G30" s="6"/>
      <c r="H30" s="6"/>
      <c r="I30" s="6"/>
      <c r="J30" s="6"/>
      <c r="K30" s="7"/>
      <c r="L30" s="7"/>
      <c r="M30" s="7"/>
      <c r="N30" s="7"/>
    </row>
    <row r="31" ht="15" customHeight="1">
      <c r="A31" t="s" s="5">
        <v>60</v>
      </c>
      <c r="B31" t="s" s="5">
        <v>61</v>
      </c>
      <c r="C31" s="6">
        <v>2401</v>
      </c>
      <c r="D31" s="6">
        <v>706</v>
      </c>
      <c r="E31" s="6">
        <v>457</v>
      </c>
      <c r="F31" s="6">
        <v>159</v>
      </c>
      <c r="G31" s="6">
        <v>298</v>
      </c>
      <c r="H31" s="6">
        <v>249</v>
      </c>
      <c r="I31" s="6">
        <v>37</v>
      </c>
      <c r="J31" s="6">
        <v>212</v>
      </c>
      <c r="K31" t="s" s="5">
        <v>173</v>
      </c>
      <c r="L31" t="s" s="5">
        <v>147</v>
      </c>
      <c r="M31" s="7"/>
      <c r="N31" s="7"/>
    </row>
    <row r="32" ht="15" customHeight="1">
      <c r="A32" t="s" s="5">
        <v>62</v>
      </c>
      <c r="B32" t="s" s="5">
        <v>63</v>
      </c>
      <c r="C32" s="6">
        <v>23969</v>
      </c>
      <c r="D32" s="6">
        <v>6974</v>
      </c>
      <c r="E32" s="6">
        <v>3971</v>
      </c>
      <c r="F32" s="6">
        <v>3771</v>
      </c>
      <c r="G32" s="6">
        <v>200</v>
      </c>
      <c r="H32" s="6">
        <v>3003</v>
      </c>
      <c r="I32" s="6">
        <v>3000</v>
      </c>
      <c r="J32" s="6">
        <v>3</v>
      </c>
      <c r="K32" s="7"/>
      <c r="L32" t="s" s="5">
        <v>147</v>
      </c>
      <c r="M32" s="7"/>
      <c r="N32" s="7"/>
    </row>
    <row r="33" ht="15" customHeight="1">
      <c r="A33" t="s" s="5">
        <v>64</v>
      </c>
      <c r="B33" t="s" s="5">
        <v>65</v>
      </c>
      <c r="C33" s="6">
        <v>1401</v>
      </c>
      <c r="D33" s="6">
        <v>397</v>
      </c>
      <c r="E33" s="6">
        <v>267</v>
      </c>
      <c r="F33" s="6"/>
      <c r="G33" s="6"/>
      <c r="H33" s="6">
        <v>130</v>
      </c>
      <c r="I33" s="6"/>
      <c r="J33" s="6"/>
      <c r="K33" s="7"/>
      <c r="L33" t="s" s="5">
        <v>147</v>
      </c>
      <c r="M33" s="7"/>
      <c r="N33" s="7"/>
    </row>
    <row r="34" ht="15" customHeight="1">
      <c r="A34" t="s" s="5">
        <v>66</v>
      </c>
      <c r="B34" t="s" s="5">
        <v>67</v>
      </c>
      <c r="C34" s="6">
        <v>5388</v>
      </c>
      <c r="D34" s="6"/>
      <c r="E34" s="6"/>
      <c r="F34" s="6"/>
      <c r="G34" s="6"/>
      <c r="H34" s="6"/>
      <c r="I34" s="6"/>
      <c r="J34" s="6"/>
      <c r="K34" s="7"/>
      <c r="L34" s="7"/>
      <c r="M34" s="7"/>
      <c r="N34" s="7"/>
    </row>
    <row r="35" ht="15" customHeight="1">
      <c r="A35" t="s" s="5">
        <v>68</v>
      </c>
      <c r="B35" t="s" s="5">
        <v>69</v>
      </c>
      <c r="C35" s="8">
        <v>2155</v>
      </c>
      <c r="D35" s="6">
        <v>43</v>
      </c>
      <c r="E35" s="6">
        <v>2</v>
      </c>
      <c r="F35" s="6"/>
      <c r="G35" s="6">
        <v>2</v>
      </c>
      <c r="H35" s="6">
        <v>41</v>
      </c>
      <c r="I35" s="6"/>
      <c r="J35" s="6">
        <v>41</v>
      </c>
      <c r="K35" s="7"/>
      <c r="L35" t="s" s="5">
        <v>147</v>
      </c>
      <c r="M35" s="7"/>
      <c r="N35" s="7"/>
    </row>
    <row r="36" ht="15" customHeight="1" hidden="1">
      <c r="A36" t="s" s="5">
        <v>70</v>
      </c>
      <c r="B36" t="s" s="5">
        <v>71</v>
      </c>
      <c r="C36" s="6"/>
      <c r="D36" s="6"/>
      <c r="E36" s="6"/>
      <c r="F36" s="6"/>
      <c r="G36" s="6"/>
      <c r="H36" s="6"/>
      <c r="I36" s="6"/>
      <c r="J36" s="6"/>
      <c r="K36" s="7"/>
      <c r="L36" s="7"/>
      <c r="M36" s="7"/>
      <c r="N36" s="7"/>
    </row>
    <row r="37" ht="15" customHeight="1" hidden="1">
      <c r="A37" t="s" s="5">
        <v>72</v>
      </c>
      <c r="B37" t="s" s="5">
        <v>73</v>
      </c>
      <c r="C37" s="6"/>
      <c r="D37" s="6"/>
      <c r="E37" s="6"/>
      <c r="F37" s="6"/>
      <c r="G37" s="6"/>
      <c r="H37" s="6"/>
      <c r="I37" s="6"/>
      <c r="J37" s="6"/>
      <c r="K37" s="7"/>
      <c r="L37" s="7"/>
      <c r="M37" s="7"/>
      <c r="N37" s="7"/>
    </row>
    <row r="38" ht="15" customHeight="1">
      <c r="A38" t="s" s="5">
        <v>74</v>
      </c>
      <c r="B38" t="s" s="5">
        <v>75</v>
      </c>
      <c r="C38" s="6">
        <v>11422</v>
      </c>
      <c r="D38" s="6">
        <v>2333</v>
      </c>
      <c r="E38" s="6">
        <v>1499</v>
      </c>
      <c r="F38" s="6">
        <v>216</v>
      </c>
      <c r="G38" s="6">
        <v>1283</v>
      </c>
      <c r="H38" s="6">
        <v>834</v>
      </c>
      <c r="I38" s="6">
        <v>97</v>
      </c>
      <c r="J38" s="6">
        <v>737</v>
      </c>
      <c r="K38" t="s" s="5">
        <v>163</v>
      </c>
      <c r="L38" t="s" s="5">
        <v>147</v>
      </c>
      <c r="M38" s="7"/>
      <c r="N38" s="7"/>
    </row>
    <row r="39" ht="15" customHeight="1">
      <c r="A39" t="s" s="5">
        <v>70</v>
      </c>
      <c r="B39" t="s" s="5">
        <v>71</v>
      </c>
      <c r="C39" s="6"/>
      <c r="D39" s="6"/>
      <c r="E39" s="6"/>
      <c r="F39" s="6"/>
      <c r="G39" s="6"/>
      <c r="H39" s="6"/>
      <c r="I39" s="6"/>
      <c r="J39" s="6"/>
      <c r="K39" s="7"/>
      <c r="L39" t="s" s="5">
        <v>147</v>
      </c>
      <c r="M39" s="7"/>
      <c r="N39" s="7"/>
    </row>
    <row r="40" ht="15" customHeight="1">
      <c r="A40" t="s" s="5">
        <v>76</v>
      </c>
      <c r="B40" t="s" s="5">
        <v>77</v>
      </c>
      <c r="C40" s="6">
        <v>38380</v>
      </c>
      <c r="D40" s="6">
        <v>7341</v>
      </c>
      <c r="E40" s="6"/>
      <c r="F40" s="6"/>
      <c r="G40" s="6"/>
      <c r="H40" s="6">
        <v>7341</v>
      </c>
      <c r="I40" s="6">
        <v>5139</v>
      </c>
      <c r="J40" s="6">
        <v>2202</v>
      </c>
      <c r="K40" s="7"/>
      <c r="L40" s="7"/>
      <c r="M40" s="7"/>
      <c r="N40" s="7"/>
    </row>
    <row r="41" ht="15" customHeight="1" hidden="1">
      <c r="A41" t="s" s="5">
        <v>78</v>
      </c>
      <c r="B41" t="s" s="5">
        <v>79</v>
      </c>
      <c r="C41" s="6"/>
      <c r="D41" s="6"/>
      <c r="E41" s="6"/>
      <c r="F41" s="6"/>
      <c r="G41" s="6"/>
      <c r="H41" s="6"/>
      <c r="I41" s="6"/>
      <c r="J41" s="6"/>
      <c r="K41" s="7"/>
      <c r="L41" s="7"/>
      <c r="M41" s="7"/>
      <c r="N41" s="7"/>
    </row>
    <row r="42" ht="15" customHeight="1">
      <c r="A42" t="s" s="5">
        <v>80</v>
      </c>
      <c r="B42" t="s" s="5">
        <v>81</v>
      </c>
      <c r="C42" s="6">
        <v>21737</v>
      </c>
      <c r="D42" s="6">
        <v>1993</v>
      </c>
      <c r="E42" s="6">
        <v>3076</v>
      </c>
      <c r="F42" s="6">
        <v>1935</v>
      </c>
      <c r="G42" s="6">
        <v>1141</v>
      </c>
      <c r="H42" s="6"/>
      <c r="I42" s="6"/>
      <c r="J42" s="6"/>
      <c r="K42" t="s" s="5">
        <v>174</v>
      </c>
      <c r="L42" t="s" s="5">
        <v>147</v>
      </c>
      <c r="M42" s="7"/>
      <c r="N42" s="7"/>
    </row>
    <row r="43" ht="15" customHeight="1">
      <c r="A43" t="s" s="5">
        <v>82</v>
      </c>
      <c r="B43" t="s" s="5">
        <v>83</v>
      </c>
      <c r="C43" s="6">
        <v>13102</v>
      </c>
      <c r="D43" s="6">
        <v>1389</v>
      </c>
      <c r="E43" s="6">
        <v>1352</v>
      </c>
      <c r="F43" s="6">
        <v>765</v>
      </c>
      <c r="G43" s="6">
        <v>587</v>
      </c>
      <c r="H43" s="6">
        <v>37</v>
      </c>
      <c r="I43" s="6">
        <v>8</v>
      </c>
      <c r="J43" s="6">
        <v>29</v>
      </c>
      <c r="K43" t="s" s="5">
        <v>175</v>
      </c>
      <c r="L43" t="s" s="5">
        <v>147</v>
      </c>
      <c r="M43" s="7"/>
      <c r="N43" s="7"/>
    </row>
    <row r="44" ht="15" customHeight="1">
      <c r="A44" t="s" s="5">
        <v>84</v>
      </c>
      <c r="B44" t="s" s="5">
        <v>85</v>
      </c>
      <c r="C44" s="6">
        <v>39493</v>
      </c>
      <c r="D44" s="6">
        <v>5739</v>
      </c>
      <c r="E44" s="6"/>
      <c r="F44" s="6"/>
      <c r="G44" s="6"/>
      <c r="H44" s="6">
        <v>5739</v>
      </c>
      <c r="I44" s="6">
        <v>3468</v>
      </c>
      <c r="J44" s="6">
        <v>2271</v>
      </c>
      <c r="K44" t="s" s="5">
        <v>148</v>
      </c>
      <c r="L44" t="s" s="5">
        <v>147</v>
      </c>
      <c r="M44" s="7"/>
      <c r="N44" s="7"/>
    </row>
    <row r="45" ht="16.7" customHeight="1">
      <c r="A45" t="s" s="5">
        <v>86</v>
      </c>
      <c r="B45" t="s" s="5">
        <v>87</v>
      </c>
      <c r="C45" s="6">
        <v>1491</v>
      </c>
      <c r="D45" s="6">
        <v>350</v>
      </c>
      <c r="E45" s="6">
        <v>277</v>
      </c>
      <c r="F45" s="6">
        <v>237</v>
      </c>
      <c r="G45" s="6">
        <v>37</v>
      </c>
      <c r="H45" s="6">
        <v>73</v>
      </c>
      <c r="I45" s="6">
        <v>33</v>
      </c>
      <c r="J45" s="6">
        <v>18</v>
      </c>
      <c r="K45" t="s" s="90">
        <v>176</v>
      </c>
      <c r="L45" t="s" s="5">
        <v>147</v>
      </c>
      <c r="M45" s="7"/>
      <c r="N45" s="7"/>
    </row>
    <row r="46" ht="15" customHeight="1">
      <c r="A46" t="s" s="5">
        <v>88</v>
      </c>
      <c r="B46" t="s" s="5">
        <v>89</v>
      </c>
      <c r="C46" s="6">
        <v>15726</v>
      </c>
      <c r="D46" s="6">
        <v>2417</v>
      </c>
      <c r="E46" s="6">
        <v>1249</v>
      </c>
      <c r="F46" s="6"/>
      <c r="G46" s="6"/>
      <c r="H46" s="6">
        <v>1168</v>
      </c>
      <c r="I46" s="6"/>
      <c r="J46" s="6"/>
      <c r="K46" t="s" s="5">
        <v>177</v>
      </c>
      <c r="L46" t="s" s="5">
        <v>147</v>
      </c>
      <c r="M46" s="7"/>
      <c r="N46" s="7"/>
    </row>
    <row r="47" ht="15" customHeight="1">
      <c r="A47" t="s" s="5">
        <v>90</v>
      </c>
      <c r="B47" t="s" s="5">
        <v>91</v>
      </c>
      <c r="C47" s="6">
        <v>3249</v>
      </c>
      <c r="D47" s="6">
        <v>1410</v>
      </c>
      <c r="E47" s="6">
        <v>535</v>
      </c>
      <c r="F47" s="6">
        <v>150</v>
      </c>
      <c r="G47" s="6">
        <v>385</v>
      </c>
      <c r="H47" s="6">
        <v>875</v>
      </c>
      <c r="I47" s="6">
        <v>170</v>
      </c>
      <c r="J47" s="6">
        <v>705</v>
      </c>
      <c r="K47" t="s" s="5">
        <v>178</v>
      </c>
      <c r="L47" t="s" s="5">
        <v>147</v>
      </c>
      <c r="M47" s="7"/>
      <c r="N47" s="7"/>
    </row>
    <row r="48" ht="15" customHeight="1" hidden="1">
      <c r="A48" t="s" s="5">
        <v>90</v>
      </c>
      <c r="B48" t="s" s="5">
        <v>91</v>
      </c>
      <c r="C48" s="6"/>
      <c r="D48" s="6"/>
      <c r="E48" s="6"/>
      <c r="F48" s="6"/>
      <c r="G48" s="6"/>
      <c r="H48" s="6"/>
      <c r="I48" s="6"/>
      <c r="J48" s="6"/>
      <c r="K48" s="7"/>
      <c r="L48" s="7"/>
      <c r="M48" s="7"/>
      <c r="N48" s="7"/>
    </row>
    <row r="49" ht="15" customHeight="1">
      <c r="A49" t="s" s="5">
        <v>92</v>
      </c>
      <c r="B49" t="s" s="5">
        <v>93</v>
      </c>
      <c r="C49" s="6">
        <v>21382</v>
      </c>
      <c r="D49" s="6"/>
      <c r="E49" s="6"/>
      <c r="F49" s="6"/>
      <c r="G49" s="6"/>
      <c r="H49" s="6"/>
      <c r="I49" s="6"/>
      <c r="J49" s="6"/>
      <c r="K49" s="7"/>
      <c r="L49" s="7"/>
      <c r="M49" s="7"/>
      <c r="N49" s="7"/>
    </row>
    <row r="50" ht="15" customHeight="1">
      <c r="A50" t="s" s="5">
        <v>94</v>
      </c>
      <c r="B50" t="s" s="5">
        <v>95</v>
      </c>
      <c r="C50" s="6">
        <v>121119</v>
      </c>
      <c r="D50" s="6">
        <v>25822</v>
      </c>
      <c r="E50" s="6">
        <v>19350</v>
      </c>
      <c r="F50" s="6"/>
      <c r="G50" s="6"/>
      <c r="H50" s="6">
        <v>6472</v>
      </c>
      <c r="I50" s="6">
        <v>4878</v>
      </c>
      <c r="J50" s="6">
        <v>1594</v>
      </c>
      <c r="K50" s="7"/>
      <c r="L50" t="s" s="5">
        <v>147</v>
      </c>
      <c r="M50" s="7"/>
      <c r="N50" s="7"/>
    </row>
    <row r="51" ht="15" customHeight="1" hidden="1">
      <c r="A51" t="s" s="5">
        <v>94</v>
      </c>
      <c r="B51" t="s" s="5">
        <v>95</v>
      </c>
      <c r="C51" s="6"/>
      <c r="D51" s="6"/>
      <c r="E51" s="6"/>
      <c r="F51" s="6"/>
      <c r="G51" s="6"/>
      <c r="H51" s="6"/>
      <c r="I51" s="6"/>
      <c r="J51" s="6"/>
      <c r="K51" s="7"/>
      <c r="L51" s="7"/>
      <c r="M51" s="7"/>
      <c r="N51" s="7"/>
    </row>
    <row r="52" ht="15" customHeight="1">
      <c r="A52" t="s" s="5">
        <v>96</v>
      </c>
      <c r="B52" t="s" s="5">
        <v>97</v>
      </c>
      <c r="C52" s="6">
        <v>5579</v>
      </c>
      <c r="D52" s="6">
        <v>2652</v>
      </c>
      <c r="E52" s="6">
        <v>1152</v>
      </c>
      <c r="F52" s="6"/>
      <c r="G52" s="6"/>
      <c r="H52" s="6">
        <v>1500</v>
      </c>
      <c r="I52" s="6"/>
      <c r="J52" s="6"/>
      <c r="K52" s="7"/>
      <c r="L52" t="s" s="5">
        <v>147</v>
      </c>
      <c r="M52" s="7"/>
      <c r="N52" s="7"/>
    </row>
    <row r="53" ht="15" customHeight="1" hidden="1">
      <c r="A53" t="s" s="5">
        <v>98</v>
      </c>
      <c r="B53" t="s" s="5">
        <v>99</v>
      </c>
      <c r="C53" s="6"/>
      <c r="D53" s="6"/>
      <c r="E53" s="6"/>
      <c r="F53" s="6"/>
      <c r="G53" s="6"/>
      <c r="H53" s="6"/>
      <c r="I53" s="6"/>
      <c r="J53" s="6"/>
      <c r="K53" s="7"/>
      <c r="L53" s="7"/>
      <c r="M53" s="7"/>
      <c r="N53" s="7"/>
    </row>
    <row r="54" ht="15" customHeight="1">
      <c r="A54" t="s" s="5">
        <v>100</v>
      </c>
      <c r="B54" t="s" s="5">
        <v>101</v>
      </c>
      <c r="C54" s="8">
        <v>1066</v>
      </c>
      <c r="D54" s="6">
        <f>E54+H54</f>
        <v>250</v>
      </c>
      <c r="E54" s="6">
        <v>92</v>
      </c>
      <c r="F54" s="6"/>
      <c r="G54" s="7"/>
      <c r="H54" s="6">
        <f>27+131</f>
        <v>158</v>
      </c>
      <c r="I54" s="6"/>
      <c r="J54" s="6"/>
      <c r="K54" s="7"/>
      <c r="L54" t="s" s="5">
        <v>147</v>
      </c>
      <c r="M54" s="7"/>
      <c r="N54" s="7"/>
    </row>
    <row r="55" ht="15" customHeight="1">
      <c r="A55" t="s" s="5">
        <v>102</v>
      </c>
      <c r="B55" t="s" s="5">
        <v>103</v>
      </c>
      <c r="C55" s="6">
        <v>15726</v>
      </c>
      <c r="D55" s="6">
        <v>5351</v>
      </c>
      <c r="E55" s="6"/>
      <c r="F55" s="6"/>
      <c r="G55" s="6"/>
      <c r="H55" s="6">
        <v>5351</v>
      </c>
      <c r="I55" s="6">
        <v>3693</v>
      </c>
      <c r="J55" s="6">
        <v>1658</v>
      </c>
      <c r="K55" s="7"/>
      <c r="L55" t="s" s="5">
        <v>147</v>
      </c>
      <c r="M55" s="7"/>
      <c r="N55" s="6"/>
    </row>
    <row r="56" ht="15" customHeight="1">
      <c r="A56" t="s" s="5">
        <v>104</v>
      </c>
      <c r="B56" t="s" s="5">
        <v>105</v>
      </c>
      <c r="C56" s="6">
        <v>20121</v>
      </c>
      <c r="D56" s="6">
        <v>9933</v>
      </c>
      <c r="E56" s="6">
        <v>3643</v>
      </c>
      <c r="F56" s="6">
        <v>2214</v>
      </c>
      <c r="G56" s="6">
        <v>1429</v>
      </c>
      <c r="H56" s="6">
        <v>6290</v>
      </c>
      <c r="I56" s="6">
        <v>3372</v>
      </c>
      <c r="J56" s="6">
        <v>2918</v>
      </c>
      <c r="K56" t="s" s="5">
        <v>179</v>
      </c>
      <c r="L56" t="s" s="5">
        <v>147</v>
      </c>
      <c r="M56" s="7"/>
      <c r="N56" s="7"/>
    </row>
    <row r="57" ht="15" customHeight="1">
      <c r="A57" t="s" s="5">
        <v>106</v>
      </c>
      <c r="B57" t="s" s="5">
        <v>107</v>
      </c>
      <c r="C57" s="6">
        <v>6044</v>
      </c>
      <c r="D57" s="6">
        <v>676</v>
      </c>
      <c r="E57" s="6">
        <v>676</v>
      </c>
      <c r="F57" s="6">
        <v>80</v>
      </c>
      <c r="G57" s="6">
        <v>596</v>
      </c>
      <c r="H57" s="6"/>
      <c r="I57" s="6"/>
      <c r="J57" s="6"/>
      <c r="K57" t="s" s="5">
        <v>180</v>
      </c>
      <c r="L57" t="s" s="5">
        <v>147</v>
      </c>
      <c r="M57" s="7"/>
      <c r="N57" s="7"/>
    </row>
    <row r="58" ht="15" customHeight="1">
      <c r="A58" t="s" s="5">
        <v>108</v>
      </c>
      <c r="B58" t="s" s="5">
        <v>109</v>
      </c>
      <c r="C58" s="8">
        <v>2364</v>
      </c>
      <c r="D58" s="8">
        <v>681</v>
      </c>
      <c r="E58" s="8">
        <v>482</v>
      </c>
      <c r="F58" s="8">
        <v>24</v>
      </c>
      <c r="G58" s="8">
        <v>458</v>
      </c>
      <c r="H58" s="8">
        <v>199</v>
      </c>
      <c r="I58" s="8">
        <v>72</v>
      </c>
      <c r="J58" s="8">
        <v>127</v>
      </c>
      <c r="K58" t="s" s="5">
        <v>181</v>
      </c>
      <c r="L58" t="s" s="5">
        <v>147</v>
      </c>
      <c r="M58" s="7"/>
      <c r="N58" s="7"/>
    </row>
    <row r="59" ht="15" customHeight="1">
      <c r="A59" s="7"/>
      <c r="B59" s="7"/>
      <c r="C59" s="7"/>
      <c r="D59" s="7"/>
      <c r="E59" s="7"/>
      <c r="F59" s="7"/>
      <c r="G59" s="7"/>
      <c r="H59" s="7"/>
      <c r="I59" s="7"/>
      <c r="J59" s="7"/>
      <c r="K59" s="7"/>
      <c r="L59" s="7"/>
      <c r="M59" s="7"/>
      <c r="N59" s="7"/>
    </row>
    <row r="60" ht="15" customHeight="1">
      <c r="A60" s="7"/>
      <c r="B60" t="s" s="9">
        <v>110</v>
      </c>
      <c r="C60" s="10">
        <f>SUM(C2:C58)</f>
        <v>928738</v>
      </c>
      <c r="D60" s="10">
        <f>SUM(D2:D58)</f>
        <v>185533</v>
      </c>
      <c r="E60" s="10">
        <f>SUM(E2:E58)</f>
        <v>93171</v>
      </c>
      <c r="F60" s="10">
        <f>SUM(F2:F58)+E23+E24+E33+E46+E52+E54</f>
        <v>45590</v>
      </c>
      <c r="G60" s="10">
        <f>SUM(G2:G58)</f>
        <v>23301</v>
      </c>
      <c r="H60" s="10">
        <f>SUM(H2:H58)</f>
        <v>93101</v>
      </c>
      <c r="I60" s="10">
        <f>SUM(I2:I58)+H24+H33+H46+H52+H54</f>
        <v>64850</v>
      </c>
      <c r="J60" s="10">
        <f>SUM(J2:J58)</f>
        <v>28330</v>
      </c>
      <c r="K60" s="7"/>
      <c r="L60" s="6"/>
      <c r="M60" s="7"/>
      <c r="N60" s="7"/>
    </row>
    <row r="61" ht="15" customHeight="1">
      <c r="A61" s="7"/>
      <c r="B61" s="7"/>
      <c r="C61" s="7"/>
      <c r="D61" s="7"/>
      <c r="E61" s="7"/>
      <c r="F61" s="7"/>
      <c r="G61" s="7"/>
      <c r="H61" s="7"/>
      <c r="I61" s="7"/>
      <c r="J61" s="7"/>
      <c r="K61" s="7"/>
      <c r="L61" s="7"/>
      <c r="M61" s="7"/>
      <c r="N61" s="7"/>
    </row>
    <row r="62" ht="15" customHeight="1">
      <c r="A62" s="7"/>
      <c r="B62" t="s" s="5">
        <v>140</v>
      </c>
      <c r="C62" s="8">
        <f>COUNTIF(C2:C58,"&gt;0")</f>
        <v>45</v>
      </c>
      <c r="D62" s="8">
        <f>COUNTIF(D2:D58,"&gt;0")</f>
        <v>41</v>
      </c>
      <c r="E62" s="8">
        <f>COUNTIF(E2:E58,"&gt;0")</f>
        <v>35</v>
      </c>
      <c r="F62" s="8">
        <f>COUNTIF(F2:F58,"&gt;0")</f>
        <v>24</v>
      </c>
      <c r="G62" s="8">
        <f>COUNTIF(G2:G58,"&gt;0")</f>
        <v>26</v>
      </c>
      <c r="H62" s="8">
        <f>COUNTIF(H2:H58,"&gt;0")</f>
        <v>38</v>
      </c>
      <c r="I62" s="8">
        <f>COUNTIF(I2:I58,"&gt;0")</f>
        <v>30</v>
      </c>
      <c r="J62" s="8">
        <f>COUNTIF(J2:J58,"&gt;0")</f>
        <v>33</v>
      </c>
      <c r="K62" s="7"/>
      <c r="L62" s="7"/>
      <c r="M62" s="7"/>
      <c r="N62"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91" customWidth="1"/>
    <col min="2" max="2" width="15.3516" style="91" customWidth="1"/>
    <col min="3" max="3" width="10.6719" style="91" customWidth="1"/>
    <col min="4" max="4" width="10.6719" style="91" customWidth="1"/>
    <col min="5" max="5" width="10.6719" style="91" customWidth="1"/>
    <col min="6" max="6" width="10.6719" style="91" customWidth="1"/>
    <col min="7" max="7" width="10.6719" style="91" customWidth="1"/>
    <col min="8" max="8" width="10.6719" style="91" customWidth="1"/>
    <col min="9" max="9" width="10.6719" style="91" customWidth="1"/>
    <col min="10" max="10" width="10.6719" style="91" customWidth="1"/>
    <col min="11" max="11" width="10.6719" style="91" customWidth="1"/>
    <col min="12" max="12" width="11.3516" style="91" customWidth="1"/>
    <col min="13" max="13" width="8.85156" style="91" customWidth="1"/>
    <col min="14" max="14" width="8.85156" style="91" customWidth="1"/>
    <col min="15" max="15" width="8.85156" style="91" customWidth="1"/>
    <col min="16" max="256" width="8.85156" style="91"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t="s" s="3">
        <v>150</v>
      </c>
      <c r="O1" t="s" s="3">
        <v>151</v>
      </c>
    </row>
    <row r="2" ht="15" customHeight="1">
      <c r="A2" t="s" s="5">
        <v>10</v>
      </c>
      <c r="B2" t="s" s="5">
        <v>11</v>
      </c>
      <c r="C2" s="14">
        <f>1-D2</f>
        <v>0.89</v>
      </c>
      <c r="D2" s="14">
        <f>ROUND(H2,2)+ROUND(G2,2)</f>
        <v>0.11</v>
      </c>
      <c r="E2" s="14">
        <f>SUM(ROUND(L2,2),ROUND(I2,2))</f>
        <v>0.06</v>
      </c>
      <c r="F2" s="14">
        <f>ROUND(K2,2)+ROUND(J2,2)</f>
        <v>0.05</v>
      </c>
      <c r="G2" s="14">
        <f>ROUND(J2,2)+ROUND(I2,2)</f>
        <v>0.09</v>
      </c>
      <c r="H2" s="14">
        <f>ROUND(K2,2)+ROUND(L2,2)</f>
        <v>0.02</v>
      </c>
      <c r="I2" s="14">
        <f>IF('Admissions 2020'!F2&gt;0,'Admissions 2020'!F2/'Admissions 2020'!C2,"  ")</f>
        <v>0.04951002369820022</v>
      </c>
      <c r="J2" s="14">
        <f>IF('Admissions 2020'!G2&gt;0,'Admissions 2020'!G2/'Admissions 2020'!C2,"  ")</f>
        <v>0.04240056363287004</v>
      </c>
      <c r="K2" s="14">
        <f>IF('Admissions 2020'!J2&gt;0,'Admissions 2020'!J2/'Admissions 2020'!C2,"  ")</f>
        <v>0.007045410875552424</v>
      </c>
      <c r="L2" s="14">
        <f>IF('Admissions 2020'!I2&gt;0,'Admissions 2020'!I2/'Admissions 2020'!C2,"  ")</f>
        <v>0.008134247101774163</v>
      </c>
      <c r="M2" s="8">
        <v>2020</v>
      </c>
      <c r="N2" t="s" s="5">
        <v>152</v>
      </c>
      <c r="O2" s="8">
        <v>7</v>
      </c>
    </row>
    <row r="3" ht="15" customHeight="1">
      <c r="A3" t="s" s="5">
        <v>12</v>
      </c>
      <c r="B3" t="s" s="5">
        <v>13</v>
      </c>
      <c r="C3" s="14">
        <f>1-D3</f>
        <v>0.55</v>
      </c>
      <c r="D3" s="14">
        <f>ROUND(H3,2)+ROUND(G3,2)</f>
        <v>0.45</v>
      </c>
      <c r="E3" s="14">
        <f>SUM(ROUND(L3,2),ROUND(I3,2))</f>
        <v>0.31</v>
      </c>
      <c r="F3" s="14">
        <f>ROUND(K3,2)+ROUND(J3,2)</f>
        <v>0.14</v>
      </c>
      <c r="G3" s="14">
        <f>ROUND(J3,2)+ROUND(I3,2)</f>
        <v>0.3</v>
      </c>
      <c r="H3" s="14">
        <f>ROUND(K3,2)+ROUND(L3,2)</f>
        <v>0.15</v>
      </c>
      <c r="I3" s="14">
        <f>IF('Admissions 2020'!F3&gt;0,'Admissions 2020'!F3/'Admissions 2020'!C3,"  ")</f>
        <v>0.1906620209059234</v>
      </c>
      <c r="J3" s="14">
        <f>IF('Admissions 2020'!G3&gt;0,'Admissions 2020'!G3/'Admissions 2020'!C3,"  ")</f>
        <v>0.1137282229965157</v>
      </c>
      <c r="K3" s="14">
        <f>IF('Admissions 2020'!J3&gt;0,'Admissions 2020'!J3/'Admissions 2020'!C3,"  ")</f>
        <v>0.03303135888501742</v>
      </c>
      <c r="L3" s="14">
        <f>IF('Admissions 2020'!I3&gt;0,'Admissions 2020'!I3/'Admissions 2020'!C3,"  ")</f>
        <v>0.1233449477351916</v>
      </c>
      <c r="M3" s="8">
        <v>2020</v>
      </c>
      <c r="N3" t="s" s="5">
        <v>153</v>
      </c>
      <c r="O3" s="8">
        <v>8</v>
      </c>
    </row>
    <row r="4" ht="15" customHeight="1">
      <c r="A4" t="s" s="5">
        <v>14</v>
      </c>
      <c r="B4" t="s" s="5">
        <v>15</v>
      </c>
      <c r="C4" s="14">
        <f>1-D4</f>
        <v>0.36</v>
      </c>
      <c r="D4" s="14">
        <f>ROUND(H4,2)+ROUND(G4,2)</f>
        <v>0.64</v>
      </c>
      <c r="E4" s="14">
        <f>SUM(ROUND(L4,2),ROUND(I4,2))</f>
        <v>0.22</v>
      </c>
      <c r="F4" s="14">
        <f>ROUND(K4,2)+ROUND(J4,2)</f>
        <v>0.42</v>
      </c>
      <c r="G4" s="14">
        <f>ROUND(J4,2)+ROUND(I4,2)</f>
        <v>0.09999999999999999</v>
      </c>
      <c r="H4" s="14">
        <f>ROUND(K4,2)+ROUND(L4,2)</f>
        <v>0.54</v>
      </c>
      <c r="I4" s="14">
        <f>IF('Admissions 2020'!F4&gt;0,'Admissions 2020'!F4/'Admissions 2020'!C4,"  ")</f>
        <v>0.06806015804231455</v>
      </c>
      <c r="J4" s="14">
        <f>IF('Admissions 2020'!G4&gt;0,'Admissions 2020'!G4/'Admissions 2020'!C4,"  ")</f>
        <v>0.02574560285495794</v>
      </c>
      <c r="K4" s="14">
        <f>IF('Admissions 2020'!J4&gt;0,'Admissions 2020'!J4/'Admissions 2020'!C4,"  ")</f>
        <v>0.3897527402498088</v>
      </c>
      <c r="L4" s="14">
        <f>IF('Admissions 2020'!I4&gt;0,'Admissions 2020'!I4/'Admissions 2020'!C4,"  ")</f>
        <v>0.1519245475401478</v>
      </c>
      <c r="M4" s="8">
        <v>2020</v>
      </c>
      <c r="N4" t="s" s="5">
        <v>152</v>
      </c>
      <c r="O4" s="8">
        <v>6</v>
      </c>
    </row>
    <row r="5" ht="15" customHeight="1">
      <c r="A5" t="s" s="5">
        <v>16</v>
      </c>
      <c r="B5" t="s" s="5">
        <v>17</v>
      </c>
      <c r="C5" s="14"/>
      <c r="D5" s="14"/>
      <c r="E5" s="14"/>
      <c r="F5" s="14"/>
      <c r="G5" s="14"/>
      <c r="H5" s="14"/>
      <c r="I5" t="s" s="5">
        <f>IF('Admissions 2020'!F5&gt;0,'Admissions 2020'!F5/'Admissions 2020'!C5,"  ")</f>
        <v>131</v>
      </c>
      <c r="J5" t="s" s="5">
        <f>IF('Admissions 2020'!G5&gt;0,'Admissions 2020'!G5/'Admissions 2020'!C5,"  ")</f>
        <v>131</v>
      </c>
      <c r="K5" t="s" s="5">
        <f>IF('Admissions 2020'!J5&gt;0,'Admissions 2020'!J5/'Admissions 2020'!C5,"  ")</f>
        <v>131</v>
      </c>
      <c r="L5" t="s" s="5">
        <f>IF('Admissions 2020'!I5&gt;0,'Admissions 2020'!I5/'Admissions 2020'!C5,"  ")</f>
        <v>131</v>
      </c>
      <c r="M5" s="8">
        <v>2020</v>
      </c>
      <c r="N5" s="7"/>
      <c r="O5" s="7"/>
    </row>
    <row r="6" ht="15" customHeight="1">
      <c r="A6" t="s" s="5">
        <v>18</v>
      </c>
      <c r="B6" t="s" s="5">
        <v>19</v>
      </c>
      <c r="C6" s="14">
        <f>1-D6</f>
        <v>0.6599999999999999</v>
      </c>
      <c r="D6" s="14">
        <f>ROUND(H6,2)+ROUND(G6,2)</f>
        <v>0.34</v>
      </c>
      <c r="E6" s="14">
        <f>SUM(ROUND(L6,2),ROUND(I6,2))</f>
        <v>0.23</v>
      </c>
      <c r="F6" s="14">
        <f>ROUND(K6,2)+ROUND(J6,2)</f>
        <v>0.11</v>
      </c>
      <c r="G6" s="14">
        <f>ROUND(J6,2)+ROUND(I6,2)</f>
        <v>0.2</v>
      </c>
      <c r="H6" s="14">
        <f>ROUND(K6,2)+ROUND(L6,2)</f>
        <v>0.14</v>
      </c>
      <c r="I6" s="14">
        <f>IF('Admissions 2020'!F6&gt;0,'Admissions 2020'!F6/'Admissions 2020'!C6,"  ")</f>
        <v>0.08978957436633189</v>
      </c>
      <c r="J6" s="14">
        <f>IF('Admissions 2020'!G6&gt;0,'Admissions 2020'!G6/'Admissions 2020'!C6,"  ")</f>
        <v>0.1138211382113821</v>
      </c>
      <c r="K6" s="14">
        <f>IF('Admissions 2020'!J6&gt;0,'Admissions 2020'!J6/'Admissions 2020'!C6,"  ")</f>
        <v>0.002630320420851267</v>
      </c>
      <c r="L6" s="14">
        <f>IF('Admissions 2020'!I6&gt;0,'Admissions 2020'!I6/'Admissions 2020'!C6,"  ")</f>
        <v>0.1364179818268771</v>
      </c>
      <c r="M6" s="8">
        <v>2020</v>
      </c>
      <c r="N6" t="s" s="5">
        <v>152</v>
      </c>
      <c r="O6" s="8">
        <v>9</v>
      </c>
    </row>
    <row r="7" ht="15" customHeight="1">
      <c r="A7" t="s" s="5">
        <v>20</v>
      </c>
      <c r="B7" t="s" s="5">
        <v>21</v>
      </c>
      <c r="C7" s="14">
        <f>1-D7</f>
        <v>0.6699999999999999</v>
      </c>
      <c r="D7" s="14">
        <f>ROUND(H7,2)+ROUND(G7,2)</f>
        <v>0.33</v>
      </c>
      <c r="E7" s="14">
        <f>SUM(ROUND(L7,2),ROUND(I7,2))</f>
        <v>0.13</v>
      </c>
      <c r="F7" s="14">
        <f>ROUND(K7,2)+ROUND(J7,2)</f>
        <v>0.2</v>
      </c>
      <c r="G7" s="28">
        <f>'Admissions 2020'!E7/'Admissions 2020'!C7</f>
        <v>0.001753287413901065</v>
      </c>
      <c r="H7" s="14">
        <f>ROUND(K7,2)+ROUND(L7,2)</f>
        <v>0.33</v>
      </c>
      <c r="I7" s="14">
        <f>IF('Admissions 2020'!F7&gt;0,'Admissions 2020'!F7/'Admissions 2020'!C7,"  ")</f>
        <v>0.00100187852222918</v>
      </c>
      <c r="J7" s="14">
        <f>IF('Admissions 2020'!G7&gt;0,'Admissions 2020'!G7/'Admissions 2020'!C7,"  ")</f>
        <v>0.0007514088916718848</v>
      </c>
      <c r="K7" s="14">
        <f>IF('Admissions 2020'!J7&gt;0,'Admissions 2020'!J7/'Admissions 2020'!C7,"  ")</f>
        <v>0.1974953036944271</v>
      </c>
      <c r="L7" s="14">
        <f>IF('Admissions 2020'!I7&gt;0,'Admissions 2020'!I7/'Admissions 2020'!C7,"  ")</f>
        <v>0.1302442078897934</v>
      </c>
      <c r="M7" s="8">
        <v>2020</v>
      </c>
      <c r="N7" t="s" s="5">
        <v>153</v>
      </c>
      <c r="O7" s="8">
        <v>6</v>
      </c>
    </row>
    <row r="8" ht="15" customHeight="1">
      <c r="A8" t="s" s="5">
        <v>22</v>
      </c>
      <c r="B8" t="s" s="5">
        <v>23</v>
      </c>
      <c r="C8" s="14">
        <f>1-D8</f>
        <v>0.89</v>
      </c>
      <c r="D8" s="14">
        <f>ROUND(H8,2)+ROUND(G8,2)</f>
        <v>0.11</v>
      </c>
      <c r="E8" s="14">
        <f>L8</f>
        <v>0.06298938576648687</v>
      </c>
      <c r="F8" s="14">
        <f>K8</f>
        <v>0.01774839046459022</v>
      </c>
      <c r="G8" s="14">
        <f>'Admissions 2020'!E8/'Admissions 2020'!C8</f>
        <v>0.03027666608665391</v>
      </c>
      <c r="H8" s="14">
        <f>ROUND(K8,2)+ROUND(L8,2)</f>
        <v>0.08</v>
      </c>
      <c r="I8" t="s" s="5">
        <f>IF('Admissions 2020'!F8&gt;0,'Admissions 2020'!F8/'Admissions 2020'!C8,"  ")</f>
        <v>131</v>
      </c>
      <c r="J8" t="s" s="5">
        <f>IF('Admissions 2020'!G8&gt;0,'Admissions 2020'!G8/'Admissions 2020'!C8,"  ")</f>
        <v>131</v>
      </c>
      <c r="K8" s="14">
        <f>IF('Admissions 2020'!J8&gt;0,'Admissions 2020'!J8/'Admissions 2020'!C8,"  ")</f>
        <v>0.01774839046459022</v>
      </c>
      <c r="L8" s="14">
        <f>IF('Admissions 2020'!I8&gt;0,'Admissions 2020'!I8/'Admissions 2020'!C8,"  ")</f>
        <v>0.06298938576648687</v>
      </c>
      <c r="M8" s="8">
        <v>2020</v>
      </c>
      <c r="N8" t="s" s="5">
        <v>152</v>
      </c>
      <c r="O8" s="8">
        <v>6</v>
      </c>
    </row>
    <row r="9" ht="15" customHeight="1">
      <c r="A9" t="s" s="5">
        <v>24</v>
      </c>
      <c r="B9" t="s" s="5">
        <v>25</v>
      </c>
      <c r="C9" s="14"/>
      <c r="D9" s="14"/>
      <c r="E9" s="14"/>
      <c r="F9" s="14"/>
      <c r="G9" s="14"/>
      <c r="H9" s="14"/>
      <c r="I9" t="s" s="5">
        <f>IF('Admissions 2020'!F9&gt;0,'Admissions 2020'!F9/'Admissions 2020'!C9,"  ")</f>
        <v>131</v>
      </c>
      <c r="J9" t="s" s="5">
        <f>IF('Admissions 2020'!G9&gt;0,'Admissions 2020'!G9/'Admissions 2020'!C9,"  ")</f>
        <v>131</v>
      </c>
      <c r="K9" t="s" s="5">
        <f>IF('Admissions 2020'!J9&gt;0,'Admissions 2020'!J9/'Admissions 2020'!C9,"  ")</f>
        <v>131</v>
      </c>
      <c r="L9" t="s" s="5">
        <f>IF('Admissions 2020'!I9&gt;0,'Admissions 2020'!I9/'Admissions 2020'!C9,"  ")</f>
        <v>131</v>
      </c>
      <c r="M9" s="8">
        <v>2020</v>
      </c>
      <c r="N9" t="s" s="5">
        <v>153</v>
      </c>
      <c r="O9" s="8">
        <v>6</v>
      </c>
    </row>
    <row r="10" ht="15" customHeight="1">
      <c r="A10" t="s" s="5">
        <v>26</v>
      </c>
      <c r="B10" t="s" s="5">
        <v>27</v>
      </c>
      <c r="C10" s="14">
        <f>1-D10</f>
        <v>0.67</v>
      </c>
      <c r="D10" s="14">
        <f>ROUND(H10,2)+ROUND(G10,2)</f>
        <v>0.33</v>
      </c>
      <c r="E10" s="14">
        <f>SUM(ROUND(L10,2),ROUND(I10,2))</f>
        <v>0.17</v>
      </c>
      <c r="F10" s="14">
        <f>ROUND(K10,2)+ROUND(J10,2)</f>
        <v>0.16</v>
      </c>
      <c r="G10" s="14">
        <f>ROUND(J10,2)+ROUND(I10,2)</f>
        <v>0.3</v>
      </c>
      <c r="H10" s="14">
        <f>ROUND(K10,2)+ROUND(L10,2)</f>
        <v>0.03</v>
      </c>
      <c r="I10" s="14">
        <f>IF('Admissions 2020'!F10&gt;0,'Admissions 2020'!F10/'Admissions 2020'!C10,"  ")</f>
        <v>0.160597882499481</v>
      </c>
      <c r="J10" s="14">
        <f>IF('Admissions 2020'!G10&gt;0,'Admissions 2020'!G10/'Admissions 2020'!C10,"  ")</f>
        <v>0.1390076811293336</v>
      </c>
      <c r="K10" s="14">
        <f>IF('Admissions 2020'!J10&gt;0,'Admissions 2020'!J10/'Admissions 2020'!C10,"  ")</f>
        <v>0.02204691716836205</v>
      </c>
      <c r="L10" s="14">
        <f>IF('Admissions 2020'!I10&gt;0,'Admissions 2020'!I10/'Admissions 2020'!C10,"  ")</f>
        <v>0.009217355200332157</v>
      </c>
      <c r="M10" s="8">
        <v>2020</v>
      </c>
      <c r="N10" t="s" s="5">
        <v>153</v>
      </c>
      <c r="O10" s="8">
        <v>12</v>
      </c>
    </row>
    <row r="11" ht="15" customHeight="1">
      <c r="A11" t="s" s="5">
        <v>28</v>
      </c>
      <c r="B11" t="s" s="5">
        <v>29</v>
      </c>
      <c r="C11" s="14"/>
      <c r="D11" s="14"/>
      <c r="E11" s="14"/>
      <c r="F11" s="14"/>
      <c r="G11" s="14"/>
      <c r="H11" s="14"/>
      <c r="I11" t="s" s="5">
        <f>IF('Admissions 2020'!F11&gt;0,'Admissions 2020'!F11/'Admissions 2020'!C11,"  ")</f>
        <v>131</v>
      </c>
      <c r="J11" t="s" s="5">
        <f>IF('Admissions 2020'!G11&gt;0,'Admissions 2020'!G11/'Admissions 2020'!C11,"  ")</f>
        <v>131</v>
      </c>
      <c r="K11" t="s" s="5">
        <f>IF('Admissions 2020'!J11&gt;0,'Admissions 2020'!J11/'Admissions 2020'!C11,"  ")</f>
        <v>131</v>
      </c>
      <c r="L11" t="s" s="5">
        <f>IF('Admissions 2020'!I11&gt;0,'Admissions 2020'!I11/'Admissions 2020'!C11,"  ")</f>
        <v>131</v>
      </c>
      <c r="M11" s="8">
        <v>2020</v>
      </c>
      <c r="N11" s="7"/>
      <c r="O11" s="7"/>
    </row>
    <row r="12" ht="15" customHeight="1">
      <c r="A12" t="s" s="5">
        <v>30</v>
      </c>
      <c r="B12" t="s" s="5">
        <v>31</v>
      </c>
      <c r="C12" s="14">
        <f>1-D12</f>
        <v>0.6000000000000001</v>
      </c>
      <c r="D12" s="14">
        <f>ROUND(H12,2)+ROUND(G12,2)</f>
        <v>0.4</v>
      </c>
      <c r="E12" s="14">
        <f>SUM(ROUND(L12,2),ROUND(I12,2))</f>
        <v>0.24</v>
      </c>
      <c r="F12" s="14">
        <f>ROUND(K12,2)+ROUND(J12,2)</f>
        <v>0.16</v>
      </c>
      <c r="G12" s="14">
        <f>ROUND(J12,2)+ROUND(I12,2)</f>
        <v>0.35</v>
      </c>
      <c r="H12" s="14">
        <f>ROUND(K12,2)+ROUND(L12,2)</f>
        <v>0.05</v>
      </c>
      <c r="I12" s="14">
        <f>IF('Admissions 2020'!F12&gt;0,'Admissions 2020'!F12/'Admissions 2020'!C12,"  ")</f>
        <v>0.2143553101656382</v>
      </c>
      <c r="J12" s="14">
        <f>IF('Admissions 2020'!G12&gt;0,'Admissions 2020'!G12/'Admissions 2020'!C12,"  ")</f>
        <v>0.1424163689509581</v>
      </c>
      <c r="K12" s="14">
        <f>IF('Admissions 2020'!J12&gt;0,'Admissions 2020'!J12/'Admissions 2020'!C12,"  ")</f>
        <v>0.02257226372198766</v>
      </c>
      <c r="L12" s="14">
        <f>IF('Admissions 2020'!I12&gt;0,'Admissions 2020'!I12/'Admissions 2020'!C12,"  ")</f>
        <v>0.03426437154920429</v>
      </c>
      <c r="M12" s="8">
        <v>2020</v>
      </c>
      <c r="N12" t="s" s="5">
        <v>153</v>
      </c>
      <c r="O12" s="8">
        <v>12</v>
      </c>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0.27</v>
      </c>
      <c r="H13" s="14">
        <f>ROUND(K13,2)+ROUND(L13,2)</f>
        <v>0.17</v>
      </c>
      <c r="I13" s="14">
        <f>IF('Admissions 2020'!F13&gt;0,'Admissions 2020'!F13/'Admissions 2020'!C13,"  ")</f>
        <v>0.1408216136195411</v>
      </c>
      <c r="J13" s="14">
        <f>IF('Admissions 2020'!G13&gt;0,'Admissions 2020'!G13/'Admissions 2020'!C13,"  ")</f>
        <v>0.1313841598815692</v>
      </c>
      <c r="K13" s="14">
        <f>IF('Admissions 2020'!J13&gt;0,'Admissions 2020'!J13/'Admissions 2020'!C13,"  ")</f>
        <v>0.06069578090303479</v>
      </c>
      <c r="L13" s="14">
        <f>IF('Admissions 2020'!I13&gt;0,'Admissions 2020'!I13/'Admissions 2020'!C13,"  ")</f>
        <v>0.1145447816432272</v>
      </c>
      <c r="M13" s="8">
        <v>2020</v>
      </c>
      <c r="N13" t="s" s="5">
        <v>153</v>
      </c>
      <c r="O13" s="8">
        <v>12</v>
      </c>
    </row>
    <row r="14" ht="15" customHeight="1">
      <c r="A14" t="s" s="5">
        <v>34</v>
      </c>
      <c r="B14" t="s" s="5">
        <v>35</v>
      </c>
      <c r="C14" s="14">
        <f>1-D14</f>
        <v>0.3200000000000001</v>
      </c>
      <c r="D14" s="14">
        <f>ROUND(H14,2)+ROUND(G14,2)</f>
        <v>0.6799999999999999</v>
      </c>
      <c r="E14" s="14">
        <f>SUM(ROUND(L14,2),ROUND(I14,2))</f>
        <v>0.53</v>
      </c>
      <c r="F14" s="14">
        <f>ROUND(K14,2)+ROUND(J14,2)</f>
        <v>0.15</v>
      </c>
      <c r="G14" s="14">
        <f>ROUND(J14,2)+ROUND(I14,2)</f>
        <v>0.49</v>
      </c>
      <c r="H14" s="14">
        <f>ROUND(K14,2)+ROUND(L14,2)</f>
        <v>0.19</v>
      </c>
      <c r="I14" s="14">
        <f>IF('Admissions 2020'!F14&gt;0,'Admissions 2020'!F14/'Admissions 2020'!C14,"  ")</f>
        <v>0.3806115810019519</v>
      </c>
      <c r="J14" s="14">
        <f>IF('Admissions 2020'!G14&gt;0,'Admissions 2020'!G14/'Admissions 2020'!C14,"  ")</f>
        <v>0.1122316200390371</v>
      </c>
      <c r="K14" s="14">
        <f>IF('Admissions 2020'!J14&gt;0,'Admissions 2020'!J14/'Admissions 2020'!C14,"  ")</f>
        <v>0.03773584905660377</v>
      </c>
      <c r="L14" s="14">
        <f>IF('Admissions 2020'!I14&gt;0,'Admissions 2020'!I14/'Admissions 2020'!C14,"  ")</f>
        <v>0.1502927781392323</v>
      </c>
      <c r="M14" s="8">
        <v>2020</v>
      </c>
      <c r="N14" t="s" s="5">
        <v>152</v>
      </c>
      <c r="O14" s="8">
        <v>6</v>
      </c>
    </row>
    <row r="15" ht="15" customHeight="1">
      <c r="A15" t="s" s="5">
        <v>36</v>
      </c>
      <c r="B15" t="s" s="5">
        <v>37</v>
      </c>
      <c r="C15" s="14">
        <f>1-D15</f>
        <v>0.63</v>
      </c>
      <c r="D15" s="14">
        <f>ROUND(H15,2)+ROUND(G15,2)</f>
        <v>0.37</v>
      </c>
      <c r="E15" s="14">
        <f>L15</f>
        <v>0.05448524984948826</v>
      </c>
      <c r="F15" s="14">
        <f>K15</f>
        <v>0.3157134256472005</v>
      </c>
      <c r="G15" s="14"/>
      <c r="H15" s="14">
        <f>ROUND(K15,2)+ROUND(L15,2)</f>
        <v>0.37</v>
      </c>
      <c r="I15" t="s" s="5">
        <f>IF('Admissions 2020'!F15&gt;0,'Admissions 2020'!F15/'Admissions 2020'!C15,"  ")</f>
        <v>131</v>
      </c>
      <c r="J15" t="s" s="5">
        <f>IF('Admissions 2020'!G15&gt;0,'Admissions 2020'!G15/'Admissions 2020'!C15,"  ")</f>
        <v>131</v>
      </c>
      <c r="K15" s="14">
        <f>IF('Admissions 2020'!J15&gt;0,'Admissions 2020'!J15/'Admissions 2020'!C15,"  ")</f>
        <v>0.3157134256472005</v>
      </c>
      <c r="L15" s="14">
        <f>IF('Admissions 2020'!I15&gt;0,'Admissions 2020'!I15/'Admissions 2020'!C15,"  ")</f>
        <v>0.05448524984948826</v>
      </c>
      <c r="M15" s="8">
        <v>2020</v>
      </c>
      <c r="N15" t="s" s="5">
        <v>153</v>
      </c>
      <c r="O15" s="7"/>
    </row>
    <row r="16" ht="15" customHeight="1">
      <c r="A16" t="s" s="5">
        <v>38</v>
      </c>
      <c r="B16" t="s" s="5">
        <v>39</v>
      </c>
      <c r="C16" s="14">
        <f>1-D16</f>
        <v>0.85</v>
      </c>
      <c r="D16" s="14">
        <f>ROUND(H16,2)+ROUND(G16,2)</f>
        <v>0.15</v>
      </c>
      <c r="E16" s="14">
        <f>SUM(ROUND(L16,2),ROUND(I16,2))</f>
        <v>0.03</v>
      </c>
      <c r="F16" s="14">
        <f>ROUND(K16,2)+ROUND(J16,2)</f>
        <v>0.12</v>
      </c>
      <c r="G16" s="14">
        <f>ROUND(J16,2)+ROUND(I16,2)</f>
        <v>0.01</v>
      </c>
      <c r="H16" s="14">
        <f>ROUND(K16,2)+ROUND(L16,2)</f>
        <v>0.14</v>
      </c>
      <c r="I16" s="14">
        <f>IF('Admissions 2020'!F16&gt;0,'Admissions 2020'!F16/'Admissions 2020'!C16,"  ")</f>
        <v>0.0007552870090634441</v>
      </c>
      <c r="J16" s="14">
        <f>IF('Admissions 2020'!G16&gt;0,'Admissions 2020'!G16/'Admissions 2020'!C16,"  ")</f>
        <v>0.01309164149043303</v>
      </c>
      <c r="K16" s="14">
        <f>IF('Admissions 2020'!J16&gt;0,'Admissions 2020'!J16/'Admissions 2020'!C16,"  ")</f>
        <v>0.1130412890231621</v>
      </c>
      <c r="L16" s="14">
        <f>IF('Admissions 2020'!I16&gt;0,'Admissions 2020'!I16/'Admissions 2020'!C16,"  ")</f>
        <v>0.02819738167170191</v>
      </c>
      <c r="M16" s="8">
        <v>2020</v>
      </c>
      <c r="N16" t="s" s="5">
        <v>152</v>
      </c>
      <c r="O16" s="8">
        <v>7</v>
      </c>
    </row>
    <row r="17" ht="15" customHeight="1">
      <c r="A17" t="s" s="5">
        <v>40</v>
      </c>
      <c r="B17" t="s" s="5">
        <v>41</v>
      </c>
      <c r="C17" s="14">
        <f>1-D17</f>
        <v>0.36</v>
      </c>
      <c r="D17" s="14">
        <f>ROUND(H17,2)+ROUND(G17,2)</f>
        <v>0.64</v>
      </c>
      <c r="E17" s="14">
        <f>SUM(ROUND(L17,2),ROUND(I17,2))</f>
        <v>0.12</v>
      </c>
      <c r="F17" s="14">
        <f>ROUND(K17,2)+ROUND(J17,2)</f>
        <v>0.52</v>
      </c>
      <c r="G17" s="14">
        <f>ROUND(J17,2)+ROUND(I17,2)</f>
        <v>0.42</v>
      </c>
      <c r="H17" s="14">
        <f>ROUND(K17,2)+ROUND(L17,2)</f>
        <v>0.22</v>
      </c>
      <c r="I17" s="14">
        <f>IF('Admissions 2020'!F17&gt;0,'Admissions 2020'!F17/'Admissions 2020'!C17,"  ")</f>
        <v>0.08025933378046055</v>
      </c>
      <c r="J17" s="14">
        <f>IF('Admissions 2020'!G17&gt;0,'Admissions 2020'!G17/'Admissions 2020'!C17,"  ")</f>
        <v>0.3375810418063939</v>
      </c>
      <c r="K17" s="14">
        <f>IF('Admissions 2020'!J17&gt;0,'Admissions 2020'!J17/'Admissions 2020'!C17,"  ")</f>
        <v>0.1770623742454728</v>
      </c>
      <c r="L17" s="14">
        <f>IF('Admissions 2020'!I17&gt;0,'Admissions 2020'!I17/'Admissions 2020'!C17,"  ")</f>
        <v>0.03800581265369998</v>
      </c>
      <c r="M17" s="8">
        <v>2020</v>
      </c>
      <c r="N17" t="s" s="5">
        <v>153</v>
      </c>
      <c r="O17" s="8">
        <v>12</v>
      </c>
    </row>
    <row r="18" ht="15" customHeight="1">
      <c r="A18" t="s" s="5">
        <v>42</v>
      </c>
      <c r="B18" t="s" s="5">
        <v>43</v>
      </c>
      <c r="C18" s="14">
        <f>1-D18</f>
        <v>0.4</v>
      </c>
      <c r="D18" s="14">
        <f>ROUND(H18,2)+ROUND(G18,2)</f>
        <v>0.6</v>
      </c>
      <c r="E18" s="14">
        <f>L18</f>
        <v>0.01968680089485459</v>
      </c>
      <c r="F18" s="14">
        <f>K18</f>
        <v>0.2996271439224459</v>
      </c>
      <c r="G18" s="14">
        <f>'Admissions 2020'!E18/'Admissions 2020'!C18</f>
        <v>0.2784489187173751</v>
      </c>
      <c r="H18" s="14">
        <f>ROUND(K18,2)+ROUND(L18,2)</f>
        <v>0.32</v>
      </c>
      <c r="I18" t="s" s="5">
        <f>IF('Admissions 2020'!F18&gt;0,'Admissions 2020'!F18/'Admissions 2020'!C18,"  ")</f>
        <v>131</v>
      </c>
      <c r="J18" t="s" s="5">
        <f>IF('Admissions 2020'!G18&gt;0,'Admissions 2020'!G18/'Admissions 2020'!C18,"  ")</f>
        <v>131</v>
      </c>
      <c r="K18" s="14">
        <f>IF('Admissions 2020'!J18&gt;0,'Admissions 2020'!J18/'Admissions 2020'!C18,"  ")</f>
        <v>0.2996271439224459</v>
      </c>
      <c r="L18" s="14">
        <f>IF('Admissions 2020'!I18&gt;0,'Admissions 2020'!I18/'Admissions 2020'!C18,"  ")</f>
        <v>0.01968680089485459</v>
      </c>
      <c r="M18" s="8">
        <v>2020</v>
      </c>
      <c r="N18" t="s" s="5">
        <v>152</v>
      </c>
      <c r="O18" s="8">
        <v>6</v>
      </c>
    </row>
    <row r="19" ht="15" customHeight="1">
      <c r="A19" t="s" s="5">
        <v>44</v>
      </c>
      <c r="B19" t="s" s="5">
        <v>45</v>
      </c>
      <c r="C19" s="14"/>
      <c r="D19" s="14"/>
      <c r="E19" s="14"/>
      <c r="F19" s="14"/>
      <c r="G19" s="14"/>
      <c r="H19" s="14"/>
      <c r="I19" t="s" s="5">
        <f>IF('Admissions 2020'!F19&gt;0,'Admissions 2020'!F19/'Admissions 2020'!C19,"  ")</f>
        <v>131</v>
      </c>
      <c r="J19" t="s" s="5">
        <f>IF('Admissions 2020'!G19&gt;0,'Admissions 2020'!G19/'Admissions 2020'!C19,"  ")</f>
        <v>131</v>
      </c>
      <c r="K19" t="s" s="5">
        <f>IF('Admissions 2020'!J19&gt;0,'Admissions 2020'!J19/'Admissions 2020'!C19,"  ")</f>
        <v>131</v>
      </c>
      <c r="L19" t="s" s="5">
        <f>IF('Admissions 2020'!I19&gt;0,'Admissions 2020'!I19/'Admissions 2020'!C19,"  ")</f>
        <v>131</v>
      </c>
      <c r="M19" s="8">
        <v>2020</v>
      </c>
      <c r="N19" t="s" s="5">
        <v>152</v>
      </c>
      <c r="O19" s="7"/>
    </row>
    <row r="20" ht="15" customHeight="1">
      <c r="A20" t="s" s="5">
        <v>46</v>
      </c>
      <c r="B20" t="s" s="5">
        <v>47</v>
      </c>
      <c r="C20" s="14">
        <f>1-D20</f>
        <v>0.8</v>
      </c>
      <c r="D20" s="14">
        <f>ROUND(H20,2)+ROUND(G20,2)</f>
        <v>0.2</v>
      </c>
      <c r="E20" s="14">
        <f>L20</f>
        <v>0.05799648506151142</v>
      </c>
      <c r="F20" s="14">
        <f>K20</f>
        <v>0.140597539543058</v>
      </c>
      <c r="G20" s="28">
        <f>'Admissions 2020'!E20/'Admissions 2020'!C20</f>
        <v>0.00351493848857645</v>
      </c>
      <c r="H20" s="14">
        <f>ROUND(K20,2)+ROUND(L20,2)</f>
        <v>0.2</v>
      </c>
      <c r="I20" t="s" s="5">
        <f>IF('Admissions 2020'!F20&gt;0,'Admissions 2020'!F20/'Admissions 2020'!C20,"  ")</f>
        <v>131</v>
      </c>
      <c r="J20" t="s" s="5">
        <f>IF('Admissions 2020'!G20&gt;0,'Admissions 2020'!G20/'Admissions 2020'!C20,"  ")</f>
        <v>131</v>
      </c>
      <c r="K20" s="14">
        <f>IF('Admissions 2020'!J20&gt;0,'Admissions 2020'!J20/'Admissions 2020'!C20,"  ")</f>
        <v>0.140597539543058</v>
      </c>
      <c r="L20" s="14">
        <f>IF('Admissions 2020'!I20&gt;0,'Admissions 2020'!I20/'Admissions 2020'!C20,"  ")</f>
        <v>0.05799648506151142</v>
      </c>
      <c r="M20" s="8">
        <v>2020</v>
      </c>
      <c r="N20" t="s" s="5">
        <v>152</v>
      </c>
      <c r="O20" s="8">
        <v>7</v>
      </c>
    </row>
    <row r="21" ht="15" customHeight="1">
      <c r="A21" t="s" s="5">
        <v>48</v>
      </c>
      <c r="B21" t="s" s="5">
        <v>49</v>
      </c>
      <c r="C21" s="14">
        <f>1-D21</f>
        <v>0.73</v>
      </c>
      <c r="D21" s="14">
        <f>ROUND(H21,2)+ROUND(G21,2)</f>
        <v>0.27</v>
      </c>
      <c r="E21" s="14">
        <f>SUM(ROUND(L21,2),ROUND(I21,2))</f>
        <v>0.04</v>
      </c>
      <c r="F21" s="14">
        <f>ROUND(K21,2)+ROUND(J21,2)</f>
        <v>0.23</v>
      </c>
      <c r="G21" s="14">
        <f>ROUND(J21,2)+ROUND(I21,2)</f>
        <v>0.14</v>
      </c>
      <c r="H21" s="14">
        <f>ROUND(K21,2)+ROUND(L21,2)</f>
        <v>0.13</v>
      </c>
      <c r="I21" s="14">
        <f>IF('Admissions 2020'!F21&gt;0,'Admissions 2020'!F21/'Admissions 2020'!C21,"  ")</f>
        <v>0.01918133280601147</v>
      </c>
      <c r="J21" s="14">
        <f>IF('Admissions 2020'!G21&gt;0,'Admissions 2020'!G21/'Admissions 2020'!C21,"  ")</f>
        <v>0.1229978247973107</v>
      </c>
      <c r="K21" s="14">
        <f>IF('Admissions 2020'!J21&gt;0,'Admissions 2020'!J21/'Admissions 2020'!C21,"  ")</f>
        <v>0.1057939489816097</v>
      </c>
      <c r="L21" s="14">
        <f>IF('Admissions 2020'!I21&gt;0,'Admissions 2020'!I21/'Admissions 2020'!C21,"  ")</f>
        <v>0.01839035000988729</v>
      </c>
      <c r="M21" s="8">
        <v>2020</v>
      </c>
      <c r="N21" t="s" s="5">
        <v>153</v>
      </c>
      <c r="O21" s="8">
        <v>12</v>
      </c>
    </row>
    <row r="22" ht="15" customHeight="1">
      <c r="A22" t="s" s="5">
        <v>50</v>
      </c>
      <c r="B22" t="s" s="5">
        <v>51</v>
      </c>
      <c r="C22" s="14">
        <f>1-D22</f>
        <v>0.54</v>
      </c>
      <c r="D22" s="14">
        <f>ROUND(H22,2)+ROUND(G22,2)</f>
        <v>0.46</v>
      </c>
      <c r="E22" s="14">
        <f>I22</f>
        <v>0.1468253968253968</v>
      </c>
      <c r="F22" s="14">
        <f>J22</f>
        <v>0.3055555555555556</v>
      </c>
      <c r="G22" s="14">
        <f>ROUND(J22,2)+ROUND(I22,2)</f>
        <v>0.46</v>
      </c>
      <c r="H22" s="14"/>
      <c r="I22" s="14">
        <f>IF('Admissions 2020'!F22&gt;0,'Admissions 2020'!F22/'Admissions 2020'!C22,"  ")</f>
        <v>0.1468253968253968</v>
      </c>
      <c r="J22" s="14">
        <f>IF('Admissions 2020'!G22&gt;0,'Admissions 2020'!G22/'Admissions 2020'!C22,"  ")</f>
        <v>0.3055555555555556</v>
      </c>
      <c r="K22" t="s" s="5">
        <f>IF('Admissions 2020'!J22&gt;0,'Admissions 2020'!J22/'Admissions 2020'!C22,"  ")</f>
        <v>131</v>
      </c>
      <c r="L22" t="s" s="5">
        <f>IF('Admissions 2020'!I22&gt;0,'Admissions 2020'!I22/'Admissions 2020'!C22,"  ")</f>
        <v>131</v>
      </c>
      <c r="M22" s="8">
        <v>2020</v>
      </c>
      <c r="N22" t="s" s="5">
        <v>152</v>
      </c>
      <c r="O22" s="8">
        <v>6</v>
      </c>
    </row>
    <row r="23" ht="15" customHeight="1">
      <c r="A23" t="s" s="5">
        <v>52</v>
      </c>
      <c r="B23" t="s" s="5">
        <v>53</v>
      </c>
      <c r="C23" s="14">
        <f>1-D23</f>
        <v>0.49</v>
      </c>
      <c r="D23" s="14">
        <f>ROUND(H23,2)+ROUND(G23,2)</f>
        <v>0.51</v>
      </c>
      <c r="E23" s="14">
        <f>L23</f>
        <v>0.1021032504780115</v>
      </c>
      <c r="F23" s="14">
        <f>K23</f>
        <v>0.2022944550669216</v>
      </c>
      <c r="G23" s="14">
        <f>'Admissions 2020'!E23/'Admissions 2020'!C23</f>
        <v>0.2084130019120459</v>
      </c>
      <c r="H23" s="14">
        <f>ROUND(K23,2)+ROUND(L23,2)</f>
        <v>0.3</v>
      </c>
      <c r="I23" t="s" s="5">
        <f>IF('Admissions 2020'!F23&gt;0,'Admissions 2020'!F23/'Admissions 2020'!C23,"  ")</f>
        <v>131</v>
      </c>
      <c r="J23" t="s" s="5">
        <f>IF('Admissions 2020'!G23&gt;0,'Admissions 2020'!G23/'Admissions 2020'!C23,"  ")</f>
        <v>131</v>
      </c>
      <c r="K23" s="14">
        <f>IF('Admissions 2020'!J23&gt;0,'Admissions 2020'!J23/'Admissions 2020'!C23,"  ")</f>
        <v>0.2022944550669216</v>
      </c>
      <c r="L23" s="14">
        <f>IF('Admissions 2020'!I23&gt;0,'Admissions 2020'!I23/'Admissions 2020'!C23,"  ")</f>
        <v>0.1021032504780115</v>
      </c>
      <c r="M23" s="8">
        <v>2020</v>
      </c>
      <c r="N23" t="s" s="5">
        <v>152</v>
      </c>
      <c r="O23" s="8">
        <v>6</v>
      </c>
    </row>
    <row r="24" ht="15" customHeight="1">
      <c r="A24" t="s" s="5">
        <v>54</v>
      </c>
      <c r="B24" t="s" s="5">
        <v>55</v>
      </c>
      <c r="C24" s="14">
        <f>1-D24</f>
        <v>0.38</v>
      </c>
      <c r="D24" s="14">
        <f>ROUND(H24,2)+ROUND(G24,2)</f>
        <v>0.62</v>
      </c>
      <c r="E24" s="14">
        <f>L24</f>
        <v>0.05276427156491986</v>
      </c>
      <c r="F24" s="14">
        <f>K24</f>
        <v>0.3439582207815595</v>
      </c>
      <c r="G24" s="14">
        <f>'Admissions 2020'!E24/'Admissions 2020'!C24</f>
        <v>0.2314064469656042</v>
      </c>
      <c r="H24" s="14">
        <f>ROUND(K24,2)+ROUND(L24,2)</f>
        <v>0.39</v>
      </c>
      <c r="I24" t="s" s="5">
        <f>IF('Admissions 2020'!F24&gt;0,'Admissions 2020'!F24/'Admissions 2020'!C24,"  ")</f>
        <v>131</v>
      </c>
      <c r="J24" t="s" s="5">
        <f>IF('Admissions 2020'!G24&gt;0,'Admissions 2020'!G24/'Admissions 2020'!C24,"  ")</f>
        <v>131</v>
      </c>
      <c r="K24" s="14">
        <f>IF('Admissions 2020'!J24&gt;0,'Admissions 2020'!J24/'Admissions 2020'!C24,"  ")</f>
        <v>0.3439582207815595</v>
      </c>
      <c r="L24" s="14">
        <f>IF('Admissions 2020'!I24&gt;0,'Admissions 2020'!I24/'Admissions 2020'!C24,"  ")</f>
        <v>0.05276427156491986</v>
      </c>
      <c r="M24" s="8">
        <v>2020</v>
      </c>
      <c r="N24" t="s" s="5">
        <v>153</v>
      </c>
      <c r="O24" s="8">
        <v>12</v>
      </c>
    </row>
    <row r="25" ht="15" customHeight="1">
      <c r="A25" t="s" s="5">
        <v>56</v>
      </c>
      <c r="B25" t="s" s="5">
        <v>57</v>
      </c>
      <c r="C25" s="14">
        <f>1-D25</f>
        <v>0.21</v>
      </c>
      <c r="D25" s="14">
        <f>ROUND(H25,2)+ROUND(G25,2)</f>
        <v>0.79</v>
      </c>
      <c r="E25" s="14">
        <f>SUM(ROUND(L25,2),ROUND(I25,2))</f>
        <v>0.17</v>
      </c>
      <c r="F25" s="14">
        <f>ROUND(K25,2)+ROUND(J25,2)</f>
        <v>0.62</v>
      </c>
      <c r="G25" s="14">
        <f>ROUND(J25,2)+ROUND(I25,2)</f>
        <v>0.37</v>
      </c>
      <c r="H25" s="14">
        <f>ROUND(K25,2)+ROUND(L25,2)</f>
        <v>0.42</v>
      </c>
      <c r="I25" s="14">
        <f>IF('Admissions 2020'!F25&gt;0,'Admissions 2020'!F25/'Admissions 2020'!C25,"  ")</f>
        <v>0.1157142857142857</v>
      </c>
      <c r="J25" s="14">
        <f>IF('Admissions 2020'!G25&gt;0,'Admissions 2020'!G25/'Admissions 2020'!C25,"  ")</f>
        <v>0.2541269841269841</v>
      </c>
      <c r="K25" s="14">
        <f>IF('Admissions 2020'!J25&gt;0,'Admissions 2020'!J25/'Admissions 2020'!C25,"  ")</f>
        <v>0.3749206349206349</v>
      </c>
      <c r="L25" s="14">
        <f>IF('Admissions 2020'!I25&gt;0,'Admissions 2020'!I25/'Admissions 2020'!C25,"  ")</f>
        <v>0.04841269841269841</v>
      </c>
      <c r="M25" s="8">
        <v>2020</v>
      </c>
      <c r="N25" t="s" s="5">
        <v>152</v>
      </c>
      <c r="O25" s="8">
        <v>6</v>
      </c>
    </row>
    <row r="26" ht="15" customHeight="1">
      <c r="A26" t="s" s="5">
        <v>58</v>
      </c>
      <c r="B26" t="s" s="5">
        <v>59</v>
      </c>
      <c r="C26" s="14"/>
      <c r="D26" s="14"/>
      <c r="E26" s="14"/>
      <c r="F26" s="14"/>
      <c r="G26" s="14"/>
      <c r="H26" s="14"/>
      <c r="I26" t="s" s="5">
        <f>IF('Admissions 2020'!F26&gt;0,'Admissions 2020'!F26/'Admissions 2020'!C26,"  ")</f>
        <v>131</v>
      </c>
      <c r="J26" t="s" s="5">
        <f>IF('Admissions 2020'!G26&gt;0,'Admissions 2020'!G26/'Admissions 2020'!C26,"  ")</f>
        <v>131</v>
      </c>
      <c r="K26" t="s" s="5">
        <f>IF('Admissions 2020'!J26&gt;0,'Admissions 2020'!J26/'Admissions 2020'!C26,"  ")</f>
        <v>131</v>
      </c>
      <c r="L26" t="s" s="5">
        <f>IF('Admissions 2020'!I26&gt;0,'Admissions 2020'!I26/'Admissions 2020'!C26,"  ")</f>
        <v>131</v>
      </c>
      <c r="M26" s="8">
        <v>2020</v>
      </c>
      <c r="N26" s="7"/>
      <c r="O26" s="7"/>
    </row>
    <row r="27" ht="15" customHeight="1">
      <c r="A27" t="s" s="5">
        <v>60</v>
      </c>
      <c r="B27" t="s" s="5">
        <v>61</v>
      </c>
      <c r="C27" s="14">
        <f>1-D27</f>
        <v>0.62</v>
      </c>
      <c r="D27" s="14">
        <f>ROUND(H27,2)+ROUND(G27,2)</f>
        <v>0.38</v>
      </c>
      <c r="E27" s="14">
        <f>SUM(ROUND(L27,2),ROUND(I27,2))</f>
        <v>0.08</v>
      </c>
      <c r="F27" s="14">
        <f>ROUND(K27,2)+ROUND(J27,2)</f>
        <v>0.3</v>
      </c>
      <c r="G27" s="14">
        <f>ROUND(J27,2)+ROUND(I27,2)</f>
        <v>0.21</v>
      </c>
      <c r="H27" s="14">
        <f>ROUND(K27,2)+ROUND(L27,2)</f>
        <v>0.17</v>
      </c>
      <c r="I27" s="14">
        <f>IF('Admissions 2020'!F27&gt;0,'Admissions 2020'!F27/'Admissions 2020'!C27,"  ")</f>
        <v>0.05952380952380952</v>
      </c>
      <c r="J27" s="14">
        <f>IF('Admissions 2020'!G27&gt;0,'Admissions 2020'!G27/'Admissions 2020'!C27,"  ")</f>
        <v>0.1538095238095238</v>
      </c>
      <c r="K27" s="14">
        <f>IF('Admissions 2020'!J27&gt;0,'Admissions 2020'!J27/'Admissions 2020'!C27,"  ")</f>
        <v>0.149047619047619</v>
      </c>
      <c r="L27" s="14">
        <f>IF('Admissions 2020'!I27&gt;0,'Admissions 2020'!I27/'Admissions 2020'!C27,"  ")</f>
        <v>0.01571428571428572</v>
      </c>
      <c r="M27" s="8">
        <v>2020</v>
      </c>
      <c r="N27" t="s" s="5">
        <v>153</v>
      </c>
      <c r="O27" s="8">
        <v>12</v>
      </c>
    </row>
    <row r="28" ht="15" customHeight="1">
      <c r="A28" t="s" s="5">
        <v>62</v>
      </c>
      <c r="B28" t="s" s="5">
        <v>63</v>
      </c>
      <c r="C28" s="14">
        <f>1-D28</f>
        <v>0.5</v>
      </c>
      <c r="D28" s="14">
        <f>ROUND(H28,2)+ROUND(G28,2)</f>
        <v>0.5</v>
      </c>
      <c r="E28" s="14">
        <f>SUM(ROUND(L28,2),ROUND(I28,2))</f>
        <v>0.4</v>
      </c>
      <c r="F28" s="14">
        <f>ROUND(K28,2)+ROUND(J28,2)</f>
        <v>0.1</v>
      </c>
      <c r="G28" s="14">
        <f>ROUND(J28,2)+ROUND(I28,2)</f>
        <v>0.23</v>
      </c>
      <c r="H28" s="14">
        <f>ROUND(K28,2)+ROUND(L28,2)</f>
        <v>0.27</v>
      </c>
      <c r="I28" s="14">
        <f>IF('Admissions 2020'!F28&gt;0,'Admissions 2020'!F28/'Admissions 2020'!C28,"  ")</f>
        <v>0.1298670123385664</v>
      </c>
      <c r="J28" s="14">
        <f>IF('Admissions 2020'!G28&gt;0,'Admissions 2020'!G28/'Admissions 2020'!C28,"  ")</f>
        <v>0.1013010706226895</v>
      </c>
      <c r="K28" s="14">
        <f>IF('Admissions 2020'!J28&gt;0,'Admissions 2020'!J28/'Admissions 2020'!C28,"  ")</f>
        <v>0.001392289596236017</v>
      </c>
      <c r="L28" s="14">
        <f>IF('Admissions 2020'!I28&gt;0,'Admissions 2020'!I28/'Admissions 2020'!C28,"  ")</f>
        <v>0.2742810504584954</v>
      </c>
      <c r="M28" s="8">
        <v>2020</v>
      </c>
      <c r="N28" t="s" s="5">
        <v>153</v>
      </c>
      <c r="O28" s="8">
        <v>6</v>
      </c>
    </row>
    <row r="29" ht="15" customHeight="1">
      <c r="A29" t="s" s="5">
        <v>64</v>
      </c>
      <c r="B29" t="s" s="5">
        <v>65</v>
      </c>
      <c r="C29" s="14">
        <f>1-D29</f>
        <v>0.51</v>
      </c>
      <c r="D29" s="14">
        <f>ROUND(H29,2)+ROUND(G29,2)</f>
        <v>0.49</v>
      </c>
      <c r="E29" s="14">
        <f>SUM(ROUND(L29,2),ROUND(I29,2))</f>
        <v>0.08</v>
      </c>
      <c r="F29" s="14">
        <f>ROUND(K29,2)+ROUND(J29,2)</f>
        <v>0.41</v>
      </c>
      <c r="G29" s="14">
        <f>ROUND(J29,2)+ROUND(I29,2)</f>
        <v>0.31</v>
      </c>
      <c r="H29" s="14">
        <f>ROUND(K29,2)+ROUND(L29,2)</f>
        <v>0.18</v>
      </c>
      <c r="I29" s="14">
        <f>IF('Admissions 2020'!F29&gt;0,'Admissions 2020'!F29/'Admissions 2020'!C29,"  ")</f>
        <v>0.0421875</v>
      </c>
      <c r="J29" s="14">
        <f>IF('Admissions 2020'!G29&gt;0,'Admissions 2020'!G29/'Admissions 2020'!C29,"  ")</f>
        <v>0.2671875</v>
      </c>
      <c r="K29" s="14">
        <f>IF('Admissions 2020'!J29&gt;0,'Admissions 2020'!J29/'Admissions 2020'!C29,"  ")</f>
        <v>0.140625</v>
      </c>
      <c r="L29" s="14">
        <f>IF('Admissions 2020'!I29&gt;0,'Admissions 2020'!I29/'Admissions 2020'!C29,"  ")</f>
        <v>0.040625</v>
      </c>
      <c r="M29" s="8">
        <v>2020</v>
      </c>
      <c r="N29" t="s" s="5">
        <v>152</v>
      </c>
      <c r="O29" s="8">
        <v>6</v>
      </c>
    </row>
    <row r="30" ht="15" customHeight="1">
      <c r="A30" t="s" s="5">
        <v>66</v>
      </c>
      <c r="B30" t="s" s="5">
        <v>67</v>
      </c>
      <c r="C30" s="14"/>
      <c r="D30" s="14"/>
      <c r="E30" s="14"/>
      <c r="F30" s="14"/>
      <c r="G30" s="14"/>
      <c r="H30" s="14"/>
      <c r="I30" t="s" s="5">
        <f>IF('Admissions 2020'!F30&gt;0,'Admissions 2020'!F30/'Admissions 2020'!C30,"  ")</f>
        <v>131</v>
      </c>
      <c r="J30" t="s" s="5">
        <f>IF('Admissions 2020'!G30&gt;0,'Admissions 2020'!G30/'Admissions 2020'!C30,"  ")</f>
        <v>131</v>
      </c>
      <c r="K30" t="s" s="5">
        <f>IF('Admissions 2020'!J30&gt;0,'Admissions 2020'!J30/'Admissions 2020'!C30,"  ")</f>
        <v>131</v>
      </c>
      <c r="L30" t="s" s="5">
        <f>IF('Admissions 2020'!I30&gt;0,'Admissions 2020'!I30/'Admissions 2020'!C30,"  ")</f>
        <v>131</v>
      </c>
      <c r="M30" s="8">
        <v>2020</v>
      </c>
      <c r="N30" s="7"/>
      <c r="O30" s="7"/>
    </row>
    <row r="31" ht="15" customHeight="1">
      <c r="A31" t="s" s="5">
        <v>68</v>
      </c>
      <c r="B31" t="s" s="5">
        <v>69</v>
      </c>
      <c r="C31" s="14">
        <f>1-D31</f>
        <v>0.34</v>
      </c>
      <c r="D31" s="14">
        <f>ROUND(H31,2)+ROUND(G31,2)</f>
        <v>0.66</v>
      </c>
      <c r="E31" s="14"/>
      <c r="F31" s="14">
        <f>ROUND(K31,2)+ROUND(J31,2)</f>
        <v>0.66</v>
      </c>
      <c r="G31" s="14">
        <f>'Admissions 2020'!E31/'Admissions 2020'!C31</f>
        <v>0.08785046728971962</v>
      </c>
      <c r="H31" s="14">
        <f>'Admissions 2020'!H31/'Admissions 2020'!C31</f>
        <v>0.5663551401869159</v>
      </c>
      <c r="I31" t="s" s="5">
        <f>IF('Admissions 2020'!F31&gt;0,'Admissions 2020'!F31/'Admissions 2020'!C31,"  ")</f>
        <v>131</v>
      </c>
      <c r="J31" s="14">
        <f>IF('Admissions 2020'!G31&gt;0,'Admissions 2020'!G31/'Admissions 2020'!C31,"  ")</f>
        <v>0.08785046728971962</v>
      </c>
      <c r="K31" s="14">
        <f>IF('Admissions 2020'!J31&gt;0,'Admissions 2020'!J31/'Admissions 2020'!C31,"  ")</f>
        <v>0.5663551401869159</v>
      </c>
      <c r="L31" t="s" s="5">
        <f>IF('Admissions 2020'!I31&gt;0,'Admissions 2020'!I31/'Admissions 2020'!C31,"  ")</f>
        <v>131</v>
      </c>
      <c r="M31" s="8">
        <v>2020</v>
      </c>
      <c r="N31" t="s" s="5">
        <v>152</v>
      </c>
      <c r="O31" s="8">
        <v>6</v>
      </c>
    </row>
    <row r="32" ht="15" customHeight="1">
      <c r="A32" t="s" s="5">
        <v>70</v>
      </c>
      <c r="B32" t="s" s="5">
        <v>71</v>
      </c>
      <c r="C32" s="14"/>
      <c r="D32" s="14"/>
      <c r="E32" s="14"/>
      <c r="F32" s="14"/>
      <c r="G32" s="14"/>
      <c r="H32" s="14"/>
      <c r="I32" t="s" s="5">
        <f>IF('Admissions 2020'!F32&gt;0,'Admissions 2020'!F32/'Admissions 2020'!C32,"  ")</f>
        <v>131</v>
      </c>
      <c r="J32" t="s" s="5">
        <f>IF('Admissions 2020'!G32&gt;0,'Admissions 2020'!G32/'Admissions 2020'!C32,"  ")</f>
        <v>131</v>
      </c>
      <c r="K32" t="s" s="5">
        <f>IF('Admissions 2020'!J32&gt;0,'Admissions 2020'!J32/'Admissions 2020'!C32,"  ")</f>
        <v>131</v>
      </c>
      <c r="L32" t="s" s="5">
        <f>IF('Admissions 2020'!I32&gt;0,'Admissions 2020'!I32/'Admissions 2020'!C32,"  ")</f>
        <v>131</v>
      </c>
      <c r="M32" s="8">
        <v>2020</v>
      </c>
      <c r="N32" t="s" s="5">
        <v>152</v>
      </c>
      <c r="O32" s="8">
        <v>0</v>
      </c>
    </row>
    <row r="33" ht="15" customHeight="1">
      <c r="A33" t="s" s="5">
        <v>72</v>
      </c>
      <c r="B33" t="s" s="5">
        <v>73</v>
      </c>
      <c r="C33" s="14"/>
      <c r="D33" s="14"/>
      <c r="E33" s="14"/>
      <c r="F33" s="14"/>
      <c r="G33" s="14"/>
      <c r="H33" s="14"/>
      <c r="I33" t="s" s="5">
        <f>IF('Admissions 2020'!F33&gt;0,'Admissions 2020'!F33/'Admissions 2020'!C33,"  ")</f>
        <v>131</v>
      </c>
      <c r="J33" t="s" s="5">
        <f>IF('Admissions 2020'!G33&gt;0,'Admissions 2020'!G33/'Admissions 2020'!C33,"  ")</f>
        <v>131</v>
      </c>
      <c r="K33" t="s" s="5">
        <f>IF('Admissions 2020'!J33&gt;0,'Admissions 2020'!J33/'Admissions 2020'!C33,"  ")</f>
        <v>131</v>
      </c>
      <c r="L33" t="s" s="5">
        <f>IF('Admissions 2020'!I33&gt;0,'Admissions 2020'!I33/'Admissions 2020'!C33,"  ")</f>
        <v>131</v>
      </c>
      <c r="M33" s="8">
        <v>2020</v>
      </c>
      <c r="N33" s="7"/>
      <c r="O33" s="7"/>
    </row>
    <row r="34" ht="15" customHeight="1">
      <c r="A34" t="s" s="5">
        <v>74</v>
      </c>
      <c r="B34" t="s" s="5">
        <v>75</v>
      </c>
      <c r="C34" s="14">
        <f>1-D34</f>
        <v>0.53</v>
      </c>
      <c r="D34" s="14">
        <f>ROUND(H34,2)+ROUND(G34,2)</f>
        <v>0.47</v>
      </c>
      <c r="E34" s="14">
        <f>SUM(ROUND(L34,2),ROUND(I34,2))</f>
        <v>0.02</v>
      </c>
      <c r="F34" s="14">
        <f>ROUND(K34,2)+ROUND(J34,2)</f>
        <v>0.45</v>
      </c>
      <c r="G34" s="14">
        <f>ROUND(J34,2)+ROUND(I34,2)</f>
        <v>0.27</v>
      </c>
      <c r="H34" s="14">
        <f>ROUND(K34,2)+ROUND(L34,2)</f>
        <v>0.2</v>
      </c>
      <c r="I34" s="14">
        <f>IF('Admissions 2020'!F34&gt;0,'Admissions 2020'!F34/'Admissions 2020'!C34,"  ")</f>
        <v>0.01992679951199675</v>
      </c>
      <c r="J34" s="14">
        <f>IF('Admissions 2020'!G34&gt;0,'Admissions 2020'!G34/'Admissions 2020'!C34,"  ")</f>
        <v>0.2452216348108987</v>
      </c>
      <c r="K34" s="14">
        <f>IF('Admissions 2020'!J34&gt;0,'Admissions 2020'!J34/'Admissions 2020'!C34,"  ")</f>
        <v>0.1996746644977633</v>
      </c>
      <c r="L34" s="14">
        <f>IF('Admissions 2020'!I34&gt;0,'Admissions 2020'!I34/'Admissions 2020'!C34,"  ")</f>
        <v>0.002440016266775112</v>
      </c>
      <c r="M34" s="8">
        <v>2020</v>
      </c>
      <c r="N34" t="s" s="5">
        <v>152</v>
      </c>
      <c r="O34" s="8">
        <v>6</v>
      </c>
    </row>
    <row r="35" ht="15" customHeight="1">
      <c r="A35" t="s" s="5">
        <v>76</v>
      </c>
      <c r="B35" t="s" s="5">
        <v>77</v>
      </c>
      <c r="C35" s="14">
        <f>1-D35</f>
        <v>0.4399999999999999</v>
      </c>
      <c r="D35" s="14">
        <f>ROUND(H35,2)+ROUND(G35,2)</f>
        <v>0.5600000000000001</v>
      </c>
      <c r="E35" s="14">
        <f>L35</f>
        <v>0.05903319224771664</v>
      </c>
      <c r="F35" s="14">
        <f>K35</f>
        <v>0.5018935174871909</v>
      </c>
      <c r="G35" s="14"/>
      <c r="H35" s="14">
        <f>ROUND(K35,2)+ROUND(L35,2)</f>
        <v>0.5600000000000001</v>
      </c>
      <c r="I35" t="s" s="5">
        <f>IF('Admissions 2020'!F35&gt;0,'Admissions 2020'!F35/'Admissions 2020'!C35,"  ")</f>
        <v>131</v>
      </c>
      <c r="J35" t="s" s="5">
        <f>IF('Admissions 2020'!G35&gt;0,'Admissions 2020'!G35/'Admissions 2020'!C35,"  ")</f>
        <v>131</v>
      </c>
      <c r="K35" s="14">
        <f>IF('Admissions 2020'!J35&gt;0,'Admissions 2020'!J35/'Admissions 2020'!C35,"  ")</f>
        <v>0.5018935174871909</v>
      </c>
      <c r="L35" s="14">
        <f>IF('Admissions 2020'!I35&gt;0,'Admissions 2020'!I35/'Admissions 2020'!C35,"  ")</f>
        <v>0.05903319224771664</v>
      </c>
      <c r="M35" s="8">
        <v>2020</v>
      </c>
      <c r="N35" t="s" s="5">
        <v>152</v>
      </c>
      <c r="O35" s="8">
        <v>6</v>
      </c>
    </row>
    <row r="36" ht="15" customHeight="1">
      <c r="A36" t="s" s="5">
        <v>78</v>
      </c>
      <c r="B36" t="s" s="5">
        <v>79</v>
      </c>
      <c r="C36" s="14"/>
      <c r="D36" s="14"/>
      <c r="E36" s="14"/>
      <c r="F36" s="14"/>
      <c r="G36" s="14"/>
      <c r="H36" s="14"/>
      <c r="I36" t="s" s="5">
        <f>IF('Admissions 2020'!F36&gt;0,'Admissions 2020'!F36/'Admissions 2020'!C36,"  ")</f>
        <v>131</v>
      </c>
      <c r="J36" t="s" s="5">
        <f>IF('Admissions 2020'!G36&gt;0,'Admissions 2020'!G36/'Admissions 2020'!C36,"  ")</f>
        <v>131</v>
      </c>
      <c r="K36" t="s" s="5">
        <f>IF('Admissions 2020'!J36&gt;0,'Admissions 2020'!J36/'Admissions 2020'!C36,"  ")</f>
        <v>131</v>
      </c>
      <c r="L36" t="s" s="5">
        <f>IF('Admissions 2020'!I36&gt;0,'Admissions 2020'!I36/'Admissions 2020'!C36,"  ")</f>
        <v>131</v>
      </c>
      <c r="M36" s="8">
        <v>2020</v>
      </c>
      <c r="N36" s="7"/>
      <c r="O36" s="7"/>
    </row>
    <row r="37" ht="15" customHeight="1">
      <c r="A37" t="s" s="5">
        <v>80</v>
      </c>
      <c r="B37" t="s" s="5">
        <v>81</v>
      </c>
      <c r="C37" s="14">
        <f>1-D37</f>
        <v>0.82</v>
      </c>
      <c r="D37" s="14">
        <f>ROUND(H37,2)+ROUND(G37,2)</f>
        <v>0.18</v>
      </c>
      <c r="E37" s="14">
        <f>I37</f>
        <v>0.07937028533945556</v>
      </c>
      <c r="F37" s="14">
        <f>J37</f>
        <v>0.09068547064611349</v>
      </c>
      <c r="G37" s="14">
        <f>ROUND(J37,2)+ROUND(I37,2)</f>
        <v>0.17</v>
      </c>
      <c r="H37" s="14">
        <f>'Admissions 2020'!H37/'Admissions 2020'!C37</f>
        <v>0.01033125614955723</v>
      </c>
      <c r="I37" s="14">
        <f>IF('Admissions 2020'!F37&gt;0,'Admissions 2020'!F37/'Admissions 2020'!C37,"  ")</f>
        <v>0.07937028533945556</v>
      </c>
      <c r="J37" s="14">
        <f>IF('Admissions 2020'!G37&gt;0,'Admissions 2020'!G37/'Admissions 2020'!C37,"  ")</f>
        <v>0.09068547064611349</v>
      </c>
      <c r="K37" t="s" s="5">
        <f>IF('Admissions 2020'!J37&gt;0,'Admissions 2020'!J37/'Admissions 2020'!C37,"  ")</f>
        <v>131</v>
      </c>
      <c r="L37" t="s" s="5">
        <f>IF('Admissions 2020'!I37&gt;0,'Admissions 2020'!I37/'Admissions 2020'!C37,"  ")</f>
        <v>131</v>
      </c>
      <c r="M37" s="8">
        <v>2020</v>
      </c>
      <c r="N37" t="s" s="5">
        <v>153</v>
      </c>
      <c r="O37" s="8">
        <v>6</v>
      </c>
    </row>
    <row r="38" ht="15" customHeight="1">
      <c r="A38" t="s" s="5">
        <v>82</v>
      </c>
      <c r="B38" t="s" s="5">
        <v>83</v>
      </c>
      <c r="C38" s="14">
        <f>1-D38</f>
        <v>0.63</v>
      </c>
      <c r="D38" s="14">
        <f>ROUND(H38,2)+ROUND(G38,2)</f>
        <v>0.37</v>
      </c>
      <c r="E38" s="14">
        <f>SUM(ROUND(L38,2),ROUND(I38,2))</f>
        <v>0.14</v>
      </c>
      <c r="F38" s="14">
        <f>ROUND(K38,2)+ROUND(J38,2)</f>
        <v>0.23</v>
      </c>
      <c r="G38" s="14">
        <f>ROUND(J38,2)+ROUND(I38,2)</f>
        <v>0.34</v>
      </c>
      <c r="H38" s="14">
        <f>ROUND(K38,2)+ROUND(L38,2)</f>
        <v>0.03</v>
      </c>
      <c r="I38" s="14">
        <f>IF('Admissions 2020'!F38&gt;0,'Admissions 2020'!F38/'Admissions 2020'!C38,"  ")</f>
        <v>0.1308550185873606</v>
      </c>
      <c r="J38" s="14">
        <f>IF('Admissions 2020'!G38&gt;0,'Admissions 2020'!G38/'Admissions 2020'!C38,"  ")</f>
        <v>0.212639405204461</v>
      </c>
      <c r="K38" s="14">
        <f>IF('Admissions 2020'!J38&gt;0,'Admissions 2020'!J38/'Admissions 2020'!C38,"  ")</f>
        <v>0.02156133828996282</v>
      </c>
      <c r="L38" s="14">
        <f>IF('Admissions 2020'!I38&gt;0,'Admissions 2020'!I38/'Admissions 2020'!C38,"  ")</f>
        <v>0.008426270136307311</v>
      </c>
      <c r="M38" s="8">
        <v>2020</v>
      </c>
      <c r="N38" t="s" s="5">
        <v>152</v>
      </c>
      <c r="O38" s="8">
        <v>8</v>
      </c>
    </row>
    <row r="39" ht="15" customHeight="1">
      <c r="A39" t="s" s="5">
        <v>84</v>
      </c>
      <c r="B39" t="s" s="5">
        <v>85</v>
      </c>
      <c r="C39" s="14">
        <f>1-D39</f>
        <v>0.53</v>
      </c>
      <c r="D39" s="14">
        <f>ROUND(H39,2)+ROUND(G39,2)</f>
        <v>0.47</v>
      </c>
      <c r="E39" s="14">
        <f>L39</f>
        <v>0.2514501160092807</v>
      </c>
      <c r="F39" s="14">
        <f>K39</f>
        <v>0.2221577726218097</v>
      </c>
      <c r="G39" s="14"/>
      <c r="H39" s="14">
        <f>ROUND(K39,2)+ROUND(L39,2)</f>
        <v>0.47</v>
      </c>
      <c r="I39" t="s" s="5">
        <f>IF('Admissions 2020'!F39&gt;0,'Admissions 2020'!F39/'Admissions 2020'!C39,"  ")</f>
        <v>131</v>
      </c>
      <c r="J39" t="s" s="5">
        <f>IF('Admissions 2020'!G39&gt;0,'Admissions 2020'!G39/'Admissions 2020'!C39,"  ")</f>
        <v>131</v>
      </c>
      <c r="K39" s="14">
        <f>IF('Admissions 2020'!J39&gt;0,'Admissions 2020'!J39/'Admissions 2020'!C39,"  ")</f>
        <v>0.2221577726218097</v>
      </c>
      <c r="L39" s="14">
        <f>IF('Admissions 2020'!I39&gt;0,'Admissions 2020'!I39/'Admissions 2020'!C39,"  ")</f>
        <v>0.2514501160092807</v>
      </c>
      <c r="M39" s="8">
        <v>2020</v>
      </c>
      <c r="N39" t="s" s="5">
        <v>152</v>
      </c>
      <c r="O39" s="8">
        <v>8</v>
      </c>
    </row>
    <row r="40" ht="15" customHeight="1">
      <c r="A40" t="s" s="5">
        <v>86</v>
      </c>
      <c r="B40" t="s" s="5">
        <v>87</v>
      </c>
      <c r="C40" s="14">
        <f>1-D40</f>
        <v>0.76</v>
      </c>
      <c r="D40" s="14">
        <f>ROUND(H40,2)+ROUND(G40,2)</f>
        <v>0.24</v>
      </c>
      <c r="E40" s="14">
        <f>SUM(ROUND(L40,2),ROUND(I40,2))</f>
        <v>0.19</v>
      </c>
      <c r="F40" s="14">
        <f>ROUND(K40,2)+ROUND(J40,2)</f>
        <v>0.05</v>
      </c>
      <c r="G40" s="14">
        <f>ROUND(J40,2)+ROUND(I40,2)</f>
        <v>0.2</v>
      </c>
      <c r="H40" s="14">
        <f>ROUND(K40,2)+ROUND(L40,2)</f>
        <v>0.04</v>
      </c>
      <c r="I40" s="14">
        <f>IF('Admissions 2020'!F40&gt;0,'Admissions 2020'!F40/'Admissions 2020'!C40,"  ")</f>
        <v>0.1666666666666667</v>
      </c>
      <c r="J40" s="14">
        <f>IF('Admissions 2020'!G40&gt;0,'Admissions 2020'!G40/'Admissions 2020'!C40,"  ")</f>
        <v>0.02698412698412699</v>
      </c>
      <c r="K40" s="14">
        <f>IF('Admissions 2020'!J40&gt;0,'Admissions 2020'!J40/'Admissions 2020'!C40,"  ")</f>
        <v>0.01825396825396826</v>
      </c>
      <c r="L40" s="14">
        <f>IF('Admissions 2020'!I40&gt;0,'Admissions 2020'!I40/'Admissions 2020'!C40,"  ")</f>
        <v>0.01984126984126984</v>
      </c>
      <c r="M40" s="8">
        <v>2020</v>
      </c>
      <c r="N40" t="s" s="5">
        <v>152</v>
      </c>
      <c r="O40" s="8">
        <v>8</v>
      </c>
    </row>
    <row r="41" ht="15" customHeight="1">
      <c r="A41" t="s" s="5">
        <v>88</v>
      </c>
      <c r="B41" t="s" s="5">
        <v>89</v>
      </c>
      <c r="C41" s="14">
        <f>1-D41</f>
        <v>0.8100000000000001</v>
      </c>
      <c r="D41" s="14">
        <f>ROUND(H41,2)+ROUND(G41,2)</f>
        <v>0.19</v>
      </c>
      <c r="E41" s="14"/>
      <c r="F41" s="14"/>
      <c r="G41" s="14">
        <f>'Admissions 2020'!E41/'Admissions 2020'!C41</f>
        <v>0.09793588054457619</v>
      </c>
      <c r="H41" s="14">
        <f>'Admissions 2020'!H41/'Admissions 2020'!C41</f>
        <v>0.09046991655687307</v>
      </c>
      <c r="I41" t="s" s="5">
        <f>IF('Admissions 2020'!F41&gt;0,'Admissions 2020'!F41/'Admissions 2020'!C41,"  ")</f>
        <v>131</v>
      </c>
      <c r="J41" t="s" s="5">
        <f>IF('Admissions 2020'!G41&gt;0,'Admissions 2020'!G41/'Admissions 2020'!C41,"  ")</f>
        <v>131</v>
      </c>
      <c r="K41" t="s" s="5">
        <f>IF('Admissions 2020'!J41&gt;0,'Admissions 2020'!J41/'Admissions 2020'!C41,"  ")</f>
        <v>131</v>
      </c>
      <c r="L41" t="s" s="5">
        <f>IF('Admissions 2020'!I41&gt;0,'Admissions 2020'!I41/'Admissions 2020'!C41,"  ")</f>
        <v>131</v>
      </c>
      <c r="M41" s="8">
        <v>2020</v>
      </c>
      <c r="N41" t="s" s="5">
        <v>152</v>
      </c>
      <c r="O41" s="8">
        <v>6</v>
      </c>
    </row>
    <row r="42" ht="15" customHeight="1">
      <c r="A42" t="s" s="5">
        <v>90</v>
      </c>
      <c r="B42" t="s" s="5">
        <v>91</v>
      </c>
      <c r="C42" s="14"/>
      <c r="D42" s="14"/>
      <c r="E42" s="14"/>
      <c r="F42" s="14"/>
      <c r="G42" s="14"/>
      <c r="H42" s="14"/>
      <c r="I42" t="s" s="5">
        <f>IF('Admissions 2020'!F42&gt;0,'Admissions 2020'!F42/'Admissions 2020'!C42,"  ")</f>
        <v>131</v>
      </c>
      <c r="J42" t="s" s="5">
        <f>IF('Admissions 2020'!G42&gt;0,'Admissions 2020'!G42/'Admissions 2020'!C42,"  ")</f>
        <v>131</v>
      </c>
      <c r="K42" t="s" s="5">
        <f>IF('Admissions 2020'!J42&gt;0,'Admissions 2020'!J42/'Admissions 2020'!C42,"  ")</f>
        <v>131</v>
      </c>
      <c r="L42" t="s" s="5">
        <f>IF('Admissions 2020'!I42&gt;0,'Admissions 2020'!I42/'Admissions 2020'!C42,"  ")</f>
        <v>131</v>
      </c>
      <c r="M42" s="8">
        <v>2020</v>
      </c>
      <c r="N42" t="s" s="5">
        <v>152</v>
      </c>
      <c r="O42" s="7"/>
    </row>
    <row r="43" ht="15" customHeight="1">
      <c r="A43" t="s" s="5">
        <v>92</v>
      </c>
      <c r="B43" t="s" s="5">
        <v>93</v>
      </c>
      <c r="C43" s="14"/>
      <c r="D43" s="14"/>
      <c r="E43" s="14"/>
      <c r="F43" s="14"/>
      <c r="G43" s="14"/>
      <c r="H43" s="14"/>
      <c r="I43" t="s" s="5">
        <f>IF('Admissions 2020'!F43&gt;0,'Admissions 2020'!F43/'Admissions 2020'!C43,"  ")</f>
        <v>131</v>
      </c>
      <c r="J43" t="s" s="5">
        <f>IF('Admissions 2020'!G43&gt;0,'Admissions 2020'!G43/'Admissions 2020'!C43,"  ")</f>
        <v>131</v>
      </c>
      <c r="K43" t="s" s="5">
        <f>IF('Admissions 2020'!J43&gt;0,'Admissions 2020'!J43/'Admissions 2020'!C43,"  ")</f>
        <v>131</v>
      </c>
      <c r="L43" t="s" s="5">
        <f>IF('Admissions 2020'!I43&gt;0,'Admissions 2020'!I43/'Admissions 2020'!C43,"  ")</f>
        <v>131</v>
      </c>
      <c r="M43" s="8">
        <v>2020</v>
      </c>
      <c r="N43" t="s" s="5">
        <v>153</v>
      </c>
      <c r="O43" s="8">
        <v>6</v>
      </c>
    </row>
    <row r="44" ht="15" customHeight="1">
      <c r="A44" t="s" s="5">
        <v>94</v>
      </c>
      <c r="B44" t="s" s="5">
        <v>95</v>
      </c>
      <c r="C44" s="14"/>
      <c r="D44" s="14"/>
      <c r="E44" s="14"/>
      <c r="F44" s="14"/>
      <c r="G44" s="14"/>
      <c r="H44" s="14"/>
      <c r="I44" t="s" s="5">
        <f>IF('Admissions 2020'!F44&gt;0,'Admissions 2020'!F44/'Admissions 2020'!C44,"  ")</f>
        <v>131</v>
      </c>
      <c r="J44" t="s" s="5">
        <f>IF('Admissions 2020'!G44&gt;0,'Admissions 2020'!G44/'Admissions 2020'!C44,"  ")</f>
        <v>131</v>
      </c>
      <c r="K44" t="s" s="5">
        <f>IF('Admissions 2020'!J44&gt;0,'Admissions 2020'!J44/'Admissions 2020'!C44,"  ")</f>
        <v>131</v>
      </c>
      <c r="L44" t="s" s="5">
        <f>IF('Admissions 2020'!I44&gt;0,'Admissions 2020'!I44/'Admissions 2020'!C44,"  ")</f>
        <v>131</v>
      </c>
      <c r="M44" s="8">
        <v>2020</v>
      </c>
      <c r="N44" t="s" s="5">
        <v>153</v>
      </c>
      <c r="O44" s="7"/>
    </row>
    <row r="45" ht="15" customHeight="1">
      <c r="A45" t="s" s="5">
        <v>96</v>
      </c>
      <c r="B45" t="s" s="5">
        <v>97</v>
      </c>
      <c r="C45" s="14">
        <f>1-D45</f>
        <v>0.1899999999999999</v>
      </c>
      <c r="D45" s="14">
        <f>ROUND(H45,2)+ROUND(G45,2)</f>
        <v>0.8100000000000001</v>
      </c>
      <c r="E45" s="14">
        <f>SUM(ROUND(L45,2),ROUND(I45,2))</f>
        <v>0.19</v>
      </c>
      <c r="F45" s="14">
        <f>ROUND(K45,2)+ROUND(J45,2)</f>
        <v>0.62</v>
      </c>
      <c r="G45" s="14">
        <f>ROUND(J45,2)+ROUND(I45,2)</f>
        <v>0.2</v>
      </c>
      <c r="H45" s="14">
        <f>ROUND(K45,2)+ROUND(L45,2)</f>
        <v>0.61</v>
      </c>
      <c r="I45" s="14">
        <f>IF('Admissions 2020'!F45&gt;0,'Admissions 2020'!F45/'Admissions 2020'!C45,"  ")</f>
        <v>0.1003717472118959</v>
      </c>
      <c r="J45" s="14">
        <f>IF('Admissions 2020'!G45&gt;0,'Admissions 2020'!G45/'Admissions 2020'!C45,"  ")</f>
        <v>0.104089219330855</v>
      </c>
      <c r="K45" s="14">
        <f>IF('Admissions 2020'!J45&gt;0,'Admissions 2020'!J45/'Admissions 2020'!C45,"  ")</f>
        <v>0.5204460966542751</v>
      </c>
      <c r="L45" s="14">
        <f>IF('Admissions 2020'!I45&gt;0,'Admissions 2020'!I45/'Admissions 2020'!C45,"  ")</f>
        <v>0.09442379182156134</v>
      </c>
      <c r="M45" s="8">
        <v>2020</v>
      </c>
      <c r="N45" t="s" s="5">
        <v>152</v>
      </c>
      <c r="O45" s="8">
        <v>6</v>
      </c>
    </row>
    <row r="46" ht="15" customHeight="1">
      <c r="A46" t="s" s="5">
        <v>98</v>
      </c>
      <c r="B46" t="s" s="5">
        <v>99</v>
      </c>
      <c r="C46" s="14"/>
      <c r="D46" s="14"/>
      <c r="E46" s="14"/>
      <c r="F46" s="14"/>
      <c r="G46" s="14"/>
      <c r="H46" s="14"/>
      <c r="I46" t="s" s="5">
        <f>IF('Admissions 2020'!F46&gt;0,'Admissions 2020'!F46/'Admissions 2020'!C46,"  ")</f>
        <v>131</v>
      </c>
      <c r="J46" t="s" s="5">
        <f>IF('Admissions 2020'!G46&gt;0,'Admissions 2020'!G46/'Admissions 2020'!C46,"  ")</f>
        <v>131</v>
      </c>
      <c r="K46" t="s" s="5">
        <f>IF('Admissions 2020'!J46&gt;0,'Admissions 2020'!J46/'Admissions 2020'!C46,"  ")</f>
        <v>131</v>
      </c>
      <c r="L46" t="s" s="5">
        <f>IF('Admissions 2020'!I46&gt;0,'Admissions 2020'!I46/'Admissions 2020'!C46,"  ")</f>
        <v>131</v>
      </c>
      <c r="M46" s="8">
        <v>2020</v>
      </c>
      <c r="N46" t="s" s="5">
        <v>153</v>
      </c>
      <c r="O46" s="7"/>
    </row>
    <row r="47" ht="15" customHeight="1">
      <c r="A47" t="s" s="5">
        <v>100</v>
      </c>
      <c r="B47" t="s" s="5">
        <v>101</v>
      </c>
      <c r="C47" s="14">
        <f>1-D47</f>
        <v>0.89</v>
      </c>
      <c r="D47" s="14">
        <f>ROUND(H47,2)+ROUND(G47,2)</f>
        <v>0.11</v>
      </c>
      <c r="E47" s="14"/>
      <c r="F47" s="14"/>
      <c r="G47" s="14">
        <f>'Admissions 2020'!E47/'Admissions 2020'!C47</f>
        <v>0.0522947236965345</v>
      </c>
      <c r="H47" s="14">
        <f>'Admissions 2020'!H47/'Admissions 2020'!C47</f>
        <v>0.06228535747736497</v>
      </c>
      <c r="I47" t="s" s="5">
        <f>IF('Admissions 2020'!F47&gt;0,'Admissions 2020'!F47/'Admissions 2020'!C47,"  ")</f>
        <v>131</v>
      </c>
      <c r="J47" t="s" s="5">
        <f>IF('Admissions 2020'!G47&gt;0,'Admissions 2020'!G47/'Admissions 2020'!C47,"  ")</f>
        <v>131</v>
      </c>
      <c r="K47" t="s" s="5">
        <f>IF('Admissions 2020'!J47&gt;0,'Admissions 2020'!J47/'Admissions 2020'!C47,"  ")</f>
        <v>131</v>
      </c>
      <c r="L47" t="s" s="5">
        <f>IF('Admissions 2020'!I47&gt;0,'Admissions 2020'!I47/'Admissions 2020'!C47,"  ")</f>
        <v>131</v>
      </c>
      <c r="M47" s="8">
        <v>2020</v>
      </c>
      <c r="N47" t="s" s="5">
        <v>153</v>
      </c>
      <c r="O47" s="8">
        <v>12</v>
      </c>
    </row>
    <row r="48" ht="15" customHeight="1">
      <c r="A48" t="s" s="5">
        <v>102</v>
      </c>
      <c r="B48" t="s" s="5">
        <v>103</v>
      </c>
      <c r="C48" s="14">
        <f>1-D48</f>
        <v>0.5700000000000001</v>
      </c>
      <c r="D48" s="14">
        <f>ROUND(H48,2)+ROUND(G48,2)</f>
        <v>0.43</v>
      </c>
      <c r="E48" s="14"/>
      <c r="F48" s="14"/>
      <c r="G48" s="14"/>
      <c r="H48" s="14">
        <f>ROUND(K48,2)+ROUND(L48,2)</f>
        <v>0.43</v>
      </c>
      <c r="I48" t="s" s="5">
        <f>IF('Admissions 2020'!F48&gt;0,'Admissions 2020'!F48/'Admissions 2020'!C48,"  ")</f>
        <v>131</v>
      </c>
      <c r="J48" t="s" s="5">
        <f>IF('Admissions 2020'!G48&gt;0,'Admissions 2020'!G48/'Admissions 2020'!C48,"  ")</f>
        <v>131</v>
      </c>
      <c r="K48" s="14">
        <f>IF('Admissions 2020'!J48&gt;0,'Admissions 2020'!J48/'Admissions 2020'!C48,"  ")</f>
        <v>0.2025278362925068</v>
      </c>
      <c r="L48" s="14">
        <f>IF('Admissions 2020'!I48&gt;0,'Admissions 2020'!I48/'Admissions 2020'!C48,"  ")</f>
        <v>0.2323201925970509</v>
      </c>
      <c r="M48" s="8">
        <v>2020</v>
      </c>
      <c r="N48" s="7"/>
      <c r="O48" s="7"/>
    </row>
    <row r="49" ht="15" customHeight="1">
      <c r="A49" t="s" s="5">
        <v>104</v>
      </c>
      <c r="B49" t="s" s="5">
        <v>105</v>
      </c>
      <c r="C49" s="14">
        <f>1-D49</f>
        <v>0.3400000000000001</v>
      </c>
      <c r="D49" s="14">
        <f>ROUND(H49,2)+ROUND(G49,2)</f>
        <v>0.6599999999999999</v>
      </c>
      <c r="E49" s="14">
        <f>SUM(ROUND(L49,2),ROUND(I49,2))</f>
        <v>0.13</v>
      </c>
      <c r="F49" s="14">
        <f>ROUND(K49,2)+ROUND(J49,2)</f>
        <v>0.53</v>
      </c>
      <c r="G49" s="14">
        <f>ROUND(J49,2)+ROUND(I49,2)</f>
        <v>0.25</v>
      </c>
      <c r="H49" s="14">
        <f>ROUND(K49,2)+ROUND(L49,2)</f>
        <v>0.41</v>
      </c>
      <c r="I49" s="14">
        <f>IF('Admissions 2020'!F49&gt;0,'Admissions 2020'!F49/'Admissions 2020'!C49,"  ")</f>
        <v>0.06873385012919897</v>
      </c>
      <c r="J49" s="14">
        <f>IF('Admissions 2020'!G49&gt;0,'Admissions 2020'!G49/'Admissions 2020'!C49,"  ")</f>
        <v>0.1819121447028424</v>
      </c>
      <c r="K49" s="14">
        <f>IF('Admissions 2020'!J49&gt;0,'Admissions 2020'!J49/'Admissions 2020'!C49,"  ")</f>
        <v>0.3498708010335917</v>
      </c>
      <c r="L49" s="14">
        <f>IF('Admissions 2020'!I49&gt;0,'Admissions 2020'!I49/'Admissions 2020'!C49,"  ")</f>
        <v>0.0640826873385013</v>
      </c>
      <c r="M49" s="8">
        <v>2020</v>
      </c>
      <c r="N49" t="s" s="5">
        <v>152</v>
      </c>
      <c r="O49" s="8">
        <v>3</v>
      </c>
    </row>
    <row r="50" ht="15" customHeight="1">
      <c r="A50" t="s" s="5">
        <v>106</v>
      </c>
      <c r="B50" t="s" s="5">
        <v>107</v>
      </c>
      <c r="C50" s="14">
        <f>1-D50</f>
        <v>0.5600000000000001</v>
      </c>
      <c r="D50" s="14">
        <f>ROUND(H50,2)+ROUND(G50,2)</f>
        <v>0.44</v>
      </c>
      <c r="E50" s="14">
        <f>SUM(ROUND(L50,2),ROUND(I50,2))</f>
        <v>0.12</v>
      </c>
      <c r="F50" s="14">
        <f>ROUND(K50,2)+ROUND(J50,2)</f>
        <v>0.32</v>
      </c>
      <c r="G50" s="14">
        <f>ROUND(J50,2)+ROUND(I50,2)</f>
        <v>0.13</v>
      </c>
      <c r="H50" s="14">
        <f>ROUND(K50,2)+ROUND(L50,2)</f>
        <v>0.31</v>
      </c>
      <c r="I50" s="14">
        <f>IF('Admissions 2020'!F50&gt;0,'Admissions 2020'!F50/'Admissions 2020'!C50,"  ")</f>
        <v>0.00193735873425896</v>
      </c>
      <c r="J50" s="14">
        <f>IF('Admissions 2020'!G50&gt;0,'Admissions 2020'!G50/'Admissions 2020'!C50,"  ")</f>
        <v>0.1340006457862448</v>
      </c>
      <c r="K50" s="14">
        <f>IF('Admissions 2020'!J50&gt;0,'Admissions 2020'!J50/'Admissions 2020'!C50,"  ")</f>
        <v>0.1901840490797546</v>
      </c>
      <c r="L50" s="14">
        <f>IF('Admissions 2020'!I50&gt;0,'Admissions 2020'!I50/'Admissions 2020'!C50,"  ")</f>
        <v>0.1159186309331611</v>
      </c>
      <c r="M50" s="8">
        <v>2020</v>
      </c>
      <c r="N50" t="s" s="5">
        <v>153</v>
      </c>
      <c r="O50" s="8">
        <v>10</v>
      </c>
    </row>
    <row r="51" ht="15" customHeight="1">
      <c r="A51" t="s" s="5">
        <v>108</v>
      </c>
      <c r="B51" t="s" s="5">
        <v>109</v>
      </c>
      <c r="C51" s="14">
        <f>1-D51</f>
        <v>0.45</v>
      </c>
      <c r="D51" s="14">
        <f>ROUND(H51,2)+ROUND(G51,2)</f>
        <v>0.55</v>
      </c>
      <c r="E51" s="14">
        <f>SUM(ROUND(L51,2),ROUND(I51,2))</f>
        <v>0.1</v>
      </c>
      <c r="F51" s="14">
        <f>ROUND(K51,2)+ROUND(J51,2)</f>
        <v>0.45</v>
      </c>
      <c r="G51" s="14">
        <f>ROUND(J51,2)+ROUND(I51,2)</f>
        <v>0.3</v>
      </c>
      <c r="H51" s="14">
        <f>ROUND(K51,2)+ROUND(L51,2)</f>
        <v>0.25</v>
      </c>
      <c r="I51" s="14">
        <f>IF('Admissions 2020'!F51&gt;0,'Admissions 2020'!F51/'Admissions 2020'!C51,"  ")</f>
        <v>0.06150341685649203</v>
      </c>
      <c r="J51" s="14">
        <f>IF('Admissions 2020'!G51&gt;0,'Admissions 2020'!G51/'Admissions 2020'!C51,"  ")</f>
        <v>0.2369020501138952</v>
      </c>
      <c r="K51" s="14">
        <f>IF('Admissions 2020'!J51&gt;0,'Admissions 2020'!J51/'Admissions 2020'!C51,"  ")</f>
        <v>0.214123006833713</v>
      </c>
      <c r="L51" s="14">
        <f>IF('Admissions 2020'!I51&gt;0,'Admissions 2020'!I51/'Admissions 2020'!C51,"  ")</f>
        <v>0.04441913439635535</v>
      </c>
      <c r="M51" s="8">
        <v>2020</v>
      </c>
      <c r="N51" t="s" s="5">
        <v>153</v>
      </c>
      <c r="O51" s="8">
        <v>12</v>
      </c>
    </row>
    <row r="52" ht="15" customHeight="1">
      <c r="A52" s="7"/>
      <c r="B52" s="7"/>
      <c r="C52" s="14"/>
      <c r="D52" s="14"/>
      <c r="E52" s="14"/>
      <c r="F52" s="14"/>
      <c r="G52" s="14"/>
      <c r="H52" s="14"/>
      <c r="I52" s="28"/>
      <c r="J52" s="28"/>
      <c r="K52" s="28"/>
      <c r="L52" s="28"/>
      <c r="M52" s="7"/>
      <c r="N52" s="7"/>
      <c r="O52" s="7"/>
    </row>
    <row r="53" ht="15" customHeight="1">
      <c r="A53" s="7"/>
      <c r="B53" t="s" s="9">
        <v>110</v>
      </c>
      <c r="C53" s="29">
        <f>('Admissions 2020'!C53-'Admissions 2020'!E53-'Admissions 2020'!H53)/'Admissions 2020'!C53</f>
        <v>0.6410104374667562</v>
      </c>
      <c r="D53" s="29">
        <f>('Admissions 2020'!E53+'Admissions 2020'!H53)/'Admissions 2020'!C53</f>
        <v>0.3589895625332438</v>
      </c>
      <c r="E53" s="29">
        <f>('Admissions 2020'!F53+'Admissions 2020'!I53)/'Admissions 2020'!C53</f>
        <v>0.1669733090344689</v>
      </c>
      <c r="F53" s="29">
        <f>('Admissions 2020'!G53+'Admissions 2020'!J53)/'Admissions 2020'!C53</f>
        <v>0.1920162534987749</v>
      </c>
      <c r="G53" s="29">
        <f>'Admissions 2020'!E53/'Admissions 2020'!C53</f>
        <v>0.165198852489035</v>
      </c>
      <c r="H53" s="29">
        <f>'Admissions 2020'!H53/'Admissions 2020'!C53</f>
        <v>0.1937907100442088</v>
      </c>
      <c r="I53" s="29">
        <f>'Admissions 2020'!F53/'Admissions 2020'!C53</f>
        <v>0.08893209978811158</v>
      </c>
      <c r="J53" s="29">
        <f>'Admissions 2020'!G53/'Admissions 2020'!C53</f>
        <v>0.07626675270092341</v>
      </c>
      <c r="K53" s="29">
        <f>'Admissions 2020'!J53/'Admissions 2020'!C53</f>
        <v>0.1157495007978515</v>
      </c>
      <c r="L53" s="29">
        <f>'Admissions 2020'!I53/'Admissions 2020'!C53</f>
        <v>0.07804120924635735</v>
      </c>
      <c r="M53" s="7"/>
      <c r="N53" s="7"/>
      <c r="O53" s="7"/>
    </row>
    <row r="54" ht="15" customHeight="1">
      <c r="A54" s="7"/>
      <c r="B54" s="7"/>
      <c r="C54" s="7"/>
      <c r="D54" s="7"/>
      <c r="E54" s="14"/>
      <c r="F54" s="14"/>
      <c r="G54" s="7"/>
      <c r="H54" s="7"/>
      <c r="I54" s="7"/>
      <c r="J54" t="s" s="5">
        <f>IF('Admissions 2020'!G52&gt;0,'Admissions 2020'!G52/'Admissions 2020'!C52,"  ")</f>
        <v>131</v>
      </c>
      <c r="K54" t="s" s="5">
        <f>IF('Admissions 2020'!J52&gt;0,'Admissions 2020'!J52/'Admissions 2020'!C52,"  ")</f>
        <v>131</v>
      </c>
      <c r="L54" t="s" s="5">
        <f>IF('Admissions 2020'!I52&gt;0,'Admissions 2020'!I52/'Admissions 2020'!C52,"  ")</f>
        <v>131</v>
      </c>
      <c r="M54" s="7"/>
      <c r="N54" s="7"/>
      <c r="O54" s="7"/>
    </row>
    <row r="55" ht="15" customHeight="1">
      <c r="A55" s="7"/>
      <c r="B55" t="s" s="5">
        <v>140</v>
      </c>
      <c r="C55" s="8">
        <f>COUNTIF(C2:C51,"&gt;0")</f>
        <v>37</v>
      </c>
      <c r="D55" s="8">
        <f>COUNTIF(D2:D51,"&gt;0")</f>
        <v>37</v>
      </c>
      <c r="E55" s="8">
        <f>COUNTIF(E2:E51,"&gt;0")</f>
        <v>33</v>
      </c>
      <c r="F55" s="8">
        <f>COUNTIF(F2:F51,"&gt;0")</f>
        <v>34</v>
      </c>
      <c r="G55" s="8">
        <f>COUNTIF(G2:G51,"&gt;0")</f>
        <v>33</v>
      </c>
      <c r="H55" s="8">
        <f>COUNTIF(H2:H51,"&gt;0")</f>
        <v>36</v>
      </c>
      <c r="I55" s="8">
        <f>COUNTIF(I2:I51,"&gt;0")</f>
        <v>25</v>
      </c>
      <c r="J55" s="8">
        <f>COUNTIF(J2:J51,"&gt;0")</f>
        <v>26</v>
      </c>
      <c r="K55" s="8">
        <f>COUNTIF(K2:K51,"&gt;0")</f>
        <v>33</v>
      </c>
      <c r="L55" s="8">
        <f>COUNTIF(L2:L51,"&gt;0")</f>
        <v>32</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92" customWidth="1"/>
    <col min="2" max="2" width="15.3516" style="92" customWidth="1"/>
    <col min="3" max="3" width="14.1719" style="92" customWidth="1"/>
    <col min="4" max="4" width="10.6719" style="92" customWidth="1"/>
    <col min="5" max="5" width="10.6719" style="92" customWidth="1"/>
    <col min="6" max="6" width="10.6719" style="92" customWidth="1"/>
    <col min="7" max="7" width="10.6719" style="92" customWidth="1"/>
    <col min="8" max="8" width="10.6719" style="92" customWidth="1"/>
    <col min="9" max="9" width="10.6719" style="92" customWidth="1"/>
    <col min="10" max="10" width="12" style="92" customWidth="1"/>
    <col min="11" max="11" width="8.85156" style="92" customWidth="1"/>
    <col min="12" max="256" width="8.85156" style="9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0.6799999999999999</v>
      </c>
      <c r="D2" s="14">
        <f>ROUND(E2,2)+ROUND(F2,2)</f>
        <v>0.32</v>
      </c>
      <c r="E2" s="14">
        <f>ROUND(H2,2)+ROUND(G2,2)</f>
        <v>0.27</v>
      </c>
      <c r="F2" s="14">
        <f>ROUND(J2,2)+ROUND(I2,2)</f>
        <v>0.05</v>
      </c>
      <c r="G2" s="14">
        <f>IF('Population 2020'!F2&gt;0,'Population 2020'!F2/'Population 2020'!C2,"  ")</f>
        <v>0.1747864234587855</v>
      </c>
      <c r="H2" s="14">
        <f>IF('Population 2020'!G2&gt;0,'Population 2020'!G2/'Population 2020'!C2,"  ")</f>
        <v>0.1025167397829601</v>
      </c>
      <c r="I2" s="14">
        <f>IF('Population 2020'!J2&gt;0,'Population 2020'!J2/'Population 2020'!C2,"  ")</f>
        <v>0.02031863311013623</v>
      </c>
      <c r="J2" s="14">
        <f>IF('Population 2020'!I2&gt;0,'Population 2020'!I2/'Population 2020'!C2,"  ")</f>
        <v>0.03440314015238975</v>
      </c>
      <c r="K2" s="8">
        <v>2020</v>
      </c>
    </row>
    <row r="3" ht="15" customHeight="1">
      <c r="A3" t="s" s="5">
        <v>12</v>
      </c>
      <c r="B3" t="s" s="5">
        <v>13</v>
      </c>
      <c r="C3" s="14">
        <f>1-D3</f>
        <v>0.9999634502923976</v>
      </c>
      <c r="D3" s="93">
        <f>'Population 2020'!D3/'Population 2020'!C3</f>
        <v>3.654970760233918e-05</v>
      </c>
      <c r="E3" s="93">
        <f>'Population 2020'!E3/'Population 2020'!C3</f>
        <v>3.654970760233918e-05</v>
      </c>
      <c r="F3" s="93">
        <f>'Population 2020'!H3/'Population 2020'!C3</f>
        <v>0</v>
      </c>
      <c r="G3" t="s" s="5">
        <f>IF('Population 2020'!F3&gt;0,'Population 2020'!F3/'Population 2020'!C3,"  ")</f>
        <v>131</v>
      </c>
      <c r="H3" s="14">
        <f>IF('Population 2020'!G3&gt;0,'Population 2020'!G3/'Population 2020'!C3,"  ")</f>
        <v>3.654970760233918e-05</v>
      </c>
      <c r="I3" t="s" s="5">
        <f>IF('Population 2020'!J3&gt;0,'Population 2020'!J3/'Population 2020'!C3,"  ")</f>
        <v>131</v>
      </c>
      <c r="J3" t="s" s="5">
        <f>IF('Population 2020'!I3&gt;0,'Population 2020'!I3/'Population 2020'!C3,"  ")</f>
        <v>131</v>
      </c>
      <c r="K3" s="8">
        <v>2020</v>
      </c>
    </row>
    <row r="4" ht="15" customHeight="1">
      <c r="A4" t="s" s="5">
        <v>14</v>
      </c>
      <c r="B4" t="s" s="5">
        <v>15</v>
      </c>
      <c r="C4" s="14">
        <f>1-D4</f>
        <v>0.54</v>
      </c>
      <c r="D4" s="14">
        <f>ROUND(E4,2)+ROUND(F4,2)</f>
        <v>0.46</v>
      </c>
      <c r="E4" s="14">
        <f>ROUND(H4,2)+ROUND(G4,2)</f>
        <v>0.16</v>
      </c>
      <c r="F4" s="14">
        <f>ROUND(J4,2)+ROUND(I4,2)</f>
        <v>0.3</v>
      </c>
      <c r="G4" s="14">
        <f>IF('Population 2020'!F4&gt;0,'Population 2020'!F4/'Population 2020'!C4,"  ")</f>
        <v>0.1338948206114464</v>
      </c>
      <c r="H4" s="14">
        <f>IF('Population 2020'!G4&gt;0,'Population 2020'!G4/'Population 2020'!C4,"  ")</f>
        <v>0.02765435373698521</v>
      </c>
      <c r="I4" s="14">
        <f>IF('Population 2020'!J4&gt;0,'Population 2020'!J4/'Population 2020'!C4,"  ")</f>
        <v>0.06857218648451489</v>
      </c>
      <c r="J4" s="14">
        <f>IF('Population 2020'!I4&gt;0,'Population 2020'!I4/'Population 2020'!C4,"  ")</f>
        <v>0.2302539956230519</v>
      </c>
      <c r="K4" s="8">
        <v>2020</v>
      </c>
    </row>
    <row r="5" ht="15" customHeight="1">
      <c r="A5" t="s" s="5">
        <v>16</v>
      </c>
      <c r="B5" t="s" s="5">
        <v>17</v>
      </c>
      <c r="C5" s="14"/>
      <c r="D5" s="14"/>
      <c r="E5" s="14"/>
      <c r="F5" s="14"/>
      <c r="G5" s="14"/>
      <c r="H5" s="14"/>
      <c r="I5" s="14"/>
      <c r="J5" s="14"/>
      <c r="K5" s="8">
        <v>2020</v>
      </c>
    </row>
    <row r="6" ht="15" customHeight="1">
      <c r="A6" t="s" s="5">
        <v>18</v>
      </c>
      <c r="B6" t="s" s="5">
        <v>19</v>
      </c>
      <c r="C6" s="14">
        <f>1-D6</f>
        <v>0.76</v>
      </c>
      <c r="D6" s="14">
        <f>ROUND(E6,2)+ROUND(F6,2)</f>
        <v>0.24</v>
      </c>
      <c r="E6" s="14">
        <f>ROUND(H6,2)+ROUND(G6,2)</f>
        <v>0.07000000000000001</v>
      </c>
      <c r="F6" s="14">
        <f>ROUND(J6,2)+ROUND(I6,2)</f>
        <v>0.17</v>
      </c>
      <c r="G6" s="14">
        <f>IF('Population 2020'!F6&gt;0,'Population 2020'!F6/'Population 2020'!C6,"  ")</f>
        <v>0.05300762172235028</v>
      </c>
      <c r="H6" s="14">
        <f>IF('Population 2020'!G6&gt;0,'Population 2020'!G6/'Population 2020'!C6,"  ")</f>
        <v>0.01992422435948388</v>
      </c>
      <c r="I6" s="14">
        <f>IF('Population 2020'!J6&gt;0,'Population 2020'!J6/'Population 2020'!C6,"  ")</f>
        <v>0.0007418594176403572</v>
      </c>
      <c r="J6" s="14">
        <f>IF('Population 2020'!I6&gt;0,'Population 2020'!I6/'Population 2020'!C6,"  ")</f>
        <v>0.1657525898842169</v>
      </c>
      <c r="K6" s="8">
        <v>2020</v>
      </c>
    </row>
    <row r="7" ht="15" customHeight="1">
      <c r="A7" t="s" s="5">
        <v>20</v>
      </c>
      <c r="B7" t="s" s="5">
        <v>21</v>
      </c>
      <c r="C7" s="14">
        <f>1-D7</f>
        <v>0.8200000000000001</v>
      </c>
      <c r="D7" s="14">
        <f>ROUND(E7,2)+ROUND(F7,2)</f>
        <v>0.18</v>
      </c>
      <c r="E7" s="28">
        <f>'Population 2020'!E7/'Population 2020'!C7</f>
        <v>0.00366951436270856</v>
      </c>
      <c r="F7" s="14">
        <f>ROUND(J7,2)+ROUND(I7,2)</f>
        <v>0.18</v>
      </c>
      <c r="G7" s="14">
        <f>IF('Population 2020'!F7&gt;0,'Population 2020'!F7/'Population 2020'!C7,"  ")</f>
        <v>0.002580127286279457</v>
      </c>
      <c r="H7" s="14">
        <f>IF('Population 2020'!G7&gt;0,'Population 2020'!G7/'Population 2020'!C7,"  ")</f>
        <v>0.001089387076429104</v>
      </c>
      <c r="I7" s="14">
        <f>IF('Population 2020'!J7&gt;0,'Population 2020'!J7/'Population 2020'!C7,"  ")</f>
        <v>0.05039848632532538</v>
      </c>
      <c r="J7" s="14">
        <f>IF('Population 2020'!I7&gt;0,'Population 2020'!I7/'Population 2020'!C7,"  ")</f>
        <v>0.1334212487816065</v>
      </c>
      <c r="K7" s="8">
        <v>2020</v>
      </c>
    </row>
    <row r="8" ht="15" customHeight="1">
      <c r="A8" t="s" s="5">
        <v>22</v>
      </c>
      <c r="B8" t="s" s="5">
        <v>23</v>
      </c>
      <c r="C8" s="14"/>
      <c r="D8" s="14"/>
      <c r="E8" s="14"/>
      <c r="F8" s="14"/>
      <c r="G8" s="14"/>
      <c r="H8" s="14"/>
      <c r="I8" s="14"/>
      <c r="J8" s="14"/>
      <c r="K8" s="8">
        <v>2020</v>
      </c>
    </row>
    <row r="9" ht="15" customHeight="1">
      <c r="A9" t="s" s="5">
        <v>24</v>
      </c>
      <c r="B9" t="s" s="5">
        <v>25</v>
      </c>
      <c r="C9" s="14"/>
      <c r="D9" s="14"/>
      <c r="E9" s="14"/>
      <c r="F9" s="14"/>
      <c r="G9" s="14"/>
      <c r="H9" s="14"/>
      <c r="I9" s="14"/>
      <c r="J9" s="14"/>
      <c r="K9" s="8">
        <v>2020</v>
      </c>
    </row>
    <row r="10" ht="15" customHeight="1">
      <c r="A10" t="s" s="5">
        <v>26</v>
      </c>
      <c r="B10" t="s" s="5">
        <v>27</v>
      </c>
      <c r="C10" s="14">
        <f>1-D10</f>
        <v>0.84</v>
      </c>
      <c r="D10" s="14">
        <f>ROUND(E10,2)+ROUND(F10,2)</f>
        <v>0.16</v>
      </c>
      <c r="E10" s="14">
        <f>ROUND(H10,2)+ROUND(G10,2)</f>
        <v>0.15</v>
      </c>
      <c r="F10" s="28">
        <f>'Population 2020'!H10/'Population 2020'!C10</f>
        <v>0.007682137321054072</v>
      </c>
      <c r="G10" s="14">
        <f>IF('Population 2020'!F10&gt;0,'Population 2020'!F10/'Population 2020'!C10,"  ")</f>
        <v>0.09248199142883196</v>
      </c>
      <c r="H10" s="14">
        <f>IF('Population 2020'!G10&gt;0,'Population 2020'!G10/'Population 2020'!C10,"  ")</f>
        <v>0.05850506063645482</v>
      </c>
      <c r="I10" s="28">
        <f>IF('Population 2020'!J10&gt;0,'Population 2020'!J10/'Population 2020'!C10,"  ")</f>
        <v>0.004034831768031367</v>
      </c>
      <c r="J10" s="28">
        <f>IF('Population 2020'!I10&gt;0,'Population 2020'!I10/'Population 2020'!C10,"  ")</f>
        <v>0.003647305553022704</v>
      </c>
      <c r="K10" s="8">
        <v>2020</v>
      </c>
    </row>
    <row r="11" ht="15" customHeight="1">
      <c r="A11" t="s" s="5">
        <v>28</v>
      </c>
      <c r="B11" t="s" s="5">
        <v>29</v>
      </c>
      <c r="C11" s="14"/>
      <c r="D11" s="14"/>
      <c r="E11" s="14"/>
      <c r="F11" s="14"/>
      <c r="G11" s="14"/>
      <c r="H11" s="14"/>
      <c r="I11" s="14"/>
      <c r="J11" s="14"/>
      <c r="K11" s="8">
        <v>2020</v>
      </c>
    </row>
    <row r="12" ht="15" customHeight="1">
      <c r="A12" t="s" s="5">
        <v>30</v>
      </c>
      <c r="B12" t="s" s="5">
        <v>31</v>
      </c>
      <c r="C12" s="14">
        <f>1-D12</f>
        <v>0.6699999999999999</v>
      </c>
      <c r="D12" s="14">
        <f>ROUND(E12,2)+ROUND(F12,2)</f>
        <v>0.33</v>
      </c>
      <c r="E12" s="14">
        <f>ROUND(H12,2)+ROUND(G12,2)</f>
        <v>0.11</v>
      </c>
      <c r="F12" s="14">
        <f>ROUND(J12,2)+ROUND(I12,2)</f>
        <v>0.22</v>
      </c>
      <c r="G12" s="14">
        <f>IF('Population 2020'!F12&gt;0,'Population 2020'!F12/'Population 2020'!C12,"  ")</f>
        <v>0.07919655667144906</v>
      </c>
      <c r="H12" s="14">
        <f>IF('Population 2020'!G12&gt;0,'Population 2020'!G12/'Population 2020'!C12,"  ")</f>
        <v>0.02697274031563845</v>
      </c>
      <c r="I12" s="14">
        <f>IF('Population 2020'!J12&gt;0,'Population 2020'!J12/'Population 2020'!C12,"  ")</f>
        <v>0.03959827833572453</v>
      </c>
      <c r="J12" s="14">
        <f>IF('Population 2020'!I12&gt;0,'Population 2020'!I12/'Population 2020'!C12,"  ")</f>
        <v>0.175609756097561</v>
      </c>
      <c r="K12" s="8">
        <v>2020</v>
      </c>
    </row>
    <row r="13" ht="15" customHeight="1">
      <c r="A13" t="s" s="5">
        <v>32</v>
      </c>
      <c r="B13" t="s" s="5">
        <v>33</v>
      </c>
      <c r="C13" s="14">
        <f>1-D13</f>
        <v>0.6799999999999999</v>
      </c>
      <c r="D13" s="14">
        <f>ROUND(E13,2)+ROUND(F13,2)</f>
        <v>0.32</v>
      </c>
      <c r="E13" s="14">
        <f>ROUND(H13,2)+ROUND(G13,2)</f>
        <v>0.2</v>
      </c>
      <c r="F13" s="14">
        <f>ROUND(J13,2)+ROUND(I13,2)</f>
        <v>0.12</v>
      </c>
      <c r="G13" s="14">
        <f>IF('Population 2020'!F13&gt;0,'Population 2020'!F13/'Population 2020'!C13,"  ")</f>
        <v>0.1058714133900106</v>
      </c>
      <c r="H13" s="14">
        <f>IF('Population 2020'!G13&gt;0,'Population 2020'!G13/'Population 2020'!C13,"  ")</f>
        <v>0.08913390010626993</v>
      </c>
      <c r="I13" s="14">
        <f>IF('Population 2020'!J13&gt;0,'Population 2020'!J13/'Population 2020'!C13,"  ")</f>
        <v>0.03772582359192349</v>
      </c>
      <c r="J13" s="14">
        <f>IF('Population 2020'!I13&gt;0,'Population 2020'!I13/'Population 2020'!C13,"  ")</f>
        <v>0.08435175345377258</v>
      </c>
      <c r="K13" s="8">
        <v>2020</v>
      </c>
    </row>
    <row r="14" ht="15" customHeight="1">
      <c r="A14" t="s" s="5">
        <v>34</v>
      </c>
      <c r="B14" t="s" s="5">
        <v>35</v>
      </c>
      <c r="C14" s="14">
        <f>1-D14</f>
        <v>0.8300000000000001</v>
      </c>
      <c r="D14" s="14">
        <f>ROUND(E14,2)+ROUND(F14,2)</f>
        <v>0.17</v>
      </c>
      <c r="E14" s="14">
        <f>ROUND(H14,2)+ROUND(G14,2)</f>
        <v>0.12</v>
      </c>
      <c r="F14" s="14">
        <f>ROUND(J14,2)+ROUND(I14,2)</f>
        <v>0.05</v>
      </c>
      <c r="G14" s="14">
        <f>IF('Population 2020'!F14&gt;0,'Population 2020'!F14/'Population 2020'!C14,"  ")</f>
        <v>0.08490028490028489</v>
      </c>
      <c r="H14" s="14">
        <f>IF('Population 2020'!G14&gt;0,'Population 2020'!G14/'Population 2020'!C14,"  ")</f>
        <v>0.03555555555555556</v>
      </c>
      <c r="I14" s="14">
        <f>IF('Population 2020'!J14&gt;0,'Population 2020'!J14/'Population 2020'!C14,"  ")</f>
        <v>0.01071225071225071</v>
      </c>
      <c r="J14" s="14">
        <f>IF('Population 2020'!I14&gt;0,'Population 2020'!I14/'Population 2020'!C14,"  ")</f>
        <v>0.04478632478632479</v>
      </c>
      <c r="K14" s="8">
        <v>2020</v>
      </c>
    </row>
    <row r="15" ht="15" customHeight="1">
      <c r="A15" t="s" s="5">
        <v>36</v>
      </c>
      <c r="B15" t="s" s="5">
        <v>37</v>
      </c>
      <c r="C15" s="14">
        <f>1-D15</f>
        <v>0.87</v>
      </c>
      <c r="D15" s="14">
        <f>ROUND(E15,2)+ROUND(F15,2)</f>
        <v>0.13</v>
      </c>
      <c r="E15" s="14"/>
      <c r="F15" s="14">
        <f>'Population 2020'!H15/'Population 2020'!C15</f>
        <v>0.1284235396524388</v>
      </c>
      <c r="G15" t="s" s="5">
        <f>IF('Population 2020'!F15&gt;0,'Population 2020'!F15/'Population 2020'!C15,"  ")</f>
        <v>131</v>
      </c>
      <c r="H15" t="s" s="5">
        <f>IF('Population 2020'!G15&gt;0,'Population 2020'!G15/'Population 2020'!C15,"  ")</f>
        <v>131</v>
      </c>
      <c r="I15" s="14">
        <f>IF('Population 2020'!J15&gt;0,'Population 2020'!J15/'Population 2020'!C15,"  ")</f>
        <v>0.07464171355737247</v>
      </c>
      <c r="J15" s="14">
        <f>IF('Population 2020'!I15&gt;0,'Population 2020'!I15/'Population 2020'!C15,"  ")</f>
        <v>0.05378182609506637</v>
      </c>
      <c r="K15" s="8">
        <v>2020</v>
      </c>
    </row>
    <row r="16" ht="15" customHeight="1">
      <c r="A16" t="s" s="5">
        <v>38</v>
      </c>
      <c r="B16" t="s" s="5">
        <v>39</v>
      </c>
      <c r="C16" s="14">
        <f>1-D16</f>
        <v>0.89</v>
      </c>
      <c r="D16" s="14">
        <f>ROUND(E16,2)+ROUND(F16,2)</f>
        <v>0.11</v>
      </c>
      <c r="E16" s="14">
        <f>ROUND(H16,2)+ROUND(G16,2)</f>
        <v>0.03</v>
      </c>
      <c r="F16" s="14">
        <f>ROUND(J16,2)+ROUND(I16,2)</f>
        <v>0.08</v>
      </c>
      <c r="G16" s="14">
        <f>IF('Population 2020'!F16&gt;0,'Population 2020'!F16/'Population 2020'!C16,"  ")</f>
        <v>0.02714201299980303</v>
      </c>
      <c r="H16" s="14">
        <f>IF('Population 2020'!G16&gt;0,'Population 2020'!G16/'Population 2020'!C16,"  ")</f>
        <v>0.001851487098680323</v>
      </c>
      <c r="I16" s="14">
        <f>IF('Population 2020'!J16&gt;0,'Population 2020'!J16/'Population 2020'!C16,"  ")</f>
        <v>0.04321449675004924</v>
      </c>
      <c r="J16" s="14">
        <f>IF('Population 2020'!I16&gt;0,'Population 2020'!I16/'Population 2020'!C16,"  ")</f>
        <v>0.0389206224148119</v>
      </c>
      <c r="K16" s="8">
        <v>2020</v>
      </c>
    </row>
    <row r="17" ht="15" customHeight="1">
      <c r="A17" t="s" s="5">
        <v>40</v>
      </c>
      <c r="B17" t="s" s="5">
        <v>41</v>
      </c>
      <c r="C17" s="14">
        <f>1-D17</f>
        <v>0.72</v>
      </c>
      <c r="D17" s="14">
        <f>ROUND(E17,2)+ROUND(F17,2)</f>
        <v>0.28</v>
      </c>
      <c r="E17" s="14">
        <f>ROUND(H17,2)+ROUND(G17,2)</f>
        <v>0.21</v>
      </c>
      <c r="F17" s="14">
        <f>'Population 2020'!H17/'Population 2020'!C17</f>
        <v>0.07389269779083688</v>
      </c>
      <c r="G17" s="14">
        <f>IF('Population 2020'!F17&gt;0,'Population 2020'!F17/'Population 2020'!C17,"  ")</f>
        <v>0.09456959407987811</v>
      </c>
      <c r="H17" s="14">
        <f>IF('Population 2020'!G17&gt;0,'Population 2020'!G17/'Population 2020'!C17,"  ")</f>
        <v>0.1186200892371314</v>
      </c>
      <c r="I17" t="s" s="5">
        <f>IF('Population 2020'!J17&gt;0,'Population 2020'!J17/'Population 2020'!C17,"  ")</f>
        <v>131</v>
      </c>
      <c r="J17" s="14">
        <f>IF('Population 2020'!I17&gt;0,'Population 2020'!I17/'Population 2020'!C17,"  ")</f>
        <v>0.07389269779083688</v>
      </c>
      <c r="K17" s="8">
        <v>2020</v>
      </c>
    </row>
    <row r="18" ht="15" customHeight="1">
      <c r="A18" t="s" s="5">
        <v>42</v>
      </c>
      <c r="B18" t="s" s="5">
        <v>43</v>
      </c>
      <c r="C18" s="14"/>
      <c r="D18" s="14"/>
      <c r="E18" s="14"/>
      <c r="F18" s="14"/>
      <c r="G18" t="s" s="5">
        <f>IF('Population 2020'!F18&gt;0,'Population 2020'!F18/'Population 2020'!C18,"  ")</f>
        <v>131</v>
      </c>
      <c r="H18" t="s" s="5">
        <f>IF('Population 2020'!G18&gt;0,'Population 2020'!G18/'Population 2020'!C18,"  ")</f>
        <v>131</v>
      </c>
      <c r="I18" t="s" s="5">
        <f>IF('Population 2020'!J18&gt;0,'Population 2020'!J18/'Population 2020'!C18,"  ")</f>
        <v>131</v>
      </c>
      <c r="J18" t="s" s="5">
        <f>IF('Population 2020'!I18&gt;0,'Population 2020'!I18/'Population 2020'!C18,"  ")</f>
        <v>131</v>
      </c>
      <c r="K18" s="8">
        <v>2020</v>
      </c>
    </row>
    <row r="19" ht="15" customHeight="1">
      <c r="A19" t="s" s="5">
        <v>44</v>
      </c>
      <c r="B19" t="s" s="5">
        <v>45</v>
      </c>
      <c r="C19" s="14"/>
      <c r="D19" s="14"/>
      <c r="E19" s="14"/>
      <c r="F19" s="14"/>
      <c r="G19" t="s" s="5">
        <f>IF('Population 2020'!F19&gt;0,'Population 2020'!F19/'Population 2020'!C19,"  ")</f>
        <v>131</v>
      </c>
      <c r="H19" t="s" s="5">
        <f>IF('Population 2020'!G19&gt;0,'Population 2020'!G19/'Population 2020'!C19,"  ")</f>
        <v>131</v>
      </c>
      <c r="I19" t="s" s="5">
        <f>IF('Population 2020'!J19&gt;0,'Population 2020'!J19/'Population 2020'!C19,"  ")</f>
        <v>131</v>
      </c>
      <c r="J19" t="s" s="5">
        <f>IF('Population 2020'!I19&gt;0,'Population 2020'!I19/'Population 2020'!C19,"  ")</f>
        <v>131</v>
      </c>
      <c r="K19" s="8">
        <v>2020</v>
      </c>
    </row>
    <row r="20" ht="15" customHeight="1">
      <c r="A20" t="s" s="5">
        <v>46</v>
      </c>
      <c r="B20" t="s" s="5">
        <v>47</v>
      </c>
      <c r="C20" s="14">
        <f>1-D20</f>
        <v>0.98</v>
      </c>
      <c r="D20" s="14">
        <f>ROUND(E20,2)+ROUND(F20,2)</f>
        <v>0.02</v>
      </c>
      <c r="E20" s="14">
        <f>'Population 2020'!E20/'Population 2020'!C20</f>
        <v>0.001325283463407451</v>
      </c>
      <c r="F20" s="14">
        <f>ROUND(J20,2)+ROUND(I20,2)</f>
        <v>0.02</v>
      </c>
      <c r="G20" t="s" s="5">
        <f>IF('Population 2020'!F20&gt;0,'Population 2020'!F20/'Population 2020'!C20,"  ")</f>
        <v>131</v>
      </c>
      <c r="H20" t="s" s="5">
        <f>IF('Population 2020'!G20&gt;0,'Population 2020'!G20/'Population 2020'!C20,"  ")</f>
        <v>131</v>
      </c>
      <c r="I20" s="14">
        <f>IF('Population 2020'!J20&gt;0,'Population 2020'!J20/'Population 2020'!C20,"  ")</f>
        <v>0.01148579001619791</v>
      </c>
      <c r="J20" s="14">
        <f>IF('Population 2020'!I20&gt;0,'Population 2020'!I20/'Population 2020'!C20,"  ")</f>
        <v>0.01074952142541599</v>
      </c>
      <c r="K20" s="8">
        <v>2020</v>
      </c>
    </row>
    <row r="21" ht="15" customHeight="1">
      <c r="A21" t="s" s="5">
        <v>48</v>
      </c>
      <c r="B21" t="s" s="5">
        <v>49</v>
      </c>
      <c r="C21" s="14">
        <f>1-D21</f>
        <v>0.92</v>
      </c>
      <c r="D21" s="14">
        <f>ROUND(E21,2)+ROUND(F21,2)</f>
        <v>0.08</v>
      </c>
      <c r="E21" s="14">
        <f>'Population 2020'!E21/'Population 2020'!C21</f>
        <v>0.0440694362336755</v>
      </c>
      <c r="F21" s="14">
        <f>'Population 2020'!H21/'Population 2020'!C21</f>
        <v>0.03815768259257269</v>
      </c>
      <c r="G21" t="s" s="5">
        <f>IF('Population 2020'!F21&gt;0,'Population 2020'!F21/'Population 2020'!C21,"  ")</f>
        <v>131</v>
      </c>
      <c r="H21" t="s" s="5">
        <f>IF('Population 2020'!G21&gt;0,'Population 2020'!G21/'Population 2020'!C21,"  ")</f>
        <v>131</v>
      </c>
      <c r="I21" t="s" s="5">
        <f>IF('Population 2020'!J21&gt;0,'Population 2020'!J21/'Population 2020'!C21,"  ")</f>
        <v>131</v>
      </c>
      <c r="J21" t="s" s="5">
        <f>IF('Population 2020'!I21&gt;0,'Population 2020'!I21/'Population 2020'!C21,"  ")</f>
        <v>131</v>
      </c>
      <c r="K21" s="8">
        <v>2020</v>
      </c>
    </row>
    <row r="22" ht="15" customHeight="1">
      <c r="A22" t="s" s="5">
        <v>50</v>
      </c>
      <c r="B22" t="s" s="5">
        <v>51</v>
      </c>
      <c r="C22" s="14"/>
      <c r="D22" s="14"/>
      <c r="E22" s="14"/>
      <c r="F22" s="14"/>
      <c r="G22" t="s" s="5">
        <f>IF('Population 2020'!F22&gt;0,'Population 2020'!F22/'Population 2020'!C22,"  ")</f>
        <v>131</v>
      </c>
      <c r="H22" t="s" s="5">
        <f>IF('Population 2020'!G22&gt;0,'Population 2020'!G22/'Population 2020'!C22,"  ")</f>
        <v>131</v>
      </c>
      <c r="I22" t="s" s="5">
        <f>IF('Population 2020'!J22&gt;0,'Population 2020'!J22/'Population 2020'!C22,"  ")</f>
        <v>131</v>
      </c>
      <c r="J22" t="s" s="5">
        <f>IF('Population 2020'!I22&gt;0,'Population 2020'!I22/'Population 2020'!C22,"  ")</f>
        <v>131</v>
      </c>
      <c r="K22" s="8">
        <v>2020</v>
      </c>
    </row>
    <row r="23" ht="15" customHeight="1">
      <c r="A23" t="s" s="5">
        <v>52</v>
      </c>
      <c r="B23" t="s" s="5">
        <v>53</v>
      </c>
      <c r="C23" s="14">
        <f>1-D23</f>
        <v>0.97</v>
      </c>
      <c r="D23" s="14">
        <f>ROUND(E23,2)+ROUND(F23,2)</f>
        <v>0.03</v>
      </c>
      <c r="E23" s="14"/>
      <c r="F23" s="14">
        <f>'Population 2020'!H23/'Population 2020'!C23</f>
        <v>0.03460832745236415</v>
      </c>
      <c r="G23" t="s" s="5">
        <f>IF('Population 2020'!F23&gt;0,'Population 2020'!F23/'Population 2020'!C23,"  ")</f>
        <v>131</v>
      </c>
      <c r="H23" t="s" s="5">
        <f>IF('Population 2020'!G23&gt;0,'Population 2020'!G23/'Population 2020'!C23,"  ")</f>
        <v>131</v>
      </c>
      <c r="I23" s="14">
        <f>IF('Population 2020'!J23&gt;0,'Population 2020'!J23/'Population 2020'!C23,"  ")</f>
        <v>0.03460832745236415</v>
      </c>
      <c r="J23" t="s" s="5">
        <f>IF('Population 2020'!I23&gt;0,'Population 2020'!I23/'Population 2020'!C23,"  ")</f>
        <v>131</v>
      </c>
      <c r="K23" s="8">
        <v>2020</v>
      </c>
    </row>
    <row r="24" ht="15" customHeight="1">
      <c r="A24" t="s" s="5">
        <v>54</v>
      </c>
      <c r="B24" t="s" s="5">
        <v>55</v>
      </c>
      <c r="C24" s="14">
        <f>1-D24</f>
        <v>0.74</v>
      </c>
      <c r="D24" s="14">
        <f>ROUND(E24,2)+ROUND(F24,2)</f>
        <v>0.26</v>
      </c>
      <c r="E24" s="14">
        <f>'Population 2020'!E24/'Population 2020'!C24</f>
        <v>0.1168067226890756</v>
      </c>
      <c r="F24" s="14">
        <f>ROUND(J24,2)+ROUND(I24,2)</f>
        <v>0.14</v>
      </c>
      <c r="G24" t="s" s="5">
        <f>IF('Population 2020'!F24&gt;0,'Population 2020'!F24/'Population 2020'!C24,"  ")</f>
        <v>131</v>
      </c>
      <c r="H24" s="14">
        <f>IF('Population 2020'!G24&gt;0,'Population 2020'!G24/'Population 2020'!C24,"  ")</f>
        <v>0.1168067226890756</v>
      </c>
      <c r="I24" s="14">
        <f>IF('Population 2020'!J24&gt;0,'Population 2020'!J24/'Population 2020'!C24,"  ")</f>
        <v>0.07923169267707082</v>
      </c>
      <c r="J24" s="14">
        <f>IF('Population 2020'!I24&gt;0,'Population 2020'!I24/'Population 2020'!C24,"  ")</f>
        <v>0.06398559423769508</v>
      </c>
      <c r="K24" s="8">
        <v>2020</v>
      </c>
    </row>
    <row r="25" ht="15" customHeight="1">
      <c r="A25" t="s" s="5">
        <v>56</v>
      </c>
      <c r="B25" t="s" s="5">
        <v>57</v>
      </c>
      <c r="C25" s="14">
        <f>1-D25</f>
        <v>0.53</v>
      </c>
      <c r="D25" s="14">
        <f>ROUND(E25,2)+ROUND(F25,2)</f>
        <v>0.47</v>
      </c>
      <c r="E25" s="14">
        <f>ROUND(H25,2)+ROUND(G25,2)</f>
        <v>0.28</v>
      </c>
      <c r="F25" s="14">
        <f>ROUND(J25,2)+ROUND(I25,2)</f>
        <v>0.19</v>
      </c>
      <c r="G25" s="14">
        <f>IF('Population 2020'!F25&gt;0,'Population 2020'!F25/'Population 2020'!C25,"  ")</f>
        <v>0.174602510460251</v>
      </c>
      <c r="H25" s="14">
        <f>IF('Population 2020'!G25&gt;0,'Population 2020'!G25/'Population 2020'!C25,"  ")</f>
        <v>0.1122594142259414</v>
      </c>
      <c r="I25" s="14">
        <f>IF('Population 2020'!J25&gt;0,'Population 2020'!J25/'Population 2020'!C25,"  ")</f>
        <v>0.0905020920502092</v>
      </c>
      <c r="J25" s="14">
        <f>IF('Population 2020'!I25&gt;0,'Population 2020'!I25/'Population 2020'!C25,"  ")</f>
        <v>0.1034309623430962</v>
      </c>
      <c r="K25" s="8">
        <v>2020</v>
      </c>
    </row>
    <row r="26" ht="15" customHeight="1">
      <c r="A26" t="s" s="5">
        <v>58</v>
      </c>
      <c r="B26" t="s" s="5">
        <v>59</v>
      </c>
      <c r="C26" s="14"/>
      <c r="D26" s="14"/>
      <c r="E26" s="14"/>
      <c r="F26" s="14"/>
      <c r="G26" t="s" s="5">
        <f>IF('Population 2020'!F26&gt;0,'Population 2020'!F26/'Population 2020'!C26,"  ")</f>
        <v>131</v>
      </c>
      <c r="H26" t="s" s="5">
        <f>IF('Population 2020'!G26&gt;0,'Population 2020'!G26/'Population 2020'!C26,"  ")</f>
        <v>131</v>
      </c>
      <c r="I26" t="s" s="5">
        <f>IF('Population 2020'!J26&gt;0,'Population 2020'!J26/'Population 2020'!C26,"  ")</f>
        <v>131</v>
      </c>
      <c r="J26" t="s" s="5">
        <f>IF('Population 2020'!I26&gt;0,'Population 2020'!I26/'Population 2020'!C26,"  ")</f>
        <v>131</v>
      </c>
      <c r="K26" s="8">
        <v>2020</v>
      </c>
    </row>
    <row r="27" ht="15" customHeight="1">
      <c r="A27" t="s" s="5">
        <v>60</v>
      </c>
      <c r="B27" t="s" s="5">
        <v>61</v>
      </c>
      <c r="C27" s="14">
        <f>1-D27</f>
        <v>0.87</v>
      </c>
      <c r="D27" s="14">
        <f>ROUND(E27,2)+ROUND(F27,2)</f>
        <v>0.13</v>
      </c>
      <c r="E27" s="14">
        <f>ROUND(H27,2)+ROUND(G27,2)</f>
        <v>0.08</v>
      </c>
      <c r="F27" s="14">
        <f>ROUND(J27,2)+ROUND(I27,2)</f>
        <v>0.05</v>
      </c>
      <c r="G27" s="14">
        <f>IF('Population 2020'!F27&gt;0,'Population 2020'!F27/'Population 2020'!C27,"  ")</f>
        <v>0.02324665090622537</v>
      </c>
      <c r="H27" s="14">
        <f>IF('Population 2020'!G27&gt;0,'Population 2020'!G27/'Population 2020'!C27,"  ")</f>
        <v>0.06067769897557131</v>
      </c>
      <c r="I27" s="14">
        <f>IF('Population 2020'!J27&gt;0,'Population 2020'!J27/'Population 2020'!C27,"  ")</f>
        <v>0.03900709219858156</v>
      </c>
      <c r="J27" s="14">
        <f>IF('Population 2020'!I27&gt;0,'Population 2020'!I27/'Population 2020'!C27,"  ")</f>
        <v>0.006698187549251379</v>
      </c>
      <c r="K27" s="8">
        <v>2020</v>
      </c>
    </row>
    <row r="28" ht="15" customHeight="1">
      <c r="A28" t="s" s="5">
        <v>62</v>
      </c>
      <c r="B28" t="s" s="5">
        <v>63</v>
      </c>
      <c r="C28" s="14">
        <f>1-D28</f>
        <v>0.77</v>
      </c>
      <c r="D28" s="14">
        <f>ROUND(E28,2)+ROUND(F28,2)</f>
        <v>0.23</v>
      </c>
      <c r="E28" s="14">
        <f>ROUND(H28,2)+ROUND(G28,2)</f>
        <v>0.13</v>
      </c>
      <c r="F28" s="14">
        <f>ROUND(J28,2)+ROUND(I28,2)</f>
        <v>0.1</v>
      </c>
      <c r="G28" s="14">
        <f>IF('Population 2020'!F28&gt;0,'Population 2020'!F28/'Population 2020'!C28,"  ")</f>
        <v>0.1297566475617777</v>
      </c>
      <c r="H28" s="14">
        <f>IF('Population 2020'!G28&gt;0,'Population 2020'!G28/'Population 2020'!C28,"  ")</f>
        <v>0.003351185442700993</v>
      </c>
      <c r="I28" s="14">
        <f>IF('Population 2020'!J28&gt;0,'Population 2020'!J28/'Population 2020'!C28,"  ")</f>
        <v>0.0001252779604748035</v>
      </c>
      <c r="J28" s="14">
        <f>IF('Population 2020'!I28&gt;0,'Population 2020'!I28/'Population 2020'!C28,"  ")</f>
        <v>0.1013185505339973</v>
      </c>
      <c r="K28" s="8">
        <v>2020</v>
      </c>
    </row>
    <row r="29" ht="15" customHeight="1">
      <c r="A29" t="s" s="5">
        <v>64</v>
      </c>
      <c r="B29" t="s" s="5">
        <v>65</v>
      </c>
      <c r="C29" s="14">
        <f>1-D29</f>
        <v>0.64</v>
      </c>
      <c r="D29" s="14">
        <f>ROUND(E29,2)+ROUND(F29,2)</f>
        <v>0.36</v>
      </c>
      <c r="E29" s="14">
        <f>'Population 2020'!E29/'Population 2020'!C29</f>
        <v>0.2559652928416486</v>
      </c>
      <c r="F29" s="14">
        <f>'Population 2020'!H29/'Population 2020'!C29</f>
        <v>0.1048445408532176</v>
      </c>
      <c r="G29" t="s" s="5">
        <f>IF('Population 2020'!F29&gt;0,'Population 2020'!F29/'Population 2020'!C29,"  ")</f>
        <v>131</v>
      </c>
      <c r="H29" t="s" s="5">
        <f>IF('Population 2020'!G29&gt;0,'Population 2020'!G29/'Population 2020'!C29,"  ")</f>
        <v>131</v>
      </c>
      <c r="I29" t="s" s="5">
        <f>IF('Population 2020'!J29&gt;0,'Population 2020'!J29/'Population 2020'!C29,"  ")</f>
        <v>131</v>
      </c>
      <c r="J29" t="s" s="5">
        <f>IF('Population 2020'!I29&gt;0,'Population 2020'!I29/'Population 2020'!C29,"  ")</f>
        <v>131</v>
      </c>
      <c r="K29" s="8">
        <v>2020</v>
      </c>
    </row>
    <row r="30" ht="15" customHeight="1">
      <c r="A30" t="s" s="5">
        <v>66</v>
      </c>
      <c r="B30" t="s" s="5">
        <v>67</v>
      </c>
      <c r="C30" s="14"/>
      <c r="D30" s="14"/>
      <c r="E30" s="14"/>
      <c r="F30" s="14"/>
      <c r="G30" t="s" s="5">
        <f>IF('Population 2020'!F30&gt;0,'Population 2020'!F30/'Population 2020'!C30,"  ")</f>
        <v>131</v>
      </c>
      <c r="H30" t="s" s="5">
        <f>IF('Population 2020'!G30&gt;0,'Population 2020'!G30/'Population 2020'!C30,"  ")</f>
        <v>131</v>
      </c>
      <c r="I30" t="s" s="5">
        <f>IF('Population 2020'!J30&gt;0,'Population 2020'!J30/'Population 2020'!C30,"  ")</f>
        <v>131</v>
      </c>
      <c r="J30" t="s" s="5">
        <f>IF('Population 2020'!I30&gt;0,'Population 2020'!I30/'Population 2020'!C30,"  ")</f>
        <v>131</v>
      </c>
      <c r="K30" s="8">
        <v>2020</v>
      </c>
    </row>
    <row r="31" ht="15" customHeight="1">
      <c r="A31" t="s" s="5">
        <v>68</v>
      </c>
      <c r="B31" t="s" s="5">
        <v>69</v>
      </c>
      <c r="C31" s="14">
        <f>1-D31</f>
        <v>0.99</v>
      </c>
      <c r="D31" s="14">
        <f>ROUND(E31,2)+ROUND(F31,2)</f>
        <v>0.01</v>
      </c>
      <c r="E31" s="28">
        <f>'Population 2020'!E31/'Population 2020'!C31</f>
        <v>0.00211954217888936</v>
      </c>
      <c r="F31" s="14">
        <f>'Population 2020'!H31/'Population 2020'!C31</f>
        <v>0.01102161933022467</v>
      </c>
      <c r="G31" t="s" s="5">
        <f>IF('Population 2020'!F31&gt;0,'Population 2020'!F31/'Population 2020'!C31,"  ")</f>
        <v>131</v>
      </c>
      <c r="H31" s="28">
        <f>IF('Population 2020'!G31&gt;0,'Population 2020'!G31/'Population 2020'!C31,"  ")</f>
        <v>0.00211954217888936</v>
      </c>
      <c r="I31" s="14">
        <f>IF('Population 2020'!J31&gt;0,'Population 2020'!J31/'Population 2020'!C31,"  ")</f>
        <v>0.01102161933022467</v>
      </c>
      <c r="J31" t="s" s="5">
        <f>IF('Population 2020'!I31&gt;0,'Population 2020'!I31/'Population 2020'!C31,"  ")</f>
        <v>131</v>
      </c>
      <c r="K31" s="8">
        <v>2020</v>
      </c>
    </row>
    <row r="32" ht="15" customHeight="1">
      <c r="A32" t="s" s="5">
        <v>70</v>
      </c>
      <c r="B32" t="s" s="5">
        <v>71</v>
      </c>
      <c r="C32" s="14"/>
      <c r="D32" s="14"/>
      <c r="E32" s="14"/>
      <c r="F32" s="14"/>
      <c r="G32" t="s" s="5">
        <f>IF('Population 2020'!F32&gt;0,'Population 2020'!F32/'Population 2020'!C32,"  ")</f>
        <v>131</v>
      </c>
      <c r="H32" t="s" s="5">
        <f>IF('Population 2020'!G32&gt;0,'Population 2020'!G32/'Population 2020'!C32,"  ")</f>
        <v>131</v>
      </c>
      <c r="I32" t="s" s="5">
        <f>IF('Population 2020'!J32&gt;0,'Population 2020'!J32/'Population 2020'!C32,"  ")</f>
        <v>131</v>
      </c>
      <c r="J32" t="s" s="5">
        <f>IF('Population 2020'!I32&gt;0,'Population 2020'!I32/'Population 2020'!C32,"  ")</f>
        <v>131</v>
      </c>
      <c r="K32" s="8">
        <v>2020</v>
      </c>
    </row>
    <row r="33" ht="15" customHeight="1">
      <c r="A33" t="s" s="5">
        <v>72</v>
      </c>
      <c r="B33" t="s" s="5">
        <v>73</v>
      </c>
      <c r="C33" s="14"/>
      <c r="D33" s="14"/>
      <c r="E33" s="14"/>
      <c r="F33" s="14"/>
      <c r="G33" t="s" s="5">
        <f>IF('Population 2020'!F33&gt;0,'Population 2020'!F33/'Population 2020'!C33,"  ")</f>
        <v>131</v>
      </c>
      <c r="H33" t="s" s="5">
        <f>IF('Population 2020'!G33&gt;0,'Population 2020'!G33/'Population 2020'!C33,"  ")</f>
        <v>131</v>
      </c>
      <c r="I33" t="s" s="5">
        <f>IF('Population 2020'!J33&gt;0,'Population 2020'!J33/'Population 2020'!C33,"  ")</f>
        <v>131</v>
      </c>
      <c r="J33" t="s" s="5">
        <f>IF('Population 2020'!I33&gt;0,'Population 2020'!I33/'Population 2020'!C33,"  ")</f>
        <v>131</v>
      </c>
      <c r="K33" s="8">
        <v>2020</v>
      </c>
    </row>
    <row r="34" ht="15" customHeight="1">
      <c r="A34" t="s" s="5">
        <v>74</v>
      </c>
      <c r="B34" t="s" s="5">
        <v>75</v>
      </c>
      <c r="C34" s="14">
        <f>1-D34</f>
        <v>0.79</v>
      </c>
      <c r="D34" s="14">
        <f>ROUND(E34,2)+ROUND(F34,2)</f>
        <v>0.21</v>
      </c>
      <c r="E34" s="14">
        <f>ROUND(H34,2)+ROUND(G34,2)</f>
        <v>0.14</v>
      </c>
      <c r="F34" s="14">
        <f>ROUND(J34,2)+ROUND(I34,2)</f>
        <v>0.06999999999999999</v>
      </c>
      <c r="G34" s="14">
        <f>IF('Population 2020'!F34&gt;0,'Population 2020'!F34/'Population 2020'!C34,"  ")</f>
        <v>0.0170556552962298</v>
      </c>
      <c r="H34" s="14">
        <f>IF('Population 2020'!G34&gt;0,'Population 2020'!G34/'Population 2020'!C34,"  ")</f>
        <v>0.1215113432348621</v>
      </c>
      <c r="I34" s="14">
        <f>IF('Population 2020'!J34&gt;0,'Population 2020'!J34/'Population 2020'!C34,"  ")</f>
        <v>0.05842990044067244</v>
      </c>
      <c r="J34" s="14">
        <f>IF('Population 2020'!I34&gt;0,'Population 2020'!I34/'Population 2020'!C34,"  ")</f>
        <v>0.007262934551983026</v>
      </c>
      <c r="K34" s="8">
        <v>2020</v>
      </c>
    </row>
    <row r="35" ht="15" customHeight="1">
      <c r="A35" t="s" s="5">
        <v>76</v>
      </c>
      <c r="B35" t="s" s="5">
        <v>77</v>
      </c>
      <c r="C35" s="14">
        <f>1-D35</f>
        <v>0.8100000000000001</v>
      </c>
      <c r="D35" s="14">
        <f>ROUND(E35,2)+ROUND(F35,2)</f>
        <v>0.19</v>
      </c>
      <c r="E35" s="14"/>
      <c r="F35" s="14">
        <f>ROUND(J35,2)+ROUND(I35,2)</f>
        <v>0.19</v>
      </c>
      <c r="G35" t="s" s="5">
        <f>IF('Population 2020'!F35&gt;0,'Population 2020'!F35/'Population 2020'!C35,"  ")</f>
        <v>131</v>
      </c>
      <c r="H35" t="s" s="5">
        <f>IF('Population 2020'!G35&gt;0,'Population 2020'!G35/'Population 2020'!C35,"  ")</f>
        <v>131</v>
      </c>
      <c r="I35" s="14">
        <f>IF('Population 2020'!J35&gt;0,'Population 2020'!J35/'Population 2020'!C35,"  ")</f>
        <v>0.05737363210005211</v>
      </c>
      <c r="J35" s="14">
        <f>IF('Population 2020'!I35&gt;0,'Population 2020'!I35/'Population 2020'!C35,"  ")</f>
        <v>0.1338978634705576</v>
      </c>
      <c r="K35" s="8">
        <v>2020</v>
      </c>
    </row>
    <row r="36" ht="15" customHeight="1">
      <c r="A36" t="s" s="5">
        <v>78</v>
      </c>
      <c r="B36" t="s" s="5">
        <v>79</v>
      </c>
      <c r="C36" s="14"/>
      <c r="D36" s="14"/>
      <c r="E36" s="14"/>
      <c r="F36" s="14"/>
      <c r="G36" t="s" s="5">
        <f>IF('Population 2020'!F36&gt;0,'Population 2020'!F36/'Population 2020'!C36,"  ")</f>
        <v>131</v>
      </c>
      <c r="H36" t="s" s="5">
        <f>IF('Population 2020'!G36&gt;0,'Population 2020'!G36/'Population 2020'!C36,"  ")</f>
        <v>131</v>
      </c>
      <c r="I36" t="s" s="5">
        <f>IF('Population 2020'!J36&gt;0,'Population 2020'!J36/'Population 2020'!C36,"  ")</f>
        <v>131</v>
      </c>
      <c r="J36" t="s" s="5">
        <f>IF('Population 2020'!I36&gt;0,'Population 2020'!I36/'Population 2020'!C36,"  ")</f>
        <v>131</v>
      </c>
      <c r="K36" s="8">
        <v>2020</v>
      </c>
    </row>
    <row r="37" ht="15" customHeight="1">
      <c r="A37" t="s" s="5">
        <v>80</v>
      </c>
      <c r="B37" t="s" s="5">
        <v>81</v>
      </c>
      <c r="C37" s="14">
        <f>1-D37</f>
        <v>0.92</v>
      </c>
      <c r="D37" s="14">
        <f>ROUND(E37,2)+ROUND(F37,2)</f>
        <v>0.08</v>
      </c>
      <c r="E37" s="14">
        <f>ROUND(H37,2)+ROUND(G37,2)</f>
        <v>0.08</v>
      </c>
      <c r="F37" s="28"/>
      <c r="G37" s="14">
        <f>IF('Population 2020'!F37&gt;0,'Population 2020'!F37/'Population 2020'!C37,"  ")</f>
        <v>0.03371928584055153</v>
      </c>
      <c r="H37" s="14">
        <f>IF('Population 2020'!G37&gt;0,'Population 2020'!G37/'Population 2020'!C37,"  ")</f>
        <v>0.05435743326851688</v>
      </c>
      <c r="I37" t="s" s="5">
        <f>IF('Population 2020'!J37&gt;0,'Population 2020'!J37/'Population 2020'!C37,"  ")</f>
        <v>131</v>
      </c>
      <c r="J37" t="s" s="5">
        <f>IF('Population 2020'!I37&gt;0,'Population 2020'!I37/'Population 2020'!C37,"  ")</f>
        <v>131</v>
      </c>
      <c r="K37" s="8">
        <v>2020</v>
      </c>
    </row>
    <row r="38" ht="15" customHeight="1">
      <c r="A38" t="s" s="5">
        <v>82</v>
      </c>
      <c r="B38" t="s" s="5">
        <v>83</v>
      </c>
      <c r="C38" s="14">
        <f>1-D38</f>
        <v>0.9</v>
      </c>
      <c r="D38" s="14">
        <f>ROUND(E38,2)+ROUND(F38,2)</f>
        <v>0.1</v>
      </c>
      <c r="E38" s="14">
        <f>ROUND(H38,2)+ROUND(G38,2)</f>
        <v>0.1</v>
      </c>
      <c r="F38" s="28">
        <f>'Population 2020'!H38/'Population 2020'!C38</f>
        <v>0.002239014833473272</v>
      </c>
      <c r="G38" s="14">
        <f>IF('Population 2020'!F38&gt;0,'Population 2020'!F38/'Population 2020'!C38,"  ")</f>
        <v>0.0538762944304506</v>
      </c>
      <c r="H38" s="14">
        <f>IF('Population 2020'!G38&gt;0,'Population 2020'!G38/'Population 2020'!C38,"  ")</f>
        <v>0.05212706409179961</v>
      </c>
      <c r="I38" s="28">
        <f>IF('Population 2020'!J38&gt;0,'Population 2020'!J38/'Population 2020'!C38,"  ")</f>
        <v>0.001819199552197033</v>
      </c>
      <c r="J38" s="28">
        <f>IF('Population 2020'!I38&gt;0,'Population 2020'!I38/'Population 2020'!C38,"  ")</f>
        <v>0.0004198152812762384</v>
      </c>
      <c r="K38" s="8">
        <v>2020</v>
      </c>
    </row>
    <row r="39" ht="15" customHeight="1">
      <c r="A39" t="s" s="5">
        <v>84</v>
      </c>
      <c r="B39" t="s" s="5">
        <v>85</v>
      </c>
      <c r="C39" s="14">
        <f>1-D39</f>
        <v>0.86</v>
      </c>
      <c r="D39" s="14">
        <f>ROUND(E39,2)+ROUND(F39,2)</f>
        <v>0.14</v>
      </c>
      <c r="E39" s="14"/>
      <c r="F39" s="14">
        <f>ROUND(J39,2)+ROUND(I39,2)</f>
        <v>0.14</v>
      </c>
      <c r="G39" t="s" s="5">
        <f>IF('Population 2020'!F39&gt;0,'Population 2020'!F39/'Population 2020'!C39,"  ")</f>
        <v>131</v>
      </c>
      <c r="H39" t="s" s="5">
        <f>IF('Population 2020'!G39&gt;0,'Population 2020'!G39/'Population 2020'!C39,"  ")</f>
        <v>131</v>
      </c>
      <c r="I39" s="14">
        <f>IF('Population 2020'!J39&gt;0,'Population 2020'!J39/'Population 2020'!C39,"  ")</f>
        <v>0.05427424526733332</v>
      </c>
      <c r="J39" s="14">
        <f>IF('Population 2020'!I39&gt;0,'Population 2020'!I39/'Population 2020'!C39,"  ")</f>
        <v>0.08683879242773331</v>
      </c>
      <c r="K39" s="8">
        <v>2020</v>
      </c>
    </row>
    <row r="40" ht="15" customHeight="1">
      <c r="A40" t="s" s="5">
        <v>86</v>
      </c>
      <c r="B40" t="s" s="5">
        <v>87</v>
      </c>
      <c r="C40" s="14">
        <f>1-D40</f>
        <v>0.74</v>
      </c>
      <c r="D40" s="14">
        <f>ROUND(E40,2)+ROUND(F40,2)</f>
        <v>0.26</v>
      </c>
      <c r="E40" s="14">
        <f>ROUND(H40,2)+ROUND(G40,2)</f>
        <v>0.21</v>
      </c>
      <c r="F40" s="14">
        <f>ROUND(J40,2)+ROUND(I40,2)</f>
        <v>0.05</v>
      </c>
      <c r="G40" s="14">
        <f>IF('Population 2020'!F40&gt;0,'Population 2020'!F40/'Population 2020'!C40,"  ")</f>
        <v>0.1863047501542258</v>
      </c>
      <c r="H40" s="14">
        <f>IF('Population 2020'!G40&gt;0,'Population 2020'!G40/'Population 2020'!C40,"  ")</f>
        <v>0.02405922270203578</v>
      </c>
      <c r="I40" s="14">
        <f>IF('Population 2020'!J40&gt;0,'Population 2020'!J40/'Population 2020'!C40,"  ")</f>
        <v>0.01850709438618137</v>
      </c>
      <c r="J40" s="14">
        <f>IF('Population 2020'!I40&gt;0,'Population 2020'!I40/'Population 2020'!C40,"  ")</f>
        <v>0.02652683528685996</v>
      </c>
      <c r="K40" s="8">
        <v>2020</v>
      </c>
    </row>
    <row r="41" ht="15" customHeight="1">
      <c r="A41" t="s" s="5">
        <v>88</v>
      </c>
      <c r="B41" t="s" s="5">
        <v>89</v>
      </c>
      <c r="C41" s="14">
        <f>1-D41</f>
        <v>0.8400000000000001</v>
      </c>
      <c r="D41" s="14">
        <f>ROUND(E41,2)+ROUND(F41,2)</f>
        <v>0.16</v>
      </c>
      <c r="E41" s="14">
        <f>'Population 2020'!E41/'Population 2020'!C41</f>
        <v>0.08546021480540478</v>
      </c>
      <c r="F41" s="14">
        <f>'Population 2020'!H41/'Population 2020'!C41</f>
        <v>0.06784848134888555</v>
      </c>
      <c r="G41" t="s" s="5">
        <f>IF('Population 2020'!F41&gt;0,'Population 2020'!F41/'Population 2020'!C41,"  ")</f>
        <v>131</v>
      </c>
      <c r="H41" t="s" s="5">
        <f>IF('Population 2020'!G41&gt;0,'Population 2020'!G41/'Population 2020'!C41,"  ")</f>
        <v>131</v>
      </c>
      <c r="I41" t="s" s="5">
        <f>IF('Population 2020'!J41&gt;0,'Population 2020'!J41/'Population 2020'!C41,"  ")</f>
        <v>131</v>
      </c>
      <c r="J41" t="s" s="5">
        <f>IF('Population 2020'!I41&gt;0,'Population 2020'!I41/'Population 2020'!C41,"  ")</f>
        <v>131</v>
      </c>
      <c r="K41" s="8">
        <v>2020</v>
      </c>
    </row>
    <row r="42" ht="15" customHeight="1">
      <c r="A42" t="s" s="5">
        <v>90</v>
      </c>
      <c r="B42" t="s" s="5">
        <v>91</v>
      </c>
      <c r="C42" s="14"/>
      <c r="D42" s="14"/>
      <c r="E42" s="14"/>
      <c r="F42" s="14"/>
      <c r="G42" t="s" s="5">
        <f>IF('Population 2020'!F42&gt;0,'Population 2020'!F42/'Population 2020'!C42,"  ")</f>
        <v>131</v>
      </c>
      <c r="H42" t="s" s="5">
        <f>IF('Population 2020'!G42&gt;0,'Population 2020'!G42/'Population 2020'!C42,"  ")</f>
        <v>131</v>
      </c>
      <c r="I42" t="s" s="5">
        <f>IF('Population 2020'!J42&gt;0,'Population 2020'!J42/'Population 2020'!C42,"  ")</f>
        <v>131</v>
      </c>
      <c r="J42" t="s" s="5">
        <f>IF('Population 2020'!I42&gt;0,'Population 2020'!I42/'Population 2020'!C42,"  ")</f>
        <v>131</v>
      </c>
      <c r="K42" s="8">
        <v>2020</v>
      </c>
    </row>
    <row r="43" ht="15" customHeight="1">
      <c r="A43" t="s" s="5">
        <v>92</v>
      </c>
      <c r="B43" t="s" s="5">
        <v>93</v>
      </c>
      <c r="C43" s="14"/>
      <c r="D43" s="14"/>
      <c r="E43" s="14"/>
      <c r="F43" s="14"/>
      <c r="G43" t="s" s="5">
        <f>IF('Population 2020'!F43&gt;0,'Population 2020'!F43/'Population 2020'!C43,"  ")</f>
        <v>131</v>
      </c>
      <c r="H43" t="s" s="5">
        <f>IF('Population 2020'!G43&gt;0,'Population 2020'!G43/'Population 2020'!C43,"  ")</f>
        <v>131</v>
      </c>
      <c r="I43" t="s" s="5">
        <f>IF('Population 2020'!J43&gt;0,'Population 2020'!J43/'Population 2020'!C43,"  ")</f>
        <v>131</v>
      </c>
      <c r="J43" t="s" s="5">
        <f>IF('Population 2020'!I43&gt;0,'Population 2020'!I43/'Population 2020'!C43,"  ")</f>
        <v>131</v>
      </c>
      <c r="K43" s="8">
        <v>2020</v>
      </c>
    </row>
    <row r="44" ht="15" customHeight="1">
      <c r="A44" t="s" s="5">
        <v>94</v>
      </c>
      <c r="B44" t="s" s="5">
        <v>95</v>
      </c>
      <c r="C44" s="14"/>
      <c r="D44" s="14"/>
      <c r="E44" s="14"/>
      <c r="F44" s="14"/>
      <c r="G44" t="s" s="5">
        <f>IF('Population 2020'!F44&gt;0,'Population 2020'!F44/'Population 2020'!C44,"  ")</f>
        <v>131</v>
      </c>
      <c r="H44" t="s" s="5">
        <f>IF('Population 2020'!G44&gt;0,'Population 2020'!G44/'Population 2020'!C44,"  ")</f>
        <v>131</v>
      </c>
      <c r="I44" t="s" s="5">
        <f>IF('Population 2020'!J44&gt;0,'Population 2020'!J44/'Population 2020'!C44,"  ")</f>
        <v>131</v>
      </c>
      <c r="J44" t="s" s="5">
        <f>IF('Population 2020'!I44&gt;0,'Population 2020'!I44/'Population 2020'!C44,"  ")</f>
        <v>131</v>
      </c>
      <c r="K44" s="8">
        <v>2020</v>
      </c>
    </row>
    <row r="45" ht="15" customHeight="1">
      <c r="A45" t="s" s="5">
        <v>96</v>
      </c>
      <c r="B45" t="s" s="5">
        <v>97</v>
      </c>
      <c r="C45" s="14">
        <f>1-D45</f>
        <v>0.52</v>
      </c>
      <c r="D45" s="14">
        <f>ROUND(E45,2)+ROUND(F45,2)</f>
        <v>0.48</v>
      </c>
      <c r="E45" s="14">
        <f>'Population 2020'!E45/'Population 2020'!C45</f>
        <v>0.2064886180319054</v>
      </c>
      <c r="F45" s="14">
        <f>'Population 2020'!H45/'Population 2020'!C45</f>
        <v>0.2688653880623768</v>
      </c>
      <c r="G45" t="s" s="5">
        <f>IF('Population 2020'!F45&gt;0,'Population 2020'!F45/'Population 2020'!C45,"  ")</f>
        <v>131</v>
      </c>
      <c r="H45" t="s" s="5">
        <f>IF('Population 2020'!G45&gt;0,'Population 2020'!G45/'Population 2020'!C45,"  ")</f>
        <v>131</v>
      </c>
      <c r="I45" t="s" s="5">
        <f>IF('Population 2020'!J45&gt;0,'Population 2020'!J45/'Population 2020'!C45,"  ")</f>
        <v>131</v>
      </c>
      <c r="J45" t="s" s="5">
        <f>IF('Population 2020'!I45&gt;0,'Population 2020'!I45/'Population 2020'!C45,"  ")</f>
        <v>131</v>
      </c>
      <c r="K45" s="8">
        <v>2020</v>
      </c>
    </row>
    <row r="46" ht="15" customHeight="1">
      <c r="A46" t="s" s="5">
        <v>98</v>
      </c>
      <c r="B46" t="s" s="5">
        <v>99</v>
      </c>
      <c r="C46" s="14"/>
      <c r="D46" s="14"/>
      <c r="E46" s="14"/>
      <c r="F46" s="14"/>
      <c r="G46" t="s" s="5">
        <f>IF('Population 2020'!F46&gt;0,'Population 2020'!F46/'Population 2020'!C46,"  ")</f>
        <v>131</v>
      </c>
      <c r="H46" t="s" s="5">
        <f>IF('Population 2020'!G46&gt;0,'Population 2020'!G46/'Population 2020'!C46,"  ")</f>
        <v>131</v>
      </c>
      <c r="I46" t="s" s="5">
        <f>IF('Population 2020'!J46&gt;0,'Population 2020'!J46/'Population 2020'!C46,"  ")</f>
        <v>131</v>
      </c>
      <c r="J46" t="s" s="5">
        <f>IF('Population 2020'!I46&gt;0,'Population 2020'!I46/'Population 2020'!C46,"  ")</f>
        <v>131</v>
      </c>
      <c r="K46" s="8">
        <v>2020</v>
      </c>
    </row>
    <row r="47" ht="15" customHeight="1">
      <c r="A47" t="s" s="5">
        <v>100</v>
      </c>
      <c r="B47" t="s" s="5">
        <v>101</v>
      </c>
      <c r="C47" s="14">
        <f>1-D47</f>
        <v>0.76</v>
      </c>
      <c r="D47" s="14">
        <f>ROUND(E47,2)+ROUND(F47,2)</f>
        <v>0.24</v>
      </c>
      <c r="E47" s="14">
        <f>'Population 2020'!E47/'Population 2020'!C47</f>
        <v>0.08630393996247655</v>
      </c>
      <c r="F47" s="14">
        <f>'Population 2020'!H47/'Population 2020'!C47</f>
        <v>0.1482176360225141</v>
      </c>
      <c r="G47" t="s" s="5">
        <f>IF('Population 2020'!F47&gt;0,'Population 2020'!F47/'Population 2020'!C47,"  ")</f>
        <v>131</v>
      </c>
      <c r="H47" t="s" s="5">
        <f>IF('Population 2020'!G47&gt;0,'Population 2020'!G47/'Population 2020'!C47,"  ")</f>
        <v>131</v>
      </c>
      <c r="I47" t="s" s="5">
        <f>IF('Population 2020'!J47&gt;0,'Population 2020'!J47/'Population 2020'!C47,"  ")</f>
        <v>131</v>
      </c>
      <c r="J47" t="s" s="5">
        <f>IF('Population 2020'!I47&gt;0,'Population 2020'!I47/'Population 2020'!C47,"  ")</f>
        <v>131</v>
      </c>
      <c r="K47" s="8">
        <v>2020</v>
      </c>
    </row>
    <row r="48" ht="15" customHeight="1">
      <c r="A48" t="s" s="5">
        <v>102</v>
      </c>
      <c r="B48" t="s" s="5">
        <v>103</v>
      </c>
      <c r="C48" s="14">
        <f>1-D48</f>
        <v>0.6599999999999999</v>
      </c>
      <c r="D48" s="14">
        <f>ROUND(E48,2)+ROUND(F48,2)</f>
        <v>0.34</v>
      </c>
      <c r="E48" s="14"/>
      <c r="F48" s="14">
        <f>ROUND(J48,2)+ROUND(I48,2)</f>
        <v>0.34</v>
      </c>
      <c r="G48" t="s" s="5">
        <f>IF('Population 2020'!F48&gt;0,'Population 2020'!F48/'Population 2020'!C48,"  ")</f>
        <v>131</v>
      </c>
      <c r="H48" t="s" s="5">
        <f>IF('Population 2020'!G48&gt;0,'Population 2020'!G48/'Population 2020'!C48,"  ")</f>
        <v>131</v>
      </c>
      <c r="I48" s="14">
        <f>IF('Population 2020'!J48&gt;0,'Population 2020'!J48/'Population 2020'!C48,"  ")</f>
        <v>0.1148297749567224</v>
      </c>
      <c r="J48" s="14">
        <f>IF('Population 2020'!I48&gt;0,'Population 2020'!I48/'Population 2020'!C48,"  ")</f>
        <v>0.2345066358915176</v>
      </c>
      <c r="K48" s="8">
        <v>2020</v>
      </c>
    </row>
    <row r="49" ht="15" customHeight="1">
      <c r="A49" t="s" s="5">
        <v>104</v>
      </c>
      <c r="B49" t="s" s="5">
        <v>105</v>
      </c>
      <c r="C49" s="14">
        <f>1-D49</f>
        <v>0.49</v>
      </c>
      <c r="D49" s="14">
        <f>ROUND(E49,2)+ROUND(F49,2)</f>
        <v>0.51</v>
      </c>
      <c r="E49" s="14">
        <f>ROUND(H49,2)+ROUND(G49,2)</f>
        <v>0.19</v>
      </c>
      <c r="F49" s="14">
        <f>ROUND(J49,2)+ROUND(I49,2)</f>
        <v>0.32</v>
      </c>
      <c r="G49" s="14">
        <f>IF('Population 2020'!F49&gt;0,'Population 2020'!F49/'Population 2020'!C49,"  ")</f>
        <v>0.112434252051336</v>
      </c>
      <c r="H49" s="14">
        <f>IF('Population 2020'!G49&gt;0,'Population 2020'!G49/'Population 2020'!C49,"  ")</f>
        <v>0.084325689038502</v>
      </c>
      <c r="I49" s="14">
        <f>IF('Population 2020'!J49&gt;0,'Population 2020'!J49/'Population 2020'!C49,"  ")</f>
        <v>0.1560277719335157</v>
      </c>
      <c r="J49" s="14">
        <f>IF('Population 2020'!I49&gt;0,'Population 2020'!I49/'Population 2020'!C49,"  ")</f>
        <v>0.1585524931622133</v>
      </c>
      <c r="K49" s="8">
        <v>2020</v>
      </c>
    </row>
    <row r="50" ht="15" customHeight="1">
      <c r="A50" t="s" s="5">
        <v>106</v>
      </c>
      <c r="B50" t="s" s="5">
        <v>107</v>
      </c>
      <c r="C50" s="14">
        <f>1-D50</f>
        <v>0.87</v>
      </c>
      <c r="D50" s="14">
        <f>ROUND(E50,2)+ROUND(F50,2)</f>
        <v>0.13</v>
      </c>
      <c r="E50" s="14">
        <f>ROUND(H50,2)+ROUND(G50,2)</f>
        <v>0.13</v>
      </c>
      <c r="F50" s="14"/>
      <c r="G50" s="14">
        <f>IF('Population 2020'!F50&gt;0,'Population 2020'!F50/'Population 2020'!C50,"  ")</f>
        <v>0.009789156626506024</v>
      </c>
      <c r="H50" s="14">
        <f>IF('Population 2020'!G50&gt;0,'Population 2020'!G50/'Population 2020'!C50,"  ")</f>
        <v>0.1204819277108434</v>
      </c>
      <c r="I50" t="s" s="5">
        <f>IF('Population 2020'!J50&gt;0,'Population 2020'!J50/'Population 2020'!C50,"  ")</f>
        <v>131</v>
      </c>
      <c r="J50" t="s" s="5">
        <f>IF('Population 2020'!I50&gt;0,'Population 2020'!I50/'Population 2020'!C50,"  ")</f>
        <v>131</v>
      </c>
      <c r="K50" s="8">
        <v>2020</v>
      </c>
    </row>
    <row r="51" ht="15" customHeight="1">
      <c r="A51" t="s" s="5">
        <v>108</v>
      </c>
      <c r="B51" t="s" s="5">
        <v>109</v>
      </c>
      <c r="C51" s="14">
        <f>1-D51</f>
        <v>0.72</v>
      </c>
      <c r="D51" s="14">
        <f>ROUND(E51,2)+ROUND(F51,2)</f>
        <v>0.28</v>
      </c>
      <c r="E51" s="14">
        <f>ROUND(H51,2)+ROUND(G51,2)</f>
        <v>0.2</v>
      </c>
      <c r="F51" s="14">
        <f>ROUND(J51,2)+ROUND(I51,2)</f>
        <v>0.08</v>
      </c>
      <c r="G51" s="14">
        <f>IF('Population 2020'!F51&gt;0,'Population 2020'!F51/'Population 2020'!C51,"  ")</f>
        <v>0.01015228426395939</v>
      </c>
      <c r="H51" s="14">
        <f>IF('Population 2020'!G51&gt;0,'Population 2020'!G51/'Population 2020'!C51,"  ")</f>
        <v>0.1937394247038917</v>
      </c>
      <c r="I51" s="14">
        <f>IF('Population 2020'!J51&gt;0,'Population 2020'!J51/'Population 2020'!C51,"  ")</f>
        <v>0.05372250423011844</v>
      </c>
      <c r="J51" s="14">
        <f>IF('Population 2020'!I51&gt;0,'Population 2020'!I51/'Population 2020'!C51,"  ")</f>
        <v>0.03045685279187817</v>
      </c>
      <c r="K51" s="8">
        <v>2020</v>
      </c>
    </row>
    <row r="52" ht="15" customHeight="1">
      <c r="A52" s="7"/>
      <c r="B52" s="7"/>
      <c r="C52" s="7"/>
      <c r="D52" s="7"/>
      <c r="E52" s="7"/>
      <c r="F52" s="7"/>
      <c r="G52" s="7"/>
      <c r="H52" s="7"/>
      <c r="I52" s="7"/>
      <c r="J52" s="7"/>
      <c r="K52" s="7"/>
    </row>
    <row r="53" ht="15" customHeight="1">
      <c r="A53" s="7"/>
      <c r="B53" t="s" s="9">
        <v>110</v>
      </c>
      <c r="C53" s="29">
        <f>('Population 2020'!C53-'Population 2020'!D53)/'Population 2020'!C53</f>
        <v>0.8121188815782271</v>
      </c>
      <c r="D53" s="29">
        <f>'Population 2020'!D53/'Population 2020'!C53</f>
        <v>0.1878811184217729</v>
      </c>
      <c r="E53" s="29">
        <f>'Population 2020'!E53/'Population 2020'!C53</f>
        <v>0.08015255684617321</v>
      </c>
      <c r="F53" s="29">
        <f>'Population 2020'!H53/'Population 2020'!C53</f>
        <v>0.1077271931072989</v>
      </c>
      <c r="G53" s="29">
        <f>'Population 2020'!F53/'Population 2020'!C53</f>
        <v>0.05118071444993048</v>
      </c>
      <c r="H53" s="29">
        <f>'Population 2020'!G53/'Population 2020'!C53</f>
        <v>0.02897184239624273</v>
      </c>
      <c r="I53" s="29">
        <f>'Population 2020'!J53/'Population 2020'!C53</f>
        <v>0.02982302967934051</v>
      </c>
      <c r="J53" s="29">
        <f>'Population 2020'!I53/'Population 2020'!C53</f>
        <v>0.07790416342795836</v>
      </c>
      <c r="K53" s="7"/>
    </row>
    <row r="54" ht="15" customHeight="1">
      <c r="A54" s="7"/>
      <c r="B54" s="7"/>
      <c r="C54" s="7"/>
      <c r="D54" s="7"/>
      <c r="E54" s="7"/>
      <c r="F54" s="7"/>
      <c r="G54" s="7"/>
      <c r="H54" s="7"/>
      <c r="I54" s="7"/>
      <c r="J54" s="7"/>
      <c r="K54" s="7"/>
    </row>
    <row r="55" ht="15" customHeight="1">
      <c r="A55" s="7"/>
      <c r="B55" t="s" s="5">
        <v>140</v>
      </c>
      <c r="C55" s="8">
        <f>COUNTIF(C2:C51,"&gt;0")</f>
        <v>34</v>
      </c>
      <c r="D55" s="8">
        <f>COUNTIF(D2:D51,"&gt;0")</f>
        <v>34</v>
      </c>
      <c r="E55" s="8">
        <f>COUNTIF(E2:E51,"&gt;0")</f>
        <v>29</v>
      </c>
      <c r="F55" s="8">
        <f>COUNTIF(F2:F51,"&gt;0")</f>
        <v>31</v>
      </c>
      <c r="G55" s="8">
        <f>COUNTIF(G2:G51,"&gt;0")</f>
        <v>20</v>
      </c>
      <c r="H55" s="8">
        <f>COUNTIF(H2:H51,"&gt;0")</f>
        <v>23</v>
      </c>
      <c r="I55" s="8">
        <f>COUNTIF(I2:I51,"&gt;0")</f>
        <v>25</v>
      </c>
      <c r="J55" s="8">
        <f>COUNTIF(J2:J51,"&gt;0")</f>
        <v>24</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11.6719" style="94" customWidth="1"/>
    <col min="2" max="2" width="17" style="94" customWidth="1"/>
    <col min="3" max="3" width="8.85156" style="94" customWidth="1"/>
    <col min="4" max="4" width="8.85156" style="94" customWidth="1"/>
    <col min="5" max="5" width="8.85156" style="94" customWidth="1"/>
    <col min="6" max="256" width="8.85156" style="94" customWidth="1"/>
  </cols>
  <sheetData>
    <row r="1" ht="39" customHeight="1">
      <c r="A1" t="s" s="2">
        <v>0</v>
      </c>
      <c r="B1" t="s" s="2">
        <v>1</v>
      </c>
      <c r="C1" t="s" s="2">
        <v>145</v>
      </c>
      <c r="D1" s="7"/>
      <c r="E1" s="7"/>
    </row>
    <row r="2" ht="15" customHeight="1">
      <c r="A2" t="s" s="5">
        <v>10</v>
      </c>
      <c r="B2" t="s" s="5">
        <v>11</v>
      </c>
      <c r="C2" t="s" s="95">
        <v>182</v>
      </c>
      <c r="D2" s="7"/>
      <c r="E2" s="7"/>
    </row>
    <row r="3" ht="15" customHeight="1">
      <c r="A3" t="s" s="5">
        <v>12</v>
      </c>
      <c r="B3" t="s" s="5">
        <v>13</v>
      </c>
      <c r="C3" s="96"/>
      <c r="D3" s="7"/>
      <c r="E3" s="7"/>
    </row>
    <row r="4" ht="15" customHeight="1">
      <c r="A4" t="s" s="5">
        <v>14</v>
      </c>
      <c r="B4" t="s" s="5">
        <v>15</v>
      </c>
      <c r="C4" t="s" s="95">
        <v>183</v>
      </c>
      <c r="D4" s="7"/>
      <c r="E4" s="7"/>
    </row>
    <row r="5" ht="15" customHeight="1">
      <c r="A5" t="s" s="5">
        <v>16</v>
      </c>
      <c r="B5" t="s" s="5">
        <v>17</v>
      </c>
      <c r="C5" s="96"/>
      <c r="D5" s="7"/>
      <c r="E5" s="7"/>
    </row>
    <row r="6" ht="15" customHeight="1">
      <c r="A6" t="s" s="5">
        <v>18</v>
      </c>
      <c r="B6" t="s" s="5">
        <v>19</v>
      </c>
      <c r="C6" t="s" s="95">
        <v>184</v>
      </c>
      <c r="D6" s="7"/>
      <c r="E6" s="7"/>
    </row>
    <row r="7" ht="15" customHeight="1">
      <c r="A7" t="s" s="5">
        <v>20</v>
      </c>
      <c r="B7" t="s" s="5">
        <v>21</v>
      </c>
      <c r="C7" t="s" s="95">
        <v>185</v>
      </c>
      <c r="D7" s="7"/>
      <c r="E7" s="7"/>
    </row>
    <row r="8" ht="15" customHeight="1">
      <c r="A8" t="s" s="5">
        <v>22</v>
      </c>
      <c r="B8" t="s" s="5">
        <v>23</v>
      </c>
      <c r="C8" t="s" s="95">
        <v>186</v>
      </c>
      <c r="D8" s="7"/>
      <c r="E8" s="7"/>
    </row>
    <row r="9" ht="15" customHeight="1">
      <c r="A9" t="s" s="5">
        <v>24</v>
      </c>
      <c r="B9" t="s" s="5">
        <v>25</v>
      </c>
      <c r="C9" t="s" s="95">
        <v>187</v>
      </c>
      <c r="D9" s="7"/>
      <c r="E9" s="7"/>
    </row>
    <row r="10" ht="15" customHeight="1">
      <c r="A10" t="s" s="5">
        <v>26</v>
      </c>
      <c r="B10" t="s" s="5">
        <v>27</v>
      </c>
      <c r="C10" t="s" s="95">
        <v>188</v>
      </c>
      <c r="D10" s="7"/>
      <c r="E10" s="7"/>
    </row>
    <row r="11" ht="15" customHeight="1">
      <c r="A11" t="s" s="5">
        <v>28</v>
      </c>
      <c r="B11" t="s" s="5">
        <v>29</v>
      </c>
      <c r="C11" t="s" s="95">
        <v>189</v>
      </c>
      <c r="D11" s="7"/>
      <c r="E11" s="7"/>
    </row>
    <row r="12" ht="15" customHeight="1">
      <c r="A12" t="s" s="5">
        <v>30</v>
      </c>
      <c r="B12" t="s" s="5">
        <v>31</v>
      </c>
      <c r="C12" t="s" s="95">
        <v>190</v>
      </c>
      <c r="D12" s="7"/>
      <c r="E12" s="7"/>
    </row>
    <row r="13" ht="15" customHeight="1">
      <c r="A13" t="s" s="5">
        <v>32</v>
      </c>
      <c r="B13" t="s" s="5">
        <v>33</v>
      </c>
      <c r="C13" t="s" s="95">
        <v>191</v>
      </c>
      <c r="D13" s="7"/>
      <c r="E13" s="7"/>
    </row>
    <row r="14" ht="15" customHeight="1">
      <c r="A14" t="s" s="5">
        <v>34</v>
      </c>
      <c r="B14" t="s" s="5">
        <v>35</v>
      </c>
      <c r="C14" t="s" s="95">
        <v>192</v>
      </c>
      <c r="D14" s="7"/>
      <c r="E14" s="7"/>
    </row>
    <row r="15" ht="15" customHeight="1">
      <c r="A15" t="s" s="5">
        <v>36</v>
      </c>
      <c r="B15" t="s" s="5">
        <v>37</v>
      </c>
      <c r="C15" t="s" s="95">
        <v>193</v>
      </c>
      <c r="D15" s="7"/>
      <c r="E15" s="7"/>
    </row>
    <row r="16" ht="15" customHeight="1">
      <c r="A16" t="s" s="5">
        <v>38</v>
      </c>
      <c r="B16" t="s" s="5">
        <v>39</v>
      </c>
      <c r="C16" s="96"/>
      <c r="D16" s="7"/>
      <c r="E16" s="7"/>
    </row>
    <row r="17" ht="15" customHeight="1">
      <c r="A17" t="s" s="5">
        <v>40</v>
      </c>
      <c r="B17" t="s" s="5">
        <v>41</v>
      </c>
      <c r="C17" t="s" s="95">
        <v>194</v>
      </c>
      <c r="D17" s="7"/>
      <c r="E17" s="7"/>
    </row>
    <row r="18" ht="15" customHeight="1">
      <c r="A18" t="s" s="5">
        <v>42</v>
      </c>
      <c r="B18" t="s" s="5">
        <v>43</v>
      </c>
      <c r="C18" t="s" s="95">
        <v>195</v>
      </c>
      <c r="D18" s="7"/>
      <c r="E18" s="7"/>
    </row>
    <row r="19" ht="15" customHeight="1">
      <c r="A19" t="s" s="5">
        <v>44</v>
      </c>
      <c r="B19" t="s" s="5">
        <v>45</v>
      </c>
      <c r="C19" t="s" s="95">
        <v>196</v>
      </c>
      <c r="D19" s="7"/>
      <c r="E19" s="7"/>
    </row>
    <row r="20" ht="15" customHeight="1">
      <c r="A20" t="s" s="5">
        <v>46</v>
      </c>
      <c r="B20" t="s" s="5">
        <v>47</v>
      </c>
      <c r="C20" t="s" s="95">
        <v>197</v>
      </c>
      <c r="D20" s="7"/>
      <c r="E20" s="7"/>
    </row>
    <row r="21" ht="15" customHeight="1">
      <c r="A21" t="s" s="5">
        <v>48</v>
      </c>
      <c r="B21" t="s" s="5">
        <v>49</v>
      </c>
      <c r="C21" t="s" s="95">
        <v>198</v>
      </c>
      <c r="D21" s="7"/>
      <c r="E21" s="7"/>
    </row>
    <row r="22" ht="15" customHeight="1">
      <c r="A22" t="s" s="5">
        <v>50</v>
      </c>
      <c r="B22" t="s" s="5">
        <v>51</v>
      </c>
      <c r="C22" t="s" s="95">
        <v>199</v>
      </c>
      <c r="D22" s="7"/>
      <c r="E22" s="7"/>
    </row>
    <row r="23" ht="15" customHeight="1">
      <c r="A23" t="s" s="5">
        <v>52</v>
      </c>
      <c r="B23" t="s" s="5">
        <v>53</v>
      </c>
      <c r="C23" t="s" s="95">
        <v>200</v>
      </c>
      <c r="D23" s="7"/>
      <c r="E23" s="7"/>
    </row>
    <row r="24" ht="15" customHeight="1">
      <c r="A24" t="s" s="5">
        <v>54</v>
      </c>
      <c r="B24" t="s" s="5">
        <v>55</v>
      </c>
      <c r="C24" t="s" s="95">
        <v>200</v>
      </c>
      <c r="D24" s="7"/>
      <c r="E24" s="7"/>
    </row>
    <row r="25" ht="15" customHeight="1">
      <c r="A25" t="s" s="5">
        <v>56</v>
      </c>
      <c r="B25" t="s" s="5">
        <v>57</v>
      </c>
      <c r="C25" t="s" s="95">
        <v>201</v>
      </c>
      <c r="D25" s="7"/>
      <c r="E25" s="7"/>
    </row>
    <row r="26" ht="15" customHeight="1">
      <c r="A26" t="s" s="5">
        <v>58</v>
      </c>
      <c r="B26" t="s" s="5">
        <v>59</v>
      </c>
      <c r="C26" t="s" s="95">
        <v>202</v>
      </c>
      <c r="D26" s="7"/>
      <c r="E26" s="7"/>
    </row>
    <row r="27" ht="15" customHeight="1">
      <c r="A27" t="s" s="5">
        <v>60</v>
      </c>
      <c r="B27" t="s" s="5">
        <v>61</v>
      </c>
      <c r="C27" t="s" s="95">
        <v>203</v>
      </c>
      <c r="D27" s="7"/>
      <c r="E27" s="7"/>
    </row>
    <row r="28" ht="15" customHeight="1">
      <c r="A28" t="s" s="5">
        <v>62</v>
      </c>
      <c r="B28" t="s" s="5">
        <v>63</v>
      </c>
      <c r="C28" t="s" s="95">
        <v>204</v>
      </c>
      <c r="D28" s="7"/>
      <c r="E28" s="7"/>
    </row>
    <row r="29" ht="15" customHeight="1">
      <c r="A29" t="s" s="5">
        <v>64</v>
      </c>
      <c r="B29" t="s" s="5">
        <v>65</v>
      </c>
      <c r="C29" t="s" s="95">
        <v>205</v>
      </c>
      <c r="D29" s="7"/>
      <c r="E29" s="7"/>
    </row>
    <row r="30" ht="15" customHeight="1">
      <c r="A30" t="s" s="5">
        <v>66</v>
      </c>
      <c r="B30" t="s" s="5">
        <v>67</v>
      </c>
      <c r="C30" t="s" s="95">
        <v>206</v>
      </c>
      <c r="D30" s="7"/>
      <c r="E30" s="7"/>
    </row>
    <row r="31" ht="15" customHeight="1">
      <c r="A31" t="s" s="5">
        <v>68</v>
      </c>
      <c r="B31" t="s" s="5">
        <v>69</v>
      </c>
      <c r="C31" t="s" s="5">
        <v>207</v>
      </c>
      <c r="D31" s="7"/>
      <c r="E31" s="7"/>
    </row>
    <row r="32" ht="15" customHeight="1">
      <c r="A32" t="s" s="5">
        <v>70</v>
      </c>
      <c r="B32" t="s" s="5">
        <v>71</v>
      </c>
      <c r="C32" t="s" s="95">
        <v>208</v>
      </c>
      <c r="D32" s="7"/>
      <c r="E32" s="7"/>
    </row>
    <row r="33" ht="15" customHeight="1">
      <c r="A33" t="s" s="5">
        <v>72</v>
      </c>
      <c r="B33" t="s" s="5">
        <v>73</v>
      </c>
      <c r="C33" s="96"/>
      <c r="D33" s="7"/>
      <c r="E33" s="7"/>
    </row>
    <row r="34" ht="15" customHeight="1">
      <c r="A34" t="s" s="5">
        <v>74</v>
      </c>
      <c r="B34" t="s" s="5">
        <v>75</v>
      </c>
      <c r="C34" t="s" s="97">
        <v>209</v>
      </c>
      <c r="D34" s="7"/>
      <c r="E34" s="7"/>
    </row>
    <row r="35" ht="15" customHeight="1">
      <c r="A35" t="s" s="5">
        <v>76</v>
      </c>
      <c r="B35" t="s" s="5">
        <v>77</v>
      </c>
      <c r="C35" t="s" s="95">
        <v>210</v>
      </c>
      <c r="D35" s="7"/>
      <c r="E35" s="7"/>
    </row>
    <row r="36" ht="15" customHeight="1">
      <c r="A36" t="s" s="5">
        <v>78</v>
      </c>
      <c r="B36" t="s" s="5">
        <v>79</v>
      </c>
      <c r="C36" s="96"/>
      <c r="D36" s="7"/>
      <c r="E36" s="7"/>
    </row>
    <row r="37" ht="15" customHeight="1">
      <c r="A37" t="s" s="5">
        <v>80</v>
      </c>
      <c r="B37" t="s" s="5">
        <v>81</v>
      </c>
      <c r="C37" t="s" s="95">
        <v>211</v>
      </c>
      <c r="D37" s="7"/>
      <c r="E37" s="7"/>
    </row>
    <row r="38" ht="15" customHeight="1">
      <c r="A38" t="s" s="5">
        <v>82</v>
      </c>
      <c r="B38" t="s" s="5">
        <v>83</v>
      </c>
      <c r="C38" t="s" s="95">
        <v>212</v>
      </c>
      <c r="D38" s="7"/>
      <c r="E38" s="7"/>
    </row>
    <row r="39" ht="15" customHeight="1">
      <c r="A39" t="s" s="5">
        <v>84</v>
      </c>
      <c r="B39" t="s" s="5">
        <v>85</v>
      </c>
      <c r="C39" t="s" s="95">
        <v>213</v>
      </c>
      <c r="D39" s="7"/>
      <c r="E39" s="7"/>
    </row>
    <row r="40" ht="15" customHeight="1">
      <c r="A40" t="s" s="5">
        <v>86</v>
      </c>
      <c r="B40" t="s" s="5">
        <v>87</v>
      </c>
      <c r="C40" t="s" s="95">
        <v>214</v>
      </c>
      <c r="D40" s="7"/>
      <c r="E40" s="7"/>
    </row>
    <row r="41" ht="15" customHeight="1">
      <c r="A41" t="s" s="5">
        <v>88</v>
      </c>
      <c r="B41" t="s" s="5">
        <v>89</v>
      </c>
      <c r="C41" t="s" s="95">
        <v>215</v>
      </c>
      <c r="D41" s="7"/>
      <c r="E41" s="7"/>
    </row>
    <row r="42" ht="15" customHeight="1">
      <c r="A42" t="s" s="5">
        <v>90</v>
      </c>
      <c r="B42" t="s" s="5">
        <v>91</v>
      </c>
      <c r="C42" t="s" s="95">
        <v>216</v>
      </c>
      <c r="D42" s="7"/>
      <c r="E42" s="7"/>
    </row>
    <row r="43" ht="15" customHeight="1">
      <c r="A43" t="s" s="5">
        <v>92</v>
      </c>
      <c r="B43" t="s" s="5">
        <v>93</v>
      </c>
      <c r="C43" s="96"/>
      <c r="D43" s="7"/>
      <c r="E43" s="7"/>
    </row>
    <row r="44" ht="15" customHeight="1">
      <c r="A44" t="s" s="5">
        <v>94</v>
      </c>
      <c r="B44" t="s" s="5">
        <v>95</v>
      </c>
      <c r="C44" t="s" s="95">
        <v>217</v>
      </c>
      <c r="D44" s="7"/>
      <c r="E44" s="7"/>
    </row>
    <row r="45" ht="15" customHeight="1">
      <c r="A45" t="s" s="5">
        <v>96</v>
      </c>
      <c r="B45" t="s" s="5">
        <v>97</v>
      </c>
      <c r="C45" t="s" s="95">
        <v>218</v>
      </c>
      <c r="D45" s="7"/>
      <c r="E45" s="7"/>
    </row>
    <row r="46" ht="15" customHeight="1">
      <c r="A46" t="s" s="5">
        <v>98</v>
      </c>
      <c r="B46" t="s" s="5">
        <v>99</v>
      </c>
      <c r="C46" s="96"/>
      <c r="D46" s="7"/>
      <c r="E46" s="7"/>
    </row>
    <row r="47" ht="15" customHeight="1">
      <c r="A47" t="s" s="5">
        <v>100</v>
      </c>
      <c r="B47" t="s" s="5">
        <v>101</v>
      </c>
      <c r="C47" t="s" s="95">
        <v>219</v>
      </c>
      <c r="D47" s="7"/>
      <c r="E47" s="7"/>
    </row>
    <row r="48" ht="15" customHeight="1">
      <c r="A48" t="s" s="5">
        <v>102</v>
      </c>
      <c r="B48" t="s" s="5">
        <v>103</v>
      </c>
      <c r="C48" t="s" s="95">
        <v>220</v>
      </c>
      <c r="D48" s="7"/>
      <c r="E48" s="7"/>
    </row>
    <row r="49" ht="15" customHeight="1">
      <c r="A49" t="s" s="5">
        <v>104</v>
      </c>
      <c r="B49" t="s" s="5">
        <v>105</v>
      </c>
      <c r="C49" t="s" s="2">
        <v>221</v>
      </c>
      <c r="D49" s="7"/>
      <c r="E49" s="7"/>
    </row>
    <row r="50" ht="15" customHeight="1">
      <c r="A50" t="s" s="5">
        <v>106</v>
      </c>
      <c r="B50" t="s" s="5">
        <v>107</v>
      </c>
      <c r="C50" t="s" s="95">
        <v>222</v>
      </c>
      <c r="D50" s="7"/>
      <c r="E50" s="7"/>
    </row>
    <row r="51" ht="15" customHeight="1">
      <c r="A51" t="s" s="5">
        <v>108</v>
      </c>
      <c r="B51" t="s" s="5">
        <v>109</v>
      </c>
      <c r="C51" t="s" s="95">
        <v>223</v>
      </c>
      <c r="D51" s="7"/>
      <c r="E5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M51"/>
  <sheetViews>
    <sheetView workbookViewId="0" showGridLines="0" defaultGridColor="1"/>
  </sheetViews>
  <sheetFormatPr defaultColWidth="16.3333" defaultRowHeight="12.75" customHeight="1" outlineLevelRow="0" outlineLevelCol="0"/>
  <cols>
    <col min="1" max="1" width="16.3516" style="98" customWidth="1"/>
    <col min="2" max="2" width="16.3516" style="98" customWidth="1"/>
    <col min="3" max="3" width="16.3516" style="98" customWidth="1"/>
    <col min="4" max="4" width="16.3516" style="98" customWidth="1"/>
    <col min="5" max="5" width="16.3516" style="98" customWidth="1"/>
    <col min="6" max="6" width="16.3516" style="98" customWidth="1"/>
    <col min="7" max="7" width="16.3516" style="98" customWidth="1"/>
    <col min="8" max="8" width="16.3516" style="98" customWidth="1"/>
    <col min="9" max="9" width="16.3516" style="98" customWidth="1"/>
    <col min="10" max="10" width="16.3516" style="98" customWidth="1"/>
    <col min="11" max="11" width="16.3516" style="98" customWidth="1"/>
    <col min="12" max="12" width="16.3516" style="98" customWidth="1"/>
    <col min="13" max="13" width="16.3516" style="98" customWidth="1"/>
    <col min="14" max="256" width="16.3516" style="98" customWidth="1"/>
  </cols>
  <sheetData>
    <row r="1" ht="20.25" customHeight="1">
      <c r="A1" t="s" s="99">
        <v>1</v>
      </c>
      <c r="B1" t="s" s="99">
        <v>224</v>
      </c>
      <c r="C1" t="s" s="99">
        <v>225</v>
      </c>
      <c r="D1" t="s" s="99">
        <v>226</v>
      </c>
      <c r="E1" t="s" s="99">
        <v>227</v>
      </c>
      <c r="F1" t="s" s="99">
        <v>228</v>
      </c>
      <c r="G1" t="s" s="99">
        <v>229</v>
      </c>
      <c r="H1" t="s" s="99">
        <v>230</v>
      </c>
      <c r="I1" t="s" s="99">
        <v>231</v>
      </c>
      <c r="J1" t="s" s="99">
        <v>232</v>
      </c>
      <c r="K1" t="s" s="99">
        <v>233</v>
      </c>
      <c r="L1" t="s" s="99">
        <v>145</v>
      </c>
      <c r="M1" s="99"/>
    </row>
    <row r="2" ht="20.25" customHeight="1">
      <c r="A2" t="s" s="100">
        <v>11</v>
      </c>
      <c r="B2" s="101"/>
      <c r="C2" s="101"/>
      <c r="D2" s="101"/>
      <c r="E2" s="101"/>
      <c r="F2" s="101"/>
      <c r="G2" s="102">
        <v>175.84</v>
      </c>
      <c r="H2" s="102">
        <v>175.84</v>
      </c>
      <c r="I2" s="102"/>
      <c r="J2" s="101"/>
      <c r="K2" s="101"/>
      <c r="L2" s="101"/>
      <c r="M2" s="101"/>
    </row>
    <row r="3" ht="20.25" customHeight="1">
      <c r="A3" t="s" s="99">
        <v>13</v>
      </c>
      <c r="B3" s="103"/>
      <c r="C3" s="104">
        <v>45</v>
      </c>
      <c r="D3" s="104">
        <v>45</v>
      </c>
      <c r="E3" t="s" s="99">
        <v>234</v>
      </c>
      <c r="F3" s="99"/>
      <c r="G3" s="105">
        <v>72.28</v>
      </c>
      <c r="H3" s="105">
        <v>72.28</v>
      </c>
      <c r="I3" s="105"/>
      <c r="J3" s="103"/>
      <c r="K3" s="103"/>
      <c r="L3" s="103"/>
      <c r="M3" s="103"/>
    </row>
    <row r="4" ht="20.25" customHeight="1">
      <c r="A4" t="s" s="100">
        <v>15</v>
      </c>
      <c r="B4" s="106">
        <f>(365*2)+(3*30.436875)+6</f>
        <v>827.310625</v>
      </c>
      <c r="C4" s="106">
        <f>(10*30.436875)+24</f>
        <v>328.36875</v>
      </c>
      <c r="D4" s="106">
        <f>(1*365)+24</f>
        <v>389</v>
      </c>
      <c r="E4" t="s" s="100">
        <v>234</v>
      </c>
      <c r="F4" s="101"/>
      <c r="G4" s="102">
        <v>64.18000000000001</v>
      </c>
      <c r="H4" s="101"/>
      <c r="I4" s="102"/>
      <c r="J4" s="101"/>
      <c r="K4" t="s" s="100">
        <v>235</v>
      </c>
      <c r="L4" t="s" s="100">
        <v>236</v>
      </c>
      <c r="M4" s="101"/>
    </row>
    <row r="5" ht="20.25" customHeight="1">
      <c r="A5" t="s" s="99">
        <v>17</v>
      </c>
      <c r="B5" s="107">
        <v>1061.7</v>
      </c>
      <c r="C5" s="104">
        <v>686.6</v>
      </c>
      <c r="D5" s="104">
        <v>238.5</v>
      </c>
      <c r="E5" t="s" s="99">
        <v>234</v>
      </c>
      <c r="F5" s="99"/>
      <c r="G5" s="105">
        <v>71.48999999999999</v>
      </c>
      <c r="H5" s="105">
        <v>71.48999999999999</v>
      </c>
      <c r="I5" s="105">
        <v>4.91</v>
      </c>
      <c r="J5" s="105">
        <v>4.91</v>
      </c>
      <c r="K5" t="s" s="99">
        <v>237</v>
      </c>
      <c r="L5" s="103"/>
      <c r="M5" s="103"/>
    </row>
    <row r="6" ht="20.25" customHeight="1">
      <c r="A6" t="s" s="100">
        <v>19</v>
      </c>
      <c r="B6" s="106">
        <v>323</v>
      </c>
      <c r="C6" s="106">
        <v>265</v>
      </c>
      <c r="D6" s="106">
        <v>381</v>
      </c>
      <c r="E6" t="s" s="100">
        <v>234</v>
      </c>
      <c r="F6" s="101"/>
      <c r="G6" s="102">
        <f>83827/365</f>
        <v>229.6630136986301</v>
      </c>
      <c r="H6" t="s" s="100">
        <v>238</v>
      </c>
      <c r="I6" s="102"/>
      <c r="J6" s="101"/>
      <c r="K6" t="s" s="100">
        <v>239</v>
      </c>
      <c r="L6" t="s" s="100">
        <v>240</v>
      </c>
      <c r="M6" s="101"/>
    </row>
    <row r="7" ht="20.25" customHeight="1">
      <c r="A7" t="s" s="99">
        <v>21</v>
      </c>
      <c r="B7" s="104">
        <v>953</v>
      </c>
      <c r="C7" s="104">
        <v>1170</v>
      </c>
      <c r="D7" s="104">
        <v>511</v>
      </c>
      <c r="E7" t="s" s="99">
        <v>234</v>
      </c>
      <c r="F7" s="99"/>
      <c r="G7" s="105">
        <v>75.69</v>
      </c>
      <c r="H7" s="103"/>
      <c r="I7" s="105"/>
      <c r="J7" s="103"/>
      <c r="K7" s="103"/>
      <c r="L7" s="103"/>
      <c r="M7" s="103"/>
    </row>
    <row r="8" ht="20.25" customHeight="1">
      <c r="A8" t="s" s="100">
        <v>23</v>
      </c>
      <c r="B8" s="101"/>
      <c r="C8" s="101"/>
      <c r="D8" s="101"/>
      <c r="E8" s="101"/>
      <c r="F8" s="101"/>
      <c r="G8" s="102">
        <v>131.15</v>
      </c>
      <c r="H8" s="102">
        <v>131.15</v>
      </c>
      <c r="I8" s="102"/>
      <c r="J8" s="101"/>
      <c r="K8" s="101"/>
      <c r="L8" s="101"/>
      <c r="M8" s="101"/>
    </row>
    <row r="9" ht="20.25" customHeight="1">
      <c r="A9" t="s" s="99">
        <v>25</v>
      </c>
      <c r="B9" s="103"/>
      <c r="C9" s="103"/>
      <c r="D9" s="103"/>
      <c r="E9" s="103"/>
      <c r="F9" s="103"/>
      <c r="G9" s="105">
        <v>154.4</v>
      </c>
      <c r="H9" t="s" s="99">
        <v>241</v>
      </c>
      <c r="I9" s="105">
        <v>176.39</v>
      </c>
      <c r="J9" s="103"/>
      <c r="K9" s="103"/>
      <c r="L9" s="103"/>
      <c r="M9" s="103"/>
    </row>
    <row r="10" ht="20.25" customHeight="1">
      <c r="A10" t="s" s="100">
        <v>27</v>
      </c>
      <c r="B10" s="106">
        <v>17614.36</v>
      </c>
      <c r="C10" s="106">
        <v>16074.41</v>
      </c>
      <c r="D10" s="106">
        <v>22080.22</v>
      </c>
      <c r="E10" t="s" s="100">
        <v>234</v>
      </c>
      <c r="F10" s="101"/>
      <c r="G10" s="102">
        <v>66.48</v>
      </c>
      <c r="H10" s="101"/>
      <c r="I10" s="102"/>
      <c r="J10" s="101"/>
      <c r="K10" s="101"/>
      <c r="L10" t="s" s="100">
        <v>242</v>
      </c>
      <c r="M10" s="101"/>
    </row>
    <row r="11" ht="20.25" customHeight="1">
      <c r="A11" t="s" s="99">
        <v>29</v>
      </c>
      <c r="B11" s="104">
        <v>4.03</v>
      </c>
      <c r="C11" s="104">
        <v>3.34</v>
      </c>
      <c r="D11" s="104">
        <v>2</v>
      </c>
      <c r="E11" t="s" s="99">
        <v>243</v>
      </c>
      <c r="F11" s="103"/>
      <c r="G11" s="105">
        <v>59.64</v>
      </c>
      <c r="H11" s="103"/>
      <c r="I11" s="105"/>
      <c r="J11" s="103"/>
      <c r="K11" s="103"/>
      <c r="L11" s="103"/>
      <c r="M11" s="103"/>
    </row>
    <row r="12" ht="20.25" customHeight="1">
      <c r="A12" t="s" s="100">
        <v>31</v>
      </c>
      <c r="B12" s="106">
        <v>356</v>
      </c>
      <c r="C12" s="106">
        <v>54.5</v>
      </c>
      <c r="D12" s="106">
        <v>354.7</v>
      </c>
      <c r="E12" t="s" s="100">
        <v>234</v>
      </c>
      <c r="F12" s="101"/>
      <c r="G12" s="102">
        <v>153</v>
      </c>
      <c r="H12" s="106">
        <v>153</v>
      </c>
      <c r="I12" s="102"/>
      <c r="J12" s="101"/>
      <c r="K12" t="s" s="100">
        <v>244</v>
      </c>
      <c r="L12" s="101"/>
      <c r="M12" s="101"/>
    </row>
    <row r="13" ht="20.25" customHeight="1">
      <c r="A13" t="s" s="99">
        <v>33</v>
      </c>
      <c r="B13" s="103"/>
      <c r="C13" s="103"/>
      <c r="D13" s="103"/>
      <c r="E13" s="103"/>
      <c r="F13" s="103"/>
      <c r="G13" s="105">
        <v>94.23</v>
      </c>
      <c r="H13" s="105">
        <v>94.23</v>
      </c>
      <c r="I13" s="105">
        <v>20.33</v>
      </c>
      <c r="J13" s="105">
        <v>20.33</v>
      </c>
      <c r="K13" s="103"/>
      <c r="L13" s="103"/>
      <c r="M13" s="103"/>
    </row>
    <row r="14" ht="20.25" customHeight="1">
      <c r="A14" t="s" s="100">
        <v>35</v>
      </c>
      <c r="B14" s="106">
        <v>61</v>
      </c>
      <c r="C14" s="106">
        <v>24</v>
      </c>
      <c r="D14" s="106">
        <v>25</v>
      </c>
      <c r="E14" t="s" s="100">
        <v>245</v>
      </c>
      <c r="F14" s="100"/>
      <c r="G14" s="102">
        <v>76.31999999999999</v>
      </c>
      <c r="H14" s="102">
        <v>76.31999999999999</v>
      </c>
      <c r="I14" s="102">
        <v>32.14</v>
      </c>
      <c r="J14" s="102">
        <v>32.14</v>
      </c>
      <c r="K14" s="101"/>
      <c r="L14" s="101"/>
      <c r="M14" s="101"/>
    </row>
    <row r="15" ht="20.25" customHeight="1">
      <c r="A15" t="s" s="99">
        <v>37</v>
      </c>
      <c r="B15" s="104">
        <v>26.7</v>
      </c>
      <c r="C15" s="103"/>
      <c r="D15" s="104">
        <v>7.4</v>
      </c>
      <c r="E15" t="s" s="99">
        <v>245</v>
      </c>
      <c r="F15" s="99"/>
      <c r="G15" s="105">
        <v>94.14</v>
      </c>
      <c r="H15" s="105">
        <v>94.14</v>
      </c>
      <c r="I15" s="105">
        <v>24.71</v>
      </c>
      <c r="J15" s="105">
        <v>24.71</v>
      </c>
      <c r="K15" s="99"/>
      <c r="L15" t="s" s="99">
        <v>246</v>
      </c>
      <c r="M15" s="99"/>
    </row>
    <row r="16" ht="20.25" customHeight="1">
      <c r="A16" t="s" s="100">
        <v>39</v>
      </c>
      <c r="B16" s="101"/>
      <c r="C16" s="101"/>
      <c r="D16" s="101"/>
      <c r="E16" s="101"/>
      <c r="F16" s="101"/>
      <c r="G16" s="102"/>
      <c r="H16" s="101"/>
      <c r="I16" s="102"/>
      <c r="J16" s="101"/>
      <c r="K16" s="101"/>
      <c r="L16" s="101"/>
      <c r="M16" s="101"/>
    </row>
    <row r="17" ht="20.25" customHeight="1">
      <c r="A17" t="s" s="99">
        <v>41</v>
      </c>
      <c r="B17" s="104">
        <v>37.86</v>
      </c>
      <c r="C17" s="104">
        <v>12.43</v>
      </c>
      <c r="D17" s="104">
        <v>16.74</v>
      </c>
      <c r="E17" t="s" s="99">
        <v>245</v>
      </c>
      <c r="F17" s="99"/>
      <c r="G17" s="105">
        <v>10.18</v>
      </c>
      <c r="H17" t="s" s="99">
        <v>247</v>
      </c>
      <c r="I17" s="105"/>
      <c r="J17" s="103"/>
      <c r="K17" s="99"/>
      <c r="L17" t="s" s="99">
        <v>248</v>
      </c>
      <c r="M17" s="99"/>
    </row>
    <row r="18" ht="20.25" customHeight="1">
      <c r="A18" t="s" s="100">
        <v>43</v>
      </c>
      <c r="B18" s="101"/>
      <c r="C18" s="101"/>
      <c r="D18" s="101"/>
      <c r="E18" s="101"/>
      <c r="F18" s="101"/>
      <c r="G18" s="102"/>
      <c r="H18" s="101"/>
      <c r="I18" s="102"/>
      <c r="J18" s="101"/>
      <c r="K18" s="101"/>
      <c r="L18" s="101"/>
      <c r="M18" s="101"/>
    </row>
    <row r="19" ht="20.25" customHeight="1">
      <c r="A19" t="s" s="99">
        <v>45</v>
      </c>
      <c r="B19" s="104">
        <v>6.2</v>
      </c>
      <c r="C19" s="104">
        <v>4.9</v>
      </c>
      <c r="D19" s="104">
        <v>4.89</v>
      </c>
      <c r="E19" t="s" s="99">
        <v>243</v>
      </c>
      <c r="F19" s="99"/>
      <c r="G19" s="105">
        <v>62.49</v>
      </c>
      <c r="H19" t="s" s="99">
        <v>249</v>
      </c>
      <c r="I19" s="105"/>
      <c r="J19" t="s" s="99">
        <v>250</v>
      </c>
      <c r="K19" t="s" s="99">
        <v>251</v>
      </c>
      <c r="L19" s="103"/>
      <c r="M19" s="103"/>
    </row>
    <row r="20" ht="20.25" customHeight="1">
      <c r="A20" t="s" s="100">
        <v>47</v>
      </c>
      <c r="B20" s="101"/>
      <c r="C20" s="101"/>
      <c r="D20" s="101"/>
      <c r="E20" s="101"/>
      <c r="F20" s="101"/>
      <c r="G20" s="102"/>
      <c r="H20" s="101"/>
      <c r="I20" s="102"/>
      <c r="J20" s="101"/>
      <c r="K20" s="101"/>
      <c r="L20" s="101"/>
      <c r="M20" s="101"/>
    </row>
    <row r="21" ht="20.25" customHeight="1">
      <c r="A21" t="s" s="99">
        <v>49</v>
      </c>
      <c r="B21" s="103"/>
      <c r="C21" s="103"/>
      <c r="D21" s="103"/>
      <c r="E21" s="103"/>
      <c r="F21" s="103"/>
      <c r="G21" s="105">
        <v>123.33</v>
      </c>
      <c r="H21" t="s" s="99">
        <v>252</v>
      </c>
      <c r="I21" s="105">
        <v>6.36</v>
      </c>
      <c r="J21" s="105">
        <v>6.36</v>
      </c>
      <c r="K21" t="s" s="99">
        <v>253</v>
      </c>
      <c r="L21" s="103"/>
      <c r="M21" s="103"/>
    </row>
    <row r="22" ht="20.25" customHeight="1">
      <c r="A22" t="s" s="100">
        <v>51</v>
      </c>
      <c r="B22" s="101"/>
      <c r="C22" s="101"/>
      <c r="D22" s="101"/>
      <c r="E22" s="101"/>
      <c r="F22" t="s" s="100">
        <v>254</v>
      </c>
      <c r="G22" s="102">
        <v>151</v>
      </c>
      <c r="H22" s="102">
        <v>151</v>
      </c>
      <c r="I22" s="102"/>
      <c r="J22" s="101"/>
      <c r="K22" t="s" s="100">
        <v>255</v>
      </c>
      <c r="L22" t="s" s="100">
        <v>256</v>
      </c>
      <c r="M22" s="101"/>
    </row>
    <row r="23" ht="20.25" customHeight="1">
      <c r="A23" t="s" s="99">
        <v>53</v>
      </c>
      <c r="B23" s="103"/>
      <c r="C23" s="103"/>
      <c r="D23" s="103"/>
      <c r="E23" s="103"/>
      <c r="F23" s="103"/>
      <c r="G23" s="105"/>
      <c r="H23" s="103"/>
      <c r="I23" s="105"/>
      <c r="J23" s="103"/>
      <c r="K23" s="103"/>
      <c r="L23" s="103"/>
      <c r="M23" s="103"/>
    </row>
    <row r="24" ht="20.25" customHeight="1">
      <c r="A24" t="s" s="100">
        <v>55</v>
      </c>
      <c r="B24" s="101"/>
      <c r="C24" s="101"/>
      <c r="D24" s="101"/>
      <c r="E24" s="101"/>
      <c r="F24" s="101"/>
      <c r="G24" s="102"/>
      <c r="H24" s="101"/>
      <c r="I24" s="102"/>
      <c r="J24" s="101"/>
      <c r="K24" s="101"/>
      <c r="L24" s="101"/>
      <c r="M24" s="101"/>
    </row>
    <row r="25" ht="20.25" customHeight="1">
      <c r="A25" t="s" s="99">
        <v>57</v>
      </c>
      <c r="B25" s="104">
        <v>4.9</v>
      </c>
      <c r="C25" s="104">
        <v>2.1</v>
      </c>
      <c r="D25" s="104">
        <v>1.4</v>
      </c>
      <c r="E25" t="s" s="99">
        <v>243</v>
      </c>
      <c r="F25" s="99"/>
      <c r="G25" s="105">
        <v>83.15000000000001</v>
      </c>
      <c r="H25" t="s" s="99">
        <v>257</v>
      </c>
      <c r="I25" s="105">
        <v>21.37</v>
      </c>
      <c r="J25" t="s" s="99">
        <v>258</v>
      </c>
      <c r="K25" s="103"/>
      <c r="L25" s="103"/>
      <c r="M25" s="103"/>
    </row>
    <row r="26" ht="20.25" customHeight="1">
      <c r="A26" t="s" s="100">
        <v>59</v>
      </c>
      <c r="B26" s="106">
        <v>39</v>
      </c>
      <c r="C26" s="106">
        <v>26.1</v>
      </c>
      <c r="D26" s="106">
        <v>9.800000000000001</v>
      </c>
      <c r="E26" t="s" s="100">
        <v>245</v>
      </c>
      <c r="F26" s="101"/>
      <c r="G26" s="102">
        <v>39.91</v>
      </c>
      <c r="H26" s="102">
        <v>39.91</v>
      </c>
      <c r="I26" s="102"/>
      <c r="J26" s="101"/>
      <c r="K26" t="s" s="100">
        <v>259</v>
      </c>
      <c r="L26" s="101"/>
      <c r="M26" s="101"/>
    </row>
    <row r="27" ht="20.25" customHeight="1">
      <c r="A27" t="s" s="99">
        <v>61</v>
      </c>
      <c r="B27" s="104">
        <v>361</v>
      </c>
      <c r="C27" s="104">
        <v>341</v>
      </c>
      <c r="D27" s="104">
        <v>276</v>
      </c>
      <c r="E27" t="s" s="99">
        <v>234</v>
      </c>
      <c r="F27" s="103"/>
      <c r="G27" s="105">
        <v>104.66</v>
      </c>
      <c r="H27" t="s" s="99">
        <v>260</v>
      </c>
      <c r="I27" s="105">
        <v>0.24</v>
      </c>
      <c r="J27" t="s" s="99">
        <v>261</v>
      </c>
      <c r="K27" s="103"/>
      <c r="L27" s="103"/>
      <c r="M27" s="103"/>
    </row>
    <row r="28" ht="20.25" customHeight="1">
      <c r="A28" t="s" s="100">
        <v>63</v>
      </c>
      <c r="B28" s="106">
        <v>2</v>
      </c>
      <c r="C28" s="101"/>
      <c r="D28" s="101"/>
      <c r="E28" t="s" s="100">
        <v>243</v>
      </c>
      <c r="F28" s="100"/>
      <c r="G28" s="102">
        <v>103.32</v>
      </c>
      <c r="H28" s="101"/>
      <c r="I28" s="102">
        <v>127.63</v>
      </c>
      <c r="J28" s="106">
        <v>127.63</v>
      </c>
      <c r="K28" s="101"/>
      <c r="L28" s="101"/>
      <c r="M28" s="101"/>
    </row>
    <row r="29" ht="20.25" customHeight="1">
      <c r="A29" t="s" s="99">
        <v>65</v>
      </c>
      <c r="B29" s="104">
        <v>1.4</v>
      </c>
      <c r="C29" s="104">
        <v>1.02</v>
      </c>
      <c r="D29" s="104">
        <v>0.67</v>
      </c>
      <c r="E29" t="s" s="99">
        <v>243</v>
      </c>
      <c r="F29" s="99"/>
      <c r="G29" s="105">
        <v>132.61</v>
      </c>
      <c r="H29" t="s" s="99">
        <v>262</v>
      </c>
      <c r="I29" s="105"/>
      <c r="J29" s="103"/>
      <c r="K29" s="103"/>
      <c r="L29" s="103"/>
      <c r="M29" s="103"/>
    </row>
    <row r="30" ht="20.25" customHeight="1">
      <c r="A30" t="s" s="100">
        <v>67</v>
      </c>
      <c r="B30" s="101"/>
      <c r="C30" s="101"/>
      <c r="D30" s="101"/>
      <c r="E30" s="101"/>
      <c r="F30" s="101"/>
      <c r="G30" s="102"/>
      <c r="H30" s="101"/>
      <c r="I30" s="102"/>
      <c r="J30" s="101"/>
      <c r="K30" s="101"/>
      <c r="L30" s="101"/>
      <c r="M30" s="101"/>
    </row>
    <row r="31" ht="20.25" customHeight="1">
      <c r="A31" t="s" s="99">
        <v>69</v>
      </c>
      <c r="B31" s="103"/>
      <c r="C31" s="103"/>
      <c r="D31" s="103"/>
      <c r="E31" s="103"/>
      <c r="F31" t="s" s="99">
        <v>263</v>
      </c>
      <c r="G31" s="105">
        <v>122</v>
      </c>
      <c r="H31" s="103"/>
      <c r="I31" s="105">
        <v>131</v>
      </c>
      <c r="J31" s="104">
        <v>131</v>
      </c>
      <c r="K31" s="103"/>
      <c r="L31" s="103"/>
      <c r="M31" s="103"/>
    </row>
    <row r="32" ht="20.25" customHeight="1">
      <c r="A32" t="s" s="100">
        <v>71</v>
      </c>
      <c r="B32" s="101"/>
      <c r="C32" s="101"/>
      <c r="D32" s="101"/>
      <c r="E32" s="101"/>
      <c r="F32" s="101"/>
      <c r="G32" s="102">
        <v>136.86</v>
      </c>
      <c r="H32" t="s" s="100">
        <v>264</v>
      </c>
      <c r="I32" s="102"/>
      <c r="J32" s="101"/>
      <c r="K32" s="101"/>
      <c r="L32" s="101"/>
      <c r="M32" s="101"/>
    </row>
    <row r="33" ht="20.25" customHeight="1">
      <c r="A33" t="s" s="99">
        <v>73</v>
      </c>
      <c r="B33" s="103"/>
      <c r="C33" s="103"/>
      <c r="D33" s="103"/>
      <c r="E33" s="103"/>
      <c r="F33" s="103"/>
      <c r="G33" s="105"/>
      <c r="H33" s="103"/>
      <c r="I33" s="105"/>
      <c r="J33" s="103"/>
      <c r="K33" s="103"/>
      <c r="L33" s="103"/>
      <c r="M33" s="103"/>
    </row>
    <row r="34" ht="20.25" customHeight="1">
      <c r="A34" t="s" s="100">
        <v>75</v>
      </c>
      <c r="B34" s="106">
        <v>33.06</v>
      </c>
      <c r="C34" s="106">
        <v>15.19</v>
      </c>
      <c r="D34" s="106">
        <v>57.77</v>
      </c>
      <c r="E34" t="s" s="100">
        <v>245</v>
      </c>
      <c r="F34" t="s" s="100">
        <v>265</v>
      </c>
      <c r="G34" s="102">
        <v>66.77</v>
      </c>
      <c r="H34" t="s" s="100">
        <v>266</v>
      </c>
      <c r="I34" s="102">
        <v>3.17</v>
      </c>
      <c r="J34" s="106">
        <v>3.17</v>
      </c>
      <c r="K34" t="s" s="100">
        <v>267</v>
      </c>
      <c r="L34" s="101"/>
      <c r="M34" s="101"/>
    </row>
    <row r="35" ht="20.25" customHeight="1">
      <c r="A35" t="s" s="99">
        <v>77</v>
      </c>
      <c r="B35" s="103"/>
      <c r="C35" s="103"/>
      <c r="D35" s="103"/>
      <c r="E35" s="103"/>
      <c r="F35" s="103"/>
      <c r="G35" s="105"/>
      <c r="H35" s="103"/>
      <c r="I35" s="105"/>
      <c r="J35" s="103"/>
      <c r="K35" s="103"/>
      <c r="L35" s="103"/>
      <c r="M35" s="103"/>
    </row>
    <row r="36" ht="20.25" customHeight="1">
      <c r="A36" t="s" s="100">
        <v>79</v>
      </c>
      <c r="B36" s="101"/>
      <c r="C36" s="101"/>
      <c r="D36" s="101"/>
      <c r="E36" s="101"/>
      <c r="F36" s="101"/>
      <c r="G36" s="102"/>
      <c r="H36" s="101"/>
      <c r="I36" s="102"/>
      <c r="J36" s="101"/>
      <c r="K36" s="101"/>
      <c r="L36" s="101"/>
      <c r="M36" s="101"/>
    </row>
    <row r="37" ht="20.25" customHeight="1">
      <c r="A37" t="s" s="99">
        <v>81</v>
      </c>
      <c r="B37" s="104">
        <v>1095</v>
      </c>
      <c r="C37" s="104">
        <v>895</v>
      </c>
      <c r="D37" s="104">
        <v>3047</v>
      </c>
      <c r="E37" t="s" s="99">
        <v>234</v>
      </c>
      <c r="F37" s="103"/>
      <c r="G37" s="105">
        <v>50.41</v>
      </c>
      <c r="H37" s="103"/>
      <c r="I37" s="105">
        <v>15.74</v>
      </c>
      <c r="J37" s="104">
        <v>15.74</v>
      </c>
      <c r="K37" t="s" s="99">
        <v>268</v>
      </c>
      <c r="L37" t="s" s="99">
        <v>269</v>
      </c>
      <c r="M37" s="103"/>
    </row>
    <row r="38" ht="20.25" customHeight="1">
      <c r="A38" t="s" s="100">
        <v>83</v>
      </c>
      <c r="B38" s="106">
        <v>1217</v>
      </c>
      <c r="C38" s="106">
        <v>367</v>
      </c>
      <c r="D38" s="106">
        <v>544</v>
      </c>
      <c r="E38" t="s" s="100">
        <v>234</v>
      </c>
      <c r="F38" s="101"/>
      <c r="G38" s="102">
        <v>116.89</v>
      </c>
      <c r="H38" s="101"/>
      <c r="I38" s="102">
        <v>116.89</v>
      </c>
      <c r="J38" t="s" s="100">
        <v>270</v>
      </c>
      <c r="K38" s="101"/>
      <c r="L38" t="s" s="100">
        <v>271</v>
      </c>
      <c r="M38" s="101"/>
    </row>
    <row r="39" ht="20.25" customHeight="1">
      <c r="A39" t="s" s="99">
        <v>85</v>
      </c>
      <c r="B39" s="104">
        <v>49.7</v>
      </c>
      <c r="C39" s="103"/>
      <c r="D39" s="104">
        <v>10.7</v>
      </c>
      <c r="E39" t="s" s="99">
        <v>245</v>
      </c>
      <c r="F39" s="103"/>
      <c r="G39" s="108">
        <v>137</v>
      </c>
      <c r="H39" s="103"/>
      <c r="I39" s="105"/>
      <c r="J39" s="103"/>
      <c r="K39" s="103"/>
      <c r="L39" s="103"/>
      <c r="M39" s="103"/>
    </row>
    <row r="40" ht="20.25" customHeight="1">
      <c r="A40" t="s" s="100">
        <v>87</v>
      </c>
      <c r="B40" s="106">
        <v>352</v>
      </c>
      <c r="C40" s="106">
        <v>381</v>
      </c>
      <c r="D40" s="106">
        <v>334</v>
      </c>
      <c r="E40" t="s" s="100">
        <v>234</v>
      </c>
      <c r="F40" s="100"/>
      <c r="G40" s="102">
        <v>226.13</v>
      </c>
      <c r="H40" t="s" s="100">
        <v>272</v>
      </c>
      <c r="I40" s="102"/>
      <c r="J40" s="101"/>
      <c r="K40" t="s" s="100">
        <v>273</v>
      </c>
      <c r="L40" s="101"/>
      <c r="M40" s="101"/>
    </row>
    <row r="41" ht="20.25" customHeight="1">
      <c r="A41" t="s" s="99">
        <v>89</v>
      </c>
      <c r="B41" s="103"/>
      <c r="C41" s="103"/>
      <c r="D41" s="103"/>
      <c r="E41" s="103"/>
      <c r="F41" s="103"/>
      <c r="G41" s="105">
        <v>72.75</v>
      </c>
      <c r="H41" s="103"/>
      <c r="I41" s="105"/>
      <c r="J41" s="103"/>
      <c r="K41" s="103"/>
      <c r="L41" s="103"/>
      <c r="M41" s="103"/>
    </row>
    <row r="42" ht="20.25" customHeight="1">
      <c r="A42" t="s" s="100">
        <v>91</v>
      </c>
      <c r="B42" s="101"/>
      <c r="C42" s="101"/>
      <c r="D42" s="101"/>
      <c r="E42" s="101"/>
      <c r="F42" s="101"/>
      <c r="G42" s="102">
        <v>62.78</v>
      </c>
      <c r="H42" s="101"/>
      <c r="I42" s="102">
        <v>67.64</v>
      </c>
      <c r="J42" t="s" s="100">
        <v>274</v>
      </c>
      <c r="K42" s="101"/>
      <c r="L42" s="101"/>
      <c r="M42" s="101"/>
    </row>
    <row r="43" ht="20.25" customHeight="1">
      <c r="A43" t="s" s="99">
        <v>93</v>
      </c>
      <c r="B43" s="103"/>
      <c r="C43" s="103"/>
      <c r="D43" s="103"/>
      <c r="E43" s="103"/>
      <c r="F43" s="103"/>
      <c r="G43" s="105"/>
      <c r="H43" s="103"/>
      <c r="I43" s="105"/>
      <c r="J43" s="103"/>
      <c r="K43" s="103"/>
      <c r="L43" s="103"/>
      <c r="M43" s="103"/>
    </row>
    <row r="44" ht="20.25" customHeight="1">
      <c r="A44" t="s" s="100">
        <v>95</v>
      </c>
      <c r="B44" s="106">
        <v>34.1</v>
      </c>
      <c r="C44" s="101"/>
      <c r="D44" s="106">
        <v>25.1</v>
      </c>
      <c r="E44" t="s" s="100">
        <v>245</v>
      </c>
      <c r="F44" s="100"/>
      <c r="G44" s="102">
        <v>64.34</v>
      </c>
      <c r="H44" s="102">
        <v>64.34</v>
      </c>
      <c r="I44" s="102">
        <v>69.27</v>
      </c>
      <c r="J44" s="102">
        <v>69.27</v>
      </c>
      <c r="K44" s="101"/>
      <c r="L44" s="101"/>
      <c r="M44" s="101"/>
    </row>
    <row r="45" ht="20.25" customHeight="1">
      <c r="A45" t="s" s="99">
        <v>97</v>
      </c>
      <c r="B45" s="103"/>
      <c r="C45" s="103"/>
      <c r="D45" s="104">
        <v>8.75</v>
      </c>
      <c r="E45" t="s" s="99">
        <v>245</v>
      </c>
      <c r="F45" s="103"/>
      <c r="G45" s="105">
        <v>85.27</v>
      </c>
      <c r="H45" s="104">
        <v>85.27</v>
      </c>
      <c r="I45" s="105"/>
      <c r="J45" s="103"/>
      <c r="K45" t="s" s="99">
        <v>275</v>
      </c>
      <c r="L45" s="103"/>
      <c r="M45" s="103"/>
    </row>
    <row r="46" ht="20.25" customHeight="1">
      <c r="A46" t="s" s="100">
        <v>99</v>
      </c>
      <c r="B46" s="101"/>
      <c r="C46" s="101"/>
      <c r="D46" s="101"/>
      <c r="E46" s="101"/>
      <c r="F46" s="101"/>
      <c r="G46" s="102"/>
      <c r="H46" s="101"/>
      <c r="I46" s="102"/>
      <c r="J46" s="101"/>
      <c r="K46" s="101"/>
      <c r="L46" s="101"/>
      <c r="M46" s="101"/>
    </row>
    <row r="47" ht="20.25" customHeight="1">
      <c r="A47" t="s" s="99">
        <v>101</v>
      </c>
      <c r="B47" s="103"/>
      <c r="C47" s="103"/>
      <c r="D47" s="103"/>
      <c r="E47" s="103"/>
      <c r="F47" s="103"/>
      <c r="G47" s="105">
        <v>220.58</v>
      </c>
      <c r="H47" s="103"/>
      <c r="I47" s="105"/>
      <c r="J47" s="103"/>
      <c r="K47" s="103"/>
      <c r="L47" s="103"/>
      <c r="M47" s="103"/>
    </row>
    <row r="48" ht="20.25" customHeight="1">
      <c r="A48" t="s" s="100">
        <v>103</v>
      </c>
      <c r="B48" s="106">
        <v>806.8</v>
      </c>
      <c r="C48" s="106">
        <v>16.6</v>
      </c>
      <c r="D48" s="101"/>
      <c r="E48" t="s" s="100">
        <v>234</v>
      </c>
      <c r="F48" s="101"/>
      <c r="G48" s="102">
        <v>130.7</v>
      </c>
      <c r="H48" t="s" s="100">
        <v>276</v>
      </c>
      <c r="I48" s="102"/>
      <c r="J48" s="101"/>
      <c r="K48" s="101"/>
      <c r="L48" s="101"/>
      <c r="M48" s="101"/>
    </row>
    <row r="49" ht="20.25" customHeight="1">
      <c r="A49" t="s" s="99">
        <v>105</v>
      </c>
      <c r="B49" s="104">
        <v>4.49</v>
      </c>
      <c r="C49" s="104">
        <v>2.16</v>
      </c>
      <c r="D49" s="104">
        <v>2.01</v>
      </c>
      <c r="E49" t="s" s="99">
        <v>243</v>
      </c>
      <c r="F49" s="103"/>
      <c r="G49" s="105">
        <v>98.93000000000001</v>
      </c>
      <c r="H49" s="104">
        <v>98.93000000000001</v>
      </c>
      <c r="I49" s="105">
        <v>20.29</v>
      </c>
      <c r="J49" s="103"/>
      <c r="K49" t="s" s="99">
        <v>277</v>
      </c>
      <c r="L49" s="103"/>
      <c r="M49" s="103"/>
    </row>
    <row r="50" ht="20.25" customHeight="1">
      <c r="A50" t="s" s="100">
        <v>107</v>
      </c>
      <c r="B50" s="106">
        <v>4</v>
      </c>
      <c r="C50" s="106">
        <v>3</v>
      </c>
      <c r="D50" s="101"/>
      <c r="E50" t="s" s="100">
        <v>243</v>
      </c>
      <c r="F50" s="101"/>
      <c r="G50" s="102">
        <v>84</v>
      </c>
      <c r="H50" s="101"/>
      <c r="I50" s="102"/>
      <c r="J50" s="101"/>
      <c r="K50" t="s" s="100">
        <v>278</v>
      </c>
      <c r="L50" s="101"/>
      <c r="M50" s="101"/>
    </row>
    <row r="51" ht="20.25" customHeight="1">
      <c r="A51" t="s" s="99">
        <v>109</v>
      </c>
      <c r="B51" s="104">
        <v>26</v>
      </c>
      <c r="C51" s="104">
        <v>22</v>
      </c>
      <c r="D51" s="104">
        <v>12</v>
      </c>
      <c r="E51" t="s" s="99">
        <v>245</v>
      </c>
      <c r="F51" s="99"/>
      <c r="G51" s="105">
        <v>128.41</v>
      </c>
      <c r="H51" s="104">
        <v>128.41</v>
      </c>
      <c r="I51" s="105">
        <v>128.41</v>
      </c>
      <c r="J51" t="s" s="99">
        <v>279</v>
      </c>
      <c r="K51" s="99"/>
      <c r="L51" s="99"/>
      <c r="M51" t="s" s="99">
        <v>280</v>
      </c>
    </row>
  </sheetData>
  <conditionalFormatting sqref="G39">
    <cfRule type="cellIs" dxfId="0" priority="1" operator="lessThan" stopIfTrue="1">
      <formula>0</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54"/>
  <sheetViews>
    <sheetView workbookViewId="0" showGridLines="0" defaultGridColor="1"/>
  </sheetViews>
  <sheetFormatPr defaultColWidth="8.83333" defaultRowHeight="15" customHeight="1" outlineLevelRow="0" outlineLevelCol="0"/>
  <cols>
    <col min="1" max="1" width="11.1719" style="13" customWidth="1"/>
    <col min="2" max="2" width="15.3516" style="13" customWidth="1"/>
    <col min="3" max="3" width="10.6719" style="13" customWidth="1"/>
    <col min="4" max="4" width="10.6719" style="13" customWidth="1"/>
    <col min="5" max="5" width="10.6719" style="13" customWidth="1"/>
    <col min="6" max="6" width="10.6719" style="13" customWidth="1"/>
    <col min="7" max="7" width="10.6719" style="13" customWidth="1"/>
    <col min="8" max="8" width="10.6719" style="13" customWidth="1"/>
    <col min="9" max="9" width="10.6719" style="13" customWidth="1"/>
    <col min="10" max="10" width="10.6719" style="13" customWidth="1"/>
    <col min="11" max="11" width="10.6719" style="13" customWidth="1"/>
    <col min="12" max="12" width="11.3516" style="13" customWidth="1"/>
    <col min="13" max="13" width="10.1719" style="13" customWidth="1"/>
    <col min="14" max="14" width="8.85156" style="13" customWidth="1"/>
    <col min="15" max="15" width="8.85156" style="13" customWidth="1"/>
    <col min="16" max="256" width="8.85156" style="1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12"/>
    </row>
    <row r="2" ht="15" customHeight="1">
      <c r="A2" t="s" s="5">
        <v>10</v>
      </c>
      <c r="B2" t="s" s="5">
        <v>11</v>
      </c>
      <c r="C2" s="14">
        <f>1-D2</f>
        <v>0.83</v>
      </c>
      <c r="D2" s="15">
        <f>ROUND(H2,2)+ROUND(G2,2)</f>
        <v>0.17</v>
      </c>
      <c r="E2" s="14">
        <f>SUM(ROUND(L2,2),ROUND(I2,2))</f>
        <v>0.06999999999999999</v>
      </c>
      <c r="F2" s="15">
        <f>ROUND(K2,2)+ROUND(J2,2)</f>
        <v>0.09999999999999999</v>
      </c>
      <c r="G2" s="14">
        <f>ROUND(J2,2)+ROUND(I2,2)</f>
        <v>0.13</v>
      </c>
      <c r="H2" s="14">
        <f>ROUND(K2,2)+ROUND(L2,2)</f>
        <v>0.04</v>
      </c>
      <c r="I2" s="14">
        <f>IF('Admissions 2017'!F2&gt;0,'Admissions 2017'!F2/'Admissions 2017'!C2,"  ")</f>
        <v>0.05935228452751817</v>
      </c>
      <c r="J2" s="14">
        <f>IF('Admissions 2017'!G2&gt;0,'Admissions 2017'!G2/'Admissions 2017'!C2,"  ")</f>
        <v>0.06720534787123572</v>
      </c>
      <c r="K2" s="14">
        <f>IF('Admissions 2017'!J2&gt;0,'Admissions 2017'!J2/'Admissions 2017'!C2,"  ")</f>
        <v>0.02518172377985462</v>
      </c>
      <c r="L2" s="14">
        <f>IF('Admissions 2017'!I2&gt;0,'Admissions 2017'!I2/'Admissions 2017'!C2,"  ")</f>
        <v>0.007106697819314642</v>
      </c>
      <c r="M2" s="8">
        <v>2017</v>
      </c>
      <c r="N2" s="7"/>
      <c r="O2" s="7"/>
    </row>
    <row r="3" ht="15" customHeight="1">
      <c r="A3" t="s" s="5">
        <v>12</v>
      </c>
      <c r="B3" t="s" s="5">
        <v>13</v>
      </c>
      <c r="C3" s="14">
        <f>1-D3</f>
        <v>0.7</v>
      </c>
      <c r="D3" s="15">
        <f>ROUND(H3,2)+ROUND(G3,2)</f>
        <v>0.3</v>
      </c>
      <c r="E3" s="15">
        <f>SUM(ROUND(L3,2),ROUND(I3,2))</f>
        <v>0.09999999999999999</v>
      </c>
      <c r="F3" s="14">
        <f>ROUND(K3,2)+ROUND(J3,2)</f>
        <v>0.2</v>
      </c>
      <c r="G3" s="14">
        <f>ROUND(J3,2)+ROUND(I3,2)</f>
        <v>0.2</v>
      </c>
      <c r="H3" s="14">
        <f>ROUND(K3,2)+ROUND(L3,2)</f>
        <v>0.09999999999999999</v>
      </c>
      <c r="I3" s="14">
        <f>IF('Admissions 2017'!F3&gt;0,'Admissions 2017'!F3/'Admissions 2017'!C3,"  ")</f>
        <v>0.06527994738140261</v>
      </c>
      <c r="J3" s="14">
        <f>IF('Admissions 2017'!G3&gt;0,'Admissions 2017'!G3/'Admissions 2017'!C3,"  ")</f>
        <v>0.1322864424895174</v>
      </c>
      <c r="K3" s="14">
        <f>IF('Admissions 2017'!J3&gt;0,'Admissions 2017'!J3/'Admissions 2017'!C3,"  ")</f>
        <v>0.0674175779001891</v>
      </c>
      <c r="L3" s="14">
        <f>IF('Admissions 2017'!I3&gt;0,'Admissions 2017'!I3/'Admissions 2017'!C3,"  ")</f>
        <v>0.02861136232837293</v>
      </c>
      <c r="M3" s="8">
        <v>2017</v>
      </c>
      <c r="N3" s="7"/>
      <c r="O3" s="7"/>
    </row>
    <row r="4" ht="15" customHeight="1">
      <c r="A4" t="s" s="5">
        <v>14</v>
      </c>
      <c r="B4" t="s" s="5">
        <v>15</v>
      </c>
      <c r="C4" s="14">
        <f>1-D4</f>
        <v>0.4299999999999999</v>
      </c>
      <c r="D4" s="15">
        <f>ROUND(H4,2)+ROUND(G4,2)</f>
        <v>0.5700000000000001</v>
      </c>
      <c r="E4" s="15">
        <f>SUM(ROUND(L4,2),ROUND(I4,2))</f>
        <v>0.33</v>
      </c>
      <c r="F4" s="14">
        <f>ROUND(K4,2)+ROUND(J4,2)</f>
        <v>0.24</v>
      </c>
      <c r="G4" s="14">
        <f>ROUND(J4,2)+ROUND(I4,2)</f>
        <v>0.06</v>
      </c>
      <c r="H4" s="14">
        <f>ROUND(K4,2)+ROUND(L4,2)</f>
        <v>0.51</v>
      </c>
      <c r="I4" s="14">
        <f>IF('Admissions 2017'!F4&gt;0,'Admissions 2017'!F4/'Admissions 2017'!C4,"  ")</f>
        <v>0.06475842468534308</v>
      </c>
      <c r="J4" s="16">
        <f>IF('Admissions 2017'!G4&gt;0,'Admissions 2017'!G4/'Admissions 2017'!C4,"  ")</f>
        <v>0.0002030044660982542</v>
      </c>
      <c r="K4" s="14">
        <f>IF('Admissions 2017'!J4&gt;0,'Admissions 2017'!J4/'Admissions 2017'!C4,"  ")</f>
        <v>0.2414738124238733</v>
      </c>
      <c r="L4" s="14">
        <f>IF('Admissions 2017'!I4&gt;0,'Admissions 2017'!I4/'Admissions 2017'!C4,"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2017'!F5&gt;0,'Admissions 2017'!F5/'Admissions 2017'!C5,"  ")</f>
        <v>0.08985872303143139</v>
      </c>
      <c r="J5" s="14">
        <f>IF('Admissions 2017'!G5&gt;0,'Admissions 2017'!G5/'Admissions 2017'!C5,"  ")</f>
        <v>0.1603876902858394</v>
      </c>
      <c r="K5" s="14">
        <f>IF('Admissions 2017'!J5&gt;0,'Admissions 2017'!J5/'Admissions 2017'!C5,"  ")</f>
        <v>0.179169860913372</v>
      </c>
      <c r="L5" s="14">
        <f>IF('Admissions 2017'!I5&gt;0,'Admissions 2017'!I5/'Admissions 2017'!C5,"  ")</f>
        <v>0.008159018727412112</v>
      </c>
      <c r="M5" s="8">
        <v>2017</v>
      </c>
      <c r="N5" s="7"/>
      <c r="O5" s="7"/>
    </row>
    <row r="6" ht="15" customHeight="1">
      <c r="A6" t="s" s="5">
        <v>18</v>
      </c>
      <c r="B6" t="s" s="5">
        <v>19</v>
      </c>
      <c r="C6" s="14">
        <f>1-D6</f>
        <v>0.6699999999999999</v>
      </c>
      <c r="D6" s="15">
        <f>ROUND(H6,2)+ROUND(G6,2)</f>
        <v>0.33</v>
      </c>
      <c r="E6" s="15">
        <f>SUM(ROUND(L6,2),ROUND(I6,2))</f>
        <v>0.22</v>
      </c>
      <c r="F6" s="14">
        <f>ROUND(K6,2)+ROUND(J6,2)</f>
        <v>0.11</v>
      </c>
      <c r="G6" s="14">
        <f>ROUND(J6,2)+ROUND(I6,2)</f>
        <v>0.2</v>
      </c>
      <c r="H6" s="14">
        <f>ROUND(K6,2)+ROUND(L6,2)</f>
        <v>0.13</v>
      </c>
      <c r="I6" s="14">
        <f>IF('Admissions 2017'!F6&gt;0,'Admissions 2017'!F6/'Admissions 2017'!C6,"  ")</f>
        <v>0.08939630567074155</v>
      </c>
      <c r="J6" s="14">
        <f>IF('Admissions 2017'!G6&gt;0,'Admissions 2017'!G6/'Admissions 2017'!C6,"  ")</f>
        <v>0.1137648769454467</v>
      </c>
      <c r="K6" s="17">
        <f>IF('Admissions 2017'!J6&gt;0,'Admissions 2017'!J6/'Admissions 2017'!C6,"  ")</f>
        <v>0.0008077979428079056</v>
      </c>
      <c r="L6" s="14">
        <f>IF('Admissions 2017'!I6&gt;0,'Admissions 2017'!I6/'Admissions 2017'!C6,"  ")</f>
        <v>0.1252894609295062</v>
      </c>
      <c r="M6" s="8">
        <v>2017</v>
      </c>
      <c r="N6" s="7"/>
      <c r="O6" s="7"/>
    </row>
    <row r="7" ht="15" customHeight="1">
      <c r="A7" t="s" s="5">
        <v>20</v>
      </c>
      <c r="B7" t="s" s="5">
        <v>21</v>
      </c>
      <c r="C7" s="14">
        <f>1-D7</f>
        <v>0.48</v>
      </c>
      <c r="D7" s="15">
        <f>ROUND(H7,2)+ROUND(G7,2)</f>
        <v>0.52</v>
      </c>
      <c r="E7" s="18">
        <f>SUM(ROUND(L7,2),ROUND(I7,2))</f>
        <v>0.16</v>
      </c>
      <c r="F7" s="15">
        <f>ROUND(K7,2)+ROUND(J7,2)</f>
        <v>0.36</v>
      </c>
      <c r="G7" s="14">
        <f>ROUND(J7,2)+ROUND(I7,2)</f>
        <v>0.15</v>
      </c>
      <c r="H7" s="14">
        <f>ROUND(K7,2)+ROUND(L7,2)</f>
        <v>0.37</v>
      </c>
      <c r="I7" s="14">
        <f>IF('Admissions 2017'!F7&gt;0,'Admissions 2017'!F7/'Admissions 2017'!C7,"  ")</f>
        <v>0.05386035400152026</v>
      </c>
      <c r="J7" s="14">
        <f>IF('Admissions 2017'!G7&gt;0,'Admissions 2017'!G7/'Admissions 2017'!C7,"  ")</f>
        <v>0.1017482897165816</v>
      </c>
      <c r="K7" s="14">
        <f>IF('Admissions 2017'!J7&gt;0,'Admissions 2017'!J7/'Admissions 2017'!C7,"  ")</f>
        <v>0.2639808882614833</v>
      </c>
      <c r="L7" s="14">
        <f>IF('Admissions 2017'!I7&gt;0,'Admissions 2017'!I7/'Admissions 2017'!C7,"  ")</f>
        <v>0.1052231512650668</v>
      </c>
      <c r="M7" s="8">
        <v>2017</v>
      </c>
      <c r="N7" s="7"/>
      <c r="O7" s="7"/>
    </row>
    <row r="8" ht="15" customHeight="1">
      <c r="A8" t="s" s="5">
        <v>22</v>
      </c>
      <c r="B8" t="s" s="5">
        <v>23</v>
      </c>
      <c r="C8" s="14">
        <f>1-D8</f>
        <v>0.88</v>
      </c>
      <c r="D8" s="19">
        <f>ROUND(H8,2)+ROUND(G8,2)</f>
        <v>0.12</v>
      </c>
      <c r="E8" s="20">
        <v>0.12</v>
      </c>
      <c r="F8" s="21"/>
      <c r="G8" s="14">
        <f>'Admissions 2017'!E8/'Admissions 2017'!C8</f>
        <v>0.03785664578983994</v>
      </c>
      <c r="H8" s="14">
        <f>ROUND(K8,2)+ROUND(L8,2)</f>
        <v>0.08</v>
      </c>
      <c r="I8" t="s" s="5">
        <f>IF('Admissions 2017'!F8&gt;0,'Admissions 2017'!F8/'Admissions 2017'!C8,"  ")</f>
        <v>131</v>
      </c>
      <c r="J8" t="s" s="5">
        <f>IF('Admissions 2017'!G8&gt;0,'Admissions 2017'!G8/'Admissions 2017'!C8,"  ")</f>
        <v>131</v>
      </c>
      <c r="K8" s="14">
        <v>0.03</v>
      </c>
      <c r="L8" s="14">
        <f>IF('Admissions 2017'!I8&gt;0,'Admissions 2017'!I8/'Admissions 2017'!C8,"  ")</f>
        <v>0.04810948735792159</v>
      </c>
      <c r="M8" s="8">
        <v>2017</v>
      </c>
      <c r="N8" s="7"/>
      <c r="O8" s="7"/>
    </row>
    <row r="9" ht="15" customHeight="1">
      <c r="A9" t="s" s="5">
        <v>24</v>
      </c>
      <c r="B9" t="s" s="5">
        <v>25</v>
      </c>
      <c r="C9" s="14"/>
      <c r="D9" s="14"/>
      <c r="E9" s="22"/>
      <c r="F9" s="14"/>
      <c r="G9" s="14"/>
      <c r="H9" s="14"/>
      <c r="I9" t="s" s="5">
        <f>IF('Admissions 2017'!F9&gt;0,'Admissions 2017'!F9/'Admissions 2017'!C9,"  ")</f>
        <v>131</v>
      </c>
      <c r="J9" t="s" s="5">
        <f>IF('Admissions 2017'!G9&gt;0,'Admissions 2017'!G9/'Admissions 2017'!C9,"  ")</f>
        <v>131</v>
      </c>
      <c r="K9" t="s" s="5">
        <f>IF('Admissions 2017'!J9&gt;0,'Admissions 2017'!J9/'Admissions 2017'!C9,"  ")</f>
        <v>131</v>
      </c>
      <c r="L9" t="s" s="5">
        <f>IF('Admissions 2017'!I9&gt;0,'Admissions 2017'!I9/'Admissions 2017'!C9,"  ")</f>
        <v>131</v>
      </c>
      <c r="M9" s="7"/>
      <c r="N9" s="7"/>
      <c r="O9" s="7"/>
    </row>
    <row r="10" ht="15" customHeight="1">
      <c r="A10" t="s" s="5">
        <v>26</v>
      </c>
      <c r="B10" t="s" s="5">
        <v>27</v>
      </c>
      <c r="C10" s="14">
        <f>1-D10</f>
        <v>0.67</v>
      </c>
      <c r="D10" s="14">
        <f>ROUND(H10,2)+ROUND(G10,2)</f>
        <v>0.33</v>
      </c>
      <c r="E10" s="18">
        <f>SUM(ROUND(L10,2),ROUND(I10,2))</f>
        <v>0.16</v>
      </c>
      <c r="F10" s="14">
        <f>ROUND(K10,2)+ROUND(J10,2)</f>
        <v>0.17</v>
      </c>
      <c r="G10" s="14">
        <f>ROUND(J10,2)+ROUND(I10,2)</f>
        <v>0.29</v>
      </c>
      <c r="H10" s="14">
        <f>ROUND(K10,2)+ROUND(L10,2)</f>
        <v>0.04</v>
      </c>
      <c r="I10" s="14">
        <f>IF('Admissions 2017'!F10&gt;0,'Admissions 2017'!F10/'Admissions 2017'!C10,"  ")</f>
        <v>0.1520535158680772</v>
      </c>
      <c r="J10" s="14">
        <f>IF('Admissions 2017'!G10&gt;0,'Admissions 2017'!G10/'Admissions 2017'!C10,"  ")</f>
        <v>0.1416925948973242</v>
      </c>
      <c r="K10" s="14">
        <f>IF('Admissions 2017'!J10&gt;0,'Admissions 2017'!J10/'Admissions 2017'!C10,"  ")</f>
        <v>0.02514001244555071</v>
      </c>
      <c r="L10" s="14">
        <f>IF('Admissions 2017'!I10&gt;0,'Admissions 2017'!I10/'Admissions 2017'!C10,"  ")</f>
        <v>0.0104542626011201</v>
      </c>
      <c r="M10" s="8">
        <v>2017</v>
      </c>
      <c r="N10" s="7"/>
      <c r="O10" s="7"/>
    </row>
    <row r="11" ht="15" customHeight="1">
      <c r="A11" t="s" s="5">
        <v>28</v>
      </c>
      <c r="B11" t="s" s="5">
        <v>29</v>
      </c>
      <c r="C11" s="14">
        <f>1-D11</f>
        <v>0.6499999999999999</v>
      </c>
      <c r="D11" s="23">
        <f>ROUND(H11,2)+ROUND(G11,2)</f>
        <v>0.35</v>
      </c>
      <c r="E11" s="20">
        <f>L11</f>
        <v>0.09085107617334803</v>
      </c>
      <c r="F11" s="21">
        <f>K11</f>
        <v>0.04687590648024598</v>
      </c>
      <c r="G11" s="14">
        <f>'Admissions 2017'!E11/'Admissions 2017'!C11</f>
        <v>0.2141904043627081</v>
      </c>
      <c r="H11" s="14">
        <f>ROUND(K11,2)+ROUND(L11,2)</f>
        <v>0.14</v>
      </c>
      <c r="I11" t="s" s="5">
        <f>IF('Admissions 2017'!F11&gt;0,'Admissions 2017'!F11/'Admissions 2017'!C11,"  ")</f>
        <v>131</v>
      </c>
      <c r="J11" t="s" s="5">
        <f>IF('Admissions 2017'!G11&gt;0,'Admissions 2017'!G11/'Admissions 2017'!C11,"  ")</f>
        <v>131</v>
      </c>
      <c r="K11" s="14">
        <f>IF('Admissions 2017'!J11&gt;0,'Admissions 2017'!J11/'Admissions 2017'!C11,"  ")</f>
        <v>0.04687590648024598</v>
      </c>
      <c r="L11" s="14">
        <f>IF('Admissions 2017'!I11&gt;0,'Admissions 2017'!I11/'Admissions 2017'!C11,"  ")</f>
        <v>0.09085107617334803</v>
      </c>
      <c r="M11" s="8">
        <v>2017</v>
      </c>
      <c r="N11" s="7"/>
      <c r="O11" s="7"/>
    </row>
    <row r="12" ht="15" customHeight="1">
      <c r="A12" t="s" s="5">
        <v>30</v>
      </c>
      <c r="B12" t="s" s="5">
        <v>31</v>
      </c>
      <c r="C12" s="14">
        <f>1-D12</f>
        <v>0.47</v>
      </c>
      <c r="D12" s="15">
        <f>ROUND(H12,2)+ROUND(G12,2)</f>
        <v>0.53</v>
      </c>
      <c r="E12" s="24">
        <f>SUM(ROUND(L12,2),ROUND(I12,2))</f>
        <v>0.3099999999999999</v>
      </c>
      <c r="F12" s="15">
        <f>ROUND(K12,2)+ROUND(J12,2)</f>
        <v>0.22</v>
      </c>
      <c r="G12" s="14">
        <f>ROUND(J12,2)+ROUND(I12,2)</f>
        <v>0.47</v>
      </c>
      <c r="H12" s="14">
        <f>ROUND(K12,2)+ROUND(L12,2)</f>
        <v>0.06</v>
      </c>
      <c r="I12" s="14">
        <f>IF('Admissions 2017'!F12&gt;0,'Admissions 2017'!F12/'Admissions 2017'!C12,"  ")</f>
        <v>0.2789860290940516</v>
      </c>
      <c r="J12" s="14">
        <f>IF('Admissions 2017'!G12&gt;0,'Admissions 2017'!G12/'Admissions 2017'!C12,"  ")</f>
        <v>0.1872389457007057</v>
      </c>
      <c r="K12" s="14">
        <f>IF('Admissions 2017'!J12&gt;0,'Admissions 2017'!J12/'Admissions 2017'!C12,"  ")</f>
        <v>0.02664554227279274</v>
      </c>
      <c r="L12" s="14">
        <f>IF('Admissions 2017'!I12&gt;0,'Admissions 2017'!I12/'Admissions 2017'!C12,"  ")</f>
        <v>0.02506121273224831</v>
      </c>
      <c r="M12" s="8">
        <v>2017</v>
      </c>
      <c r="N12" s="7"/>
      <c r="O12" s="7"/>
    </row>
    <row r="13" ht="15" customHeight="1">
      <c r="A13" t="s" s="5">
        <v>32</v>
      </c>
      <c r="B13" t="s" s="5">
        <v>33</v>
      </c>
      <c r="C13" s="14">
        <f>1-D13</f>
        <v>0.4399999999999999</v>
      </c>
      <c r="D13" s="14">
        <f>ROUND(H13,2)+ROUND(G13,2)</f>
        <v>0.5600000000000001</v>
      </c>
      <c r="E13" s="14">
        <f>SUM(ROUND(L13,2),ROUND(I13,2))</f>
        <v>0.34</v>
      </c>
      <c r="F13" s="14">
        <f>ROUND(K13,2)+ROUND(J13,2)</f>
        <v>0.22</v>
      </c>
      <c r="G13" s="14">
        <f>ROUND(J13,2)+ROUND(I13,2)</f>
        <v>0.28</v>
      </c>
      <c r="H13" s="14">
        <f>ROUND(K13,2)+ROUND(L13,2)</f>
        <v>0.28</v>
      </c>
      <c r="I13" s="14">
        <f>IF('Admissions 2017'!F13&gt;0,'Admissions 2017'!F13/'Admissions 2017'!C13,"  ")</f>
        <v>0.2424143556280587</v>
      </c>
      <c r="J13" s="14">
        <f>IF('Admissions 2017'!G13&gt;0,'Admissions 2017'!G13/'Admissions 2017'!C13,"  ")</f>
        <v>0.03882544861337683</v>
      </c>
      <c r="K13" s="14">
        <f>IF('Admissions 2017'!J13&gt;0,'Admissions 2017'!J13/'Admissions 2017'!C13,"  ")</f>
        <v>0.1768352365415987</v>
      </c>
      <c r="L13" s="14">
        <f>IF('Admissions 2017'!I13&gt;0,'Admissions 2017'!I13/'Admissions 2017'!C13,"  ")</f>
        <v>0.101305057096248</v>
      </c>
      <c r="M13" s="8">
        <v>2017</v>
      </c>
      <c r="N13" s="7"/>
      <c r="O13" s="7"/>
    </row>
    <row r="14" ht="15" customHeight="1">
      <c r="A14" t="s" s="5">
        <v>34</v>
      </c>
      <c r="B14" t="s" s="5">
        <v>35</v>
      </c>
      <c r="C14" s="14">
        <f>1-D14</f>
        <v>0.3100000000000001</v>
      </c>
      <c r="D14" s="15">
        <f>ROUND(H14,2)+ROUND(G14,2)</f>
        <v>0.6899999999999999</v>
      </c>
      <c r="E14" s="18">
        <f>SUM(ROUND(L14,2),ROUND(I14,2))</f>
        <v>0.41</v>
      </c>
      <c r="F14" s="15">
        <f>ROUND(K14,2)+ROUND(J14,2)</f>
        <v>0.28</v>
      </c>
      <c r="G14" s="14">
        <f>ROUND(J14,2)+ROUND(I14,2)</f>
        <v>0.33</v>
      </c>
      <c r="H14" s="14">
        <f>ROUND(K14,2)+ROUND(L14,2)</f>
        <v>0.36</v>
      </c>
      <c r="I14" s="14">
        <f>IF('Admissions 2017'!F14&gt;0,'Admissions 2017'!F14/'Admissions 2017'!C14,"  ")</f>
        <v>0.2049386863766168</v>
      </c>
      <c r="J14" s="14">
        <f>IF('Admissions 2017'!G14&gt;0,'Admissions 2017'!G14/'Admissions 2017'!C14,"  ")</f>
        <v>0.1296825130186461</v>
      </c>
      <c r="K14" s="14">
        <f>IF('Admissions 2017'!J14&gt;0,'Admissions 2017'!J14/'Admissions 2017'!C14,"  ")</f>
        <v>0.1451369057618008</v>
      </c>
      <c r="L14" s="14">
        <f>IF('Admissions 2017'!I14&gt;0,'Admissions 2017'!I14/'Admissions 2017'!C14,"  ")</f>
        <v>0.2057785990257013</v>
      </c>
      <c r="M14" s="8">
        <v>2017</v>
      </c>
      <c r="N14" s="7"/>
      <c r="O14" s="7"/>
    </row>
    <row r="15" ht="15" customHeight="1">
      <c r="A15" t="s" s="5">
        <v>36</v>
      </c>
      <c r="B15" t="s" s="5">
        <v>37</v>
      </c>
      <c r="C15" s="14">
        <f>1-D15</f>
        <v>0.6599999999999999</v>
      </c>
      <c r="D15" s="23">
        <f>ROUND(H15,2)+ROUND(G15,2)</f>
        <v>0.34</v>
      </c>
      <c r="E15" s="20">
        <f>L15</f>
        <v>0.07009991706488686</v>
      </c>
      <c r="F15" s="21">
        <f>K15</f>
        <v>0.2726985506101655</v>
      </c>
      <c r="G15" s="14"/>
      <c r="H15" s="14">
        <f>ROUND(K15,2)+ROUND(L15,2)</f>
        <v>0.34</v>
      </c>
      <c r="I15" t="s" s="5">
        <f>IF('Admissions 2017'!F15&gt;0,'Admissions 2017'!F15/'Admissions 2017'!C15,"  ")</f>
        <v>131</v>
      </c>
      <c r="J15" t="s" s="5">
        <f>IF('Admissions 2017'!G15&gt;0,'Admissions 2017'!G15/'Admissions 2017'!C15,"  ")</f>
        <v>131</v>
      </c>
      <c r="K15" s="14">
        <f>IF('Admissions 2017'!J15&gt;0,'Admissions 2017'!J15/'Admissions 2017'!C15,"  ")</f>
        <v>0.2726985506101655</v>
      </c>
      <c r="L15" s="14">
        <f>IF('Admissions 2017'!I15&gt;0,'Admissions 2017'!I15/'Admissions 2017'!C15,"  ")</f>
        <v>0.07009991706488686</v>
      </c>
      <c r="M15" s="8">
        <v>2017</v>
      </c>
      <c r="N15" s="7"/>
      <c r="O15" s="7"/>
    </row>
    <row r="16" ht="15" customHeight="1">
      <c r="A16" t="s" s="5">
        <v>38</v>
      </c>
      <c r="B16" t="s" s="5">
        <v>39</v>
      </c>
      <c r="C16" s="14">
        <f>1-D16</f>
        <v>0.47</v>
      </c>
      <c r="D16" s="15">
        <f>ROUND(H16,2)+ROUND(G16,2)</f>
        <v>0.53</v>
      </c>
      <c r="E16" s="22">
        <f>SUM(ROUND(L16,2),ROUND(I16,2))</f>
        <v>0.17</v>
      </c>
      <c r="F16" s="15">
        <f>ROUND(K16,2)+ROUND(J16,2)</f>
        <v>0.36</v>
      </c>
      <c r="G16" s="14">
        <f>ROUND(J16,2)+ROUND(I16,2)</f>
        <v>0.32</v>
      </c>
      <c r="H16" s="14">
        <f>ROUND(K16,2)+ROUND(L16,2)</f>
        <v>0.21</v>
      </c>
      <c r="I16" s="14">
        <f>IF('Admissions 2017'!F16&gt;0,'Admissions 2017'!F16/'Admissions 2017'!C16,"  ")</f>
        <v>0.1279324894514768</v>
      </c>
      <c r="J16" s="14">
        <f>IF('Admissions 2017'!G16&gt;0,'Admissions 2017'!G16/'Admissions 2017'!C16,"  ")</f>
        <v>0.1937552742616034</v>
      </c>
      <c r="K16" s="14">
        <f>IF('Admissions 2017'!J16&gt;0,'Admissions 2017'!J16/'Admissions 2017'!C16,"  ")</f>
        <v>0.1744303797468355</v>
      </c>
      <c r="L16" s="14">
        <f>IF('Admissions 2017'!I16&gt;0,'Admissions 2017'!I16/'Admissions 2017'!C16,"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2017'!F17&gt;0,'Admissions 2017'!F17/'Admissions 2017'!C17,"  ")</f>
        <v>0.08195949128591616</v>
      </c>
      <c r="J17" s="14">
        <f>IF('Admissions 2017'!G17&gt;0,'Admissions 2017'!G17/'Admissions 2017'!C17,"  ")</f>
        <v>0.3794944261265505</v>
      </c>
      <c r="K17" s="14">
        <f>IF('Admissions 2017'!J17&gt;0,'Admissions 2017'!J17/'Admissions 2017'!C17,"  ")</f>
        <v>0.1885696341654891</v>
      </c>
      <c r="L17" s="14">
        <f>IF('Admissions 2017'!I17&gt;0,'Admissions 2017'!I17/'Admissions 2017'!C17,"  ")</f>
        <v>0.03077406186214476</v>
      </c>
      <c r="M17" s="8">
        <v>2017</v>
      </c>
      <c r="N17" s="7"/>
      <c r="O17" s="7"/>
    </row>
    <row r="18" ht="15" customHeight="1">
      <c r="A18" t="s" s="5">
        <v>42</v>
      </c>
      <c r="B18" t="s" s="5">
        <v>43</v>
      </c>
      <c r="C18" s="14">
        <f>1-D18</f>
        <v>0.36</v>
      </c>
      <c r="D18" s="15">
        <f>ROUND(H18,2)+ROUND(G18,2)</f>
        <v>0.64</v>
      </c>
      <c r="E18" s="14">
        <f>SUM(ROUND(L18,2),ROUND(I18,2))</f>
        <v>0.01</v>
      </c>
      <c r="F18" s="15">
        <f>ROUND(K18,2)+ROUND(J18,2)</f>
        <v>0.63</v>
      </c>
      <c r="G18" s="14">
        <f>ROUND(J18,2)+ROUND(I18,2)</f>
        <v>0.22</v>
      </c>
      <c r="H18" s="14">
        <f>ROUND(K18,2)+ROUND(L18,2)</f>
        <v>0.42</v>
      </c>
      <c r="I18" s="17">
        <f>IF('Admissions 2017'!F18&gt;0,'Admissions 2017'!F18/'Admissions 2017'!C18,"  ")</f>
        <v>0.0008393956351426973</v>
      </c>
      <c r="J18" s="14">
        <f>IF('Admissions 2017'!G18&gt;0,'Admissions 2017'!G18/'Admissions 2017'!C18,"  ")</f>
        <v>0.2190356276814027</v>
      </c>
      <c r="K18" s="14">
        <f>IF('Admissions 2017'!J18&gt;0,'Admissions 2017'!J18/'Admissions 2017'!C18,"  ")</f>
        <v>0.4056146241372878</v>
      </c>
      <c r="L18" s="14">
        <f>IF('Admissions 2017'!I18&gt;0,'Admissions 2017'!I18/'Admissions 2017'!C18,"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0.26</v>
      </c>
      <c r="H19" s="14">
        <f>ROUND(K19,2)+ROUND(L19,2)</f>
        <v>0.25</v>
      </c>
      <c r="I19" s="14">
        <f>IF('Admissions 2017'!F19&gt;0,'Admissions 2017'!F19/'Admissions 2017'!C19,"  ")</f>
        <v>0.2217652835747606</v>
      </c>
      <c r="J19" s="14">
        <f>IF('Admissions 2017'!G19&gt;0,'Admissions 2017'!G19/'Admissions 2017'!C19,"  ")</f>
        <v>0.03971274245028235</v>
      </c>
      <c r="K19" s="14">
        <f>IF('Admissions 2017'!J19&gt;0,'Admissions 2017'!J19/'Admissions 2017'!C19,"  ")</f>
        <v>0.1802111465750061</v>
      </c>
      <c r="L19" s="14">
        <f>IF('Admissions 2017'!I19&gt;0,'Admissions 2017'!I19/'Admissions 2017'!C19,"  ")</f>
        <v>0.07205990670267616</v>
      </c>
      <c r="M19" s="8">
        <v>2017</v>
      </c>
      <c r="N19" s="7"/>
      <c r="O19" s="7"/>
    </row>
    <row r="20" ht="15" customHeight="1">
      <c r="A20" t="s" s="5">
        <v>46</v>
      </c>
      <c r="B20" t="s" s="5">
        <v>47</v>
      </c>
      <c r="C20" s="14">
        <f>1-D20</f>
        <v>0.9</v>
      </c>
      <c r="D20" s="15">
        <f>ROUND(H20,2)+ROUND(G20,2)</f>
        <v>0.09999999999999999</v>
      </c>
      <c r="E20" s="14">
        <f>L20</f>
        <v>0.0180577849117175</v>
      </c>
      <c r="F20" s="14">
        <f>K20</f>
        <v>0.0738362760834671</v>
      </c>
      <c r="G20" s="14">
        <f>'Admissions 2017'!E20/'Admissions 2017'!C20</f>
        <v>0.0108346709470305</v>
      </c>
      <c r="H20" s="14">
        <f>ROUND(K20,2)+ROUND(L20,2)</f>
        <v>0.09</v>
      </c>
      <c r="I20" t="s" s="5">
        <f>IF('Admissions 2017'!F20&gt;0,'Admissions 2017'!F20/'Admissions 2017'!C20,"  ")</f>
        <v>131</v>
      </c>
      <c r="J20" t="s" s="5">
        <f>IF('Admissions 2017'!G20&gt;0,'Admissions 2017'!G20/'Admissions 2017'!C20,"  ")</f>
        <v>131</v>
      </c>
      <c r="K20" s="14">
        <f>IF('Admissions 2017'!J20&gt;0,'Admissions 2017'!J20/'Admissions 2017'!C20,"  ")</f>
        <v>0.0738362760834671</v>
      </c>
      <c r="L20" s="14">
        <f>IF('Admissions 2017'!I20&gt;0,'Admissions 2017'!I20/'Admissions 2017'!C20,"  ")</f>
        <v>0.0180577849117175</v>
      </c>
      <c r="M20" s="8">
        <v>2017</v>
      </c>
      <c r="N20" s="7"/>
      <c r="O20" s="7"/>
    </row>
    <row r="21" ht="15" customHeight="1">
      <c r="A21" t="s" s="5">
        <v>48</v>
      </c>
      <c r="B21" t="s" s="5">
        <v>49</v>
      </c>
      <c r="C21" s="14">
        <f>1-D21</f>
        <v>0.76</v>
      </c>
      <c r="D21" s="14">
        <f>ROUND(H21,2)+ROUND(G21,2)</f>
        <v>0.24</v>
      </c>
      <c r="E21" s="14"/>
      <c r="F21" s="14"/>
      <c r="G21" s="14"/>
      <c r="H21" s="14">
        <f>'Admissions 2017'!H21/'Admissions 2017'!C21</f>
        <v>0.237301497916432</v>
      </c>
      <c r="I21" t="s" s="5">
        <f>IF('Admissions 2017'!F21&gt;0,'Admissions 2017'!F21/'Admissions 2017'!C21,"  ")</f>
        <v>131</v>
      </c>
      <c r="J21" t="s" s="5">
        <f>IF('Admissions 2017'!G21&gt;0,'Admissions 2017'!G21/'Admissions 2017'!C21,"  ")</f>
        <v>131</v>
      </c>
      <c r="K21" t="s" s="5">
        <f>IF('Admissions 2017'!J21&gt;0,'Admissions 2017'!J21/'Admissions 2017'!C21,"  ")</f>
        <v>131</v>
      </c>
      <c r="L21" t="s" s="5">
        <f>IF('Admissions 2017'!I21&gt;0,'Admissions 2017'!I21/'Admissions 2017'!C21,"  ")</f>
        <v>131</v>
      </c>
      <c r="M21" s="8">
        <v>2017</v>
      </c>
      <c r="N21" s="7"/>
      <c r="O21" s="14"/>
    </row>
    <row r="22" ht="15" customHeight="1">
      <c r="A22" t="s" s="5">
        <v>50</v>
      </c>
      <c r="B22" t="s" s="5">
        <v>51</v>
      </c>
      <c r="C22" s="14">
        <f>1-D22</f>
        <v>0.5600000000000001</v>
      </c>
      <c r="D22" s="14">
        <f>ROUND(H22,2)+ROUND(G22,2)</f>
        <v>0.44</v>
      </c>
      <c r="E22" s="14">
        <f>I22</f>
        <v>0.2609665427509293</v>
      </c>
      <c r="F22" s="14">
        <f>J22</f>
        <v>0.1762081784386617</v>
      </c>
      <c r="G22" s="14">
        <f>ROUND(J22,2)+ROUND(I22,2)</f>
        <v>0.44</v>
      </c>
      <c r="H22" s="14"/>
      <c r="I22" s="14">
        <f>IF('Admissions 2017'!F22&gt;0,'Admissions 2017'!F22/'Admissions 2017'!C22,"  ")</f>
        <v>0.2609665427509293</v>
      </c>
      <c r="J22" s="14">
        <f>IF('Admissions 2017'!G22&gt;0,'Admissions 2017'!G22/'Admissions 2017'!C22,"  ")</f>
        <v>0.1762081784386617</v>
      </c>
      <c r="K22" t="s" s="5">
        <f>IF('Admissions 2017'!J22&gt;0,'Admissions 2017'!J22/'Admissions 2017'!C22,"  ")</f>
        <v>131</v>
      </c>
      <c r="L22" t="s" s="5">
        <f>IF('Admissions 2017'!I22&gt;0,'Admissions 2017'!I22/'Admissions 2017'!C22,"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2017'!E23/'Admissions 2017'!C23</f>
        <v>0.2310888557425954</v>
      </c>
      <c r="H23" s="14">
        <f>ROUND(K23,2)+ROUND(L23,2)</f>
        <v>0.29</v>
      </c>
      <c r="I23" t="s" s="5">
        <f>IF('Admissions 2017'!F23&gt;0,'Admissions 2017'!F23/'Admissions 2017'!C23,"  ")</f>
        <v>131</v>
      </c>
      <c r="J23" t="s" s="5">
        <f>IF('Admissions 2017'!G23&gt;0,'Admissions 2017'!G23/'Admissions 2017'!C23,"  ")</f>
        <v>131</v>
      </c>
      <c r="K23" s="14">
        <f>IF('Admissions 2017'!J23&gt;0,'Admissions 2017'!J23/'Admissions 2017'!C23,"  ")</f>
        <v>0.1801619433198381</v>
      </c>
      <c r="L23" s="14">
        <f>IF('Admissions 2017'!I23&gt;0,'Admissions 2017'!I23/'Admissions 2017'!C23,"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2017'!E24/'Admissions 2017'!C24</f>
        <v>0.2413414634146341</v>
      </c>
      <c r="H24" s="14">
        <f>ROUND(K24,2)+ROUND(L24,2)</f>
        <v>0.41</v>
      </c>
      <c r="I24" t="s" s="5">
        <f>IF('Admissions 2017'!F24&gt;0,'Admissions 2017'!F24/'Admissions 2017'!C24,"  ")</f>
        <v>131</v>
      </c>
      <c r="J24" t="s" s="5">
        <f>IF('Admissions 2017'!G24&gt;0,'Admissions 2017'!G24/'Admissions 2017'!C24,"  ")</f>
        <v>131</v>
      </c>
      <c r="K24" s="14">
        <f>IF('Admissions 2017'!J24&gt;0,'Admissions 2017'!J24/'Admissions 2017'!C24,"  ")</f>
        <v>0.3641463414634146</v>
      </c>
      <c r="L24" s="14">
        <f>IF('Admissions 2017'!I24&gt;0,'Admissions 2017'!I24/'Admissions 2017'!C24,"  ")</f>
        <v>0.04939024390243903</v>
      </c>
      <c r="M24" s="8">
        <v>2017</v>
      </c>
      <c r="N24" s="7"/>
      <c r="O24" s="7"/>
    </row>
    <row r="25" ht="15" customHeight="1">
      <c r="A25" t="s" s="5">
        <v>56</v>
      </c>
      <c r="B25" t="s" s="5">
        <v>57</v>
      </c>
      <c r="C25" s="14">
        <f>1-D25</f>
        <v>0.23</v>
      </c>
      <c r="D25" s="14">
        <f>ROUND(H25,2)+ROUND(G25,2)</f>
        <v>0.77</v>
      </c>
      <c r="E25" s="14">
        <f>SUM(ROUND(L25,2),ROUND(I25,2))</f>
        <v>0.21</v>
      </c>
      <c r="F25" s="14">
        <f>ROUND(K25,2)+ROUND(J25,2)</f>
        <v>0.5599999999999999</v>
      </c>
      <c r="G25" s="14">
        <f>ROUND(J25,2)+ROUND(I25,2)</f>
        <v>0.4199999999999999</v>
      </c>
      <c r="H25" s="14">
        <f>ROUND(K25,2)+ROUND(L25,2)</f>
        <v>0.35</v>
      </c>
      <c r="I25" s="14">
        <f>IF('Admissions 2017'!F25&gt;0,'Admissions 2017'!F25/'Admissions 2017'!C25,"  ")</f>
        <v>0.1436829496927403</v>
      </c>
      <c r="J25" s="14">
        <f>IF('Admissions 2017'!G25&gt;0,'Admissions 2017'!G25/'Admissions 2017'!C25,"  ")</f>
        <v>0.2827309655244246</v>
      </c>
      <c r="K25" s="14">
        <f>IF('Admissions 2017'!J25&gt;0,'Admissions 2017'!J25/'Admissions 2017'!C25,"  ")</f>
        <v>0.2815331736277471</v>
      </c>
      <c r="L25" s="14">
        <f>IF('Admissions 2017'!I25&gt;0,'Admissions 2017'!I25/'Admissions 2017'!C25,"  ")</f>
        <v>0.06754504739089678</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2017'!F26&gt;0,'Admissions 2017'!F26/'Admissions 2017'!C26,"  ")</f>
        <v>0.06670567583382095</v>
      </c>
      <c r="J26" s="14">
        <f>IF('Admissions 2017'!G26&gt;0,'Admissions 2017'!G26/'Admissions 2017'!C26,"  ")</f>
        <v>0.1698069046225863</v>
      </c>
      <c r="K26" s="14">
        <f>IF('Admissions 2017'!J26&gt;0,'Admissions 2017'!J26/'Admissions 2017'!C26,"  ")</f>
        <v>0.1825629022820363</v>
      </c>
      <c r="L26" s="14">
        <f>IF('Admissions 2017'!I26&gt;0,'Admissions 2017'!I26/'Admissions 2017'!C26,"  ")</f>
        <v>0.03054417788180222</v>
      </c>
      <c r="M26" s="8">
        <v>2017</v>
      </c>
      <c r="N26" s="7"/>
      <c r="O26" s="7"/>
    </row>
    <row r="27" ht="15" customHeight="1">
      <c r="A27" t="s" s="5">
        <v>60</v>
      </c>
      <c r="B27" t="s" s="5">
        <v>61</v>
      </c>
      <c r="C27" s="14">
        <f>1-D27</f>
        <v>0.59</v>
      </c>
      <c r="D27" s="14">
        <f>ROUND(H27,2)+ROUND(G27,2)</f>
        <v>0.41</v>
      </c>
      <c r="E27" s="18">
        <f>SUM(ROUND(L27,2),ROUND(I27,2))</f>
        <v>0.11</v>
      </c>
      <c r="F27" s="14">
        <f>ROUND(K27,2)+ROUND(J27,2)</f>
        <v>0.3</v>
      </c>
      <c r="G27" s="14">
        <f>ROUND(J27,2)+ROUND(I27,2)</f>
        <v>0.25</v>
      </c>
      <c r="H27" s="14">
        <f>ROUND(K27,2)+ROUND(L27,2)</f>
        <v>0.16</v>
      </c>
      <c r="I27" s="14">
        <f>IF('Admissions 2017'!F27&gt;0,'Admissions 2017'!F27/'Admissions 2017'!C27,"  ")</f>
        <v>0.08918705603788477</v>
      </c>
      <c r="J27" s="14">
        <f>IF('Admissions 2017'!G27&gt;0,'Admissions 2017'!G27/'Admissions 2017'!C27,"  ")</f>
        <v>0.1641673243883189</v>
      </c>
      <c r="K27" s="14">
        <f>IF('Admissions 2017'!J27&gt;0,'Admissions 2017'!J27/'Admissions 2017'!C27,"  ")</f>
        <v>0.1404893449092344</v>
      </c>
      <c r="L27" s="14">
        <f>IF('Admissions 2017'!I27&gt;0,'Admissions 2017'!I27/'Admissions 2017'!C27,"  ")</f>
        <v>0.01657458563535912</v>
      </c>
      <c r="M27" s="8">
        <v>2017</v>
      </c>
      <c r="N27" s="7"/>
      <c r="O27" s="7"/>
    </row>
    <row r="28" ht="15" customHeight="1">
      <c r="A28" t="s" s="5">
        <v>62</v>
      </c>
      <c r="B28" t="s" s="5">
        <v>63</v>
      </c>
      <c r="C28" s="14">
        <f>1-D28</f>
        <v>0.38</v>
      </c>
      <c r="D28" s="23">
        <f>ROUND(H28,2)+ROUND(G28,2)</f>
        <v>0.62</v>
      </c>
      <c r="E28" s="20">
        <f>I28</f>
        <v>0.3937810408119197</v>
      </c>
      <c r="F28" s="21">
        <f>J28</f>
        <v>0.1072770459943857</v>
      </c>
      <c r="G28" s="14">
        <f>ROUND(J28,2)+ROUND(I28,2)</f>
        <v>0.5</v>
      </c>
      <c r="H28" s="14">
        <f>'Admissions 2017'!H28/'Admissions 2017'!C28</f>
        <v>0.1179011012740229</v>
      </c>
      <c r="I28" s="14">
        <f>IF('Admissions 2017'!F28&gt;0,'Admissions 2017'!F28/'Admissions 2017'!C28,"  ")</f>
        <v>0.3937810408119197</v>
      </c>
      <c r="J28" s="14">
        <f>IF('Admissions 2017'!G28&gt;0,'Admissions 2017'!G28/'Admissions 2017'!C28,"  ")</f>
        <v>0.1072770459943857</v>
      </c>
      <c r="K28" t="s" s="5">
        <f>IF('Admissions 2017'!J28&gt;0,'Admissions 2017'!J28/'Admissions 2017'!C28,"  ")</f>
        <v>131</v>
      </c>
      <c r="L28" t="s" s="5">
        <f>IF('Admissions 2017'!I28&gt;0,'Admissions 2017'!I28/'Admissions 2017'!C28,"  ")</f>
        <v>131</v>
      </c>
      <c r="M28" s="8">
        <v>2017</v>
      </c>
      <c r="N28" s="7"/>
      <c r="O28" s="7"/>
    </row>
    <row r="29" ht="15" customHeight="1">
      <c r="A29" t="s" s="5">
        <v>64</v>
      </c>
      <c r="B29" t="s" s="5">
        <v>65</v>
      </c>
      <c r="C29" s="14">
        <f>1-D29</f>
        <v>0.51</v>
      </c>
      <c r="D29" s="14">
        <f>ROUND(H29,2)+ROUND(G29,2)</f>
        <v>0.49</v>
      </c>
      <c r="E29" s="22">
        <f>SUM(ROUND(L29,2),ROUND(I29,2))</f>
        <v>0.07999999999999999</v>
      </c>
      <c r="F29" s="14">
        <f>ROUND(K29,2)+ROUND(J29,2)</f>
        <v>0.41</v>
      </c>
      <c r="G29" s="14">
        <f>ROUND(J29,2)+ROUND(I29,2)</f>
        <v>0.31</v>
      </c>
      <c r="H29" s="14">
        <f>ROUND(K29,2)+ROUND(L29,2)</f>
        <v>0.18</v>
      </c>
      <c r="I29" s="14">
        <f>IF('Admissions 2017'!F29&gt;0,'Admissions 2017'!F29/'Admissions 2017'!C29,"  ")</f>
        <v>0.07356608478802992</v>
      </c>
      <c r="J29" s="14">
        <f>IF('Admissions 2017'!G29&gt;0,'Admissions 2017'!G29/'Admissions 2017'!C29,"  ")</f>
        <v>0.2400249376558604</v>
      </c>
      <c r="K29" s="14">
        <f>IF('Admissions 2017'!J29&gt;0,'Admissions 2017'!J29/'Admissions 2017'!C29,"  ")</f>
        <v>0.1695760598503741</v>
      </c>
      <c r="L29" s="14">
        <f>IF('Admissions 2017'!I29&gt;0,'Admissions 2017'!I29/'Admissions 2017'!C29,"  ")</f>
        <v>0.01122194513715711</v>
      </c>
      <c r="M29" s="8">
        <v>2017</v>
      </c>
      <c r="N29" s="7"/>
      <c r="O29" s="7"/>
    </row>
    <row r="30" ht="15" customHeight="1">
      <c r="A30" t="s" s="5">
        <v>66</v>
      </c>
      <c r="B30" t="s" s="5">
        <v>67</v>
      </c>
      <c r="C30" s="14">
        <f>1-D30</f>
        <v>0.6699999999999999</v>
      </c>
      <c r="D30" s="15">
        <f>ROUND(H30,2)+ROUND(G30,2)</f>
        <v>0.33</v>
      </c>
      <c r="E30" s="15">
        <f>SUM(ROUND(L30,2),ROUND(I30,2))</f>
        <v>0.21</v>
      </c>
      <c r="F30" s="14">
        <f>ROUND(K30,2)+ROUND(J30,2)</f>
        <v>0.12</v>
      </c>
      <c r="G30" s="14">
        <f>ROUND(J30,2)+ROUND(I30,2)</f>
        <v>0.14</v>
      </c>
      <c r="H30" s="14">
        <f>ROUND(K30,2)+ROUND(L30,2)</f>
        <v>0.19</v>
      </c>
      <c r="I30" s="14">
        <f>IF('Admissions 2017'!F30&gt;0,'Admissions 2017'!F30/'Admissions 2017'!C30,"  ")</f>
        <v>0.09961848240779991</v>
      </c>
      <c r="J30" s="14">
        <f>IF('Admissions 2017'!G30&gt;0,'Admissions 2017'!G30/'Admissions 2017'!C30,"  ")</f>
        <v>0.04027130139889784</v>
      </c>
      <c r="K30" s="14">
        <f>IF('Admissions 2017'!J30&gt;0,'Admissions 2017'!J30/'Admissions 2017'!C30,"  ")</f>
        <v>0.07884696905468419</v>
      </c>
      <c r="L30" s="14">
        <f>IF('Admissions 2017'!I30&gt;0,'Admissions 2017'!I30/'Admissions 2017'!C30,"  ")</f>
        <v>0.1051292920729122</v>
      </c>
      <c r="M30" s="8">
        <v>2017</v>
      </c>
      <c r="N30" s="7"/>
      <c r="O30" s="7"/>
    </row>
    <row r="31" ht="15" customHeight="1">
      <c r="A31" t="s" s="5">
        <v>68</v>
      </c>
      <c r="B31" t="s" s="5">
        <v>69</v>
      </c>
      <c r="C31" s="14">
        <f>1-D31</f>
        <v>0.3999999999999999</v>
      </c>
      <c r="D31" s="14">
        <f>ROUND(H31,2)+ROUND(G31,2)</f>
        <v>0.6000000000000001</v>
      </c>
      <c r="E31" s="18"/>
      <c r="F31" s="14"/>
      <c r="G31" s="14">
        <f>'Admissions 2017'!E31/'Admissions 2017'!C31</f>
        <v>0.1077380952380952</v>
      </c>
      <c r="H31" s="14">
        <f>'Admissions 2017'!H31/'Admissions 2017'!C31</f>
        <v>0.4892857142857143</v>
      </c>
      <c r="I31" t="s" s="5">
        <f>IF('Admissions 2017'!F31&gt;0,'Admissions 2017'!F31/'Admissions 2017'!C31,"  ")</f>
        <v>131</v>
      </c>
      <c r="J31" t="s" s="5">
        <f>IF('Admissions 2017'!G31&gt;0,'Admissions 2017'!G31/'Admissions 2017'!C31,"  ")</f>
        <v>131</v>
      </c>
      <c r="K31" t="s" s="5">
        <f>IF('Admissions 2017'!J31&gt;0,'Admissions 2017'!J31/'Admissions 2017'!C31,"  ")</f>
        <v>131</v>
      </c>
      <c r="L31" t="s" s="5">
        <f>IF('Admissions 2017'!I31&gt;0,'Admissions 2017'!I31/'Admissions 2017'!C31,"  ")</f>
        <v>131</v>
      </c>
      <c r="M31" s="8">
        <v>2017</v>
      </c>
      <c r="N31" s="7"/>
      <c r="O31" s="7"/>
    </row>
    <row r="32" ht="15" customHeight="1">
      <c r="A32" t="s" s="5">
        <v>70</v>
      </c>
      <c r="B32" t="s" s="5">
        <v>71</v>
      </c>
      <c r="C32" s="14">
        <f>1-D32</f>
        <v>0.73</v>
      </c>
      <c r="D32" s="23">
        <f>ROUND(H32,2)+ROUND(G32,2)</f>
        <v>0.27</v>
      </c>
      <c r="E32" s="20">
        <f>L32</f>
        <v>0.06345120859444942</v>
      </c>
      <c r="F32" s="21">
        <f>K32</f>
        <v>0.2075872873769024</v>
      </c>
      <c r="G32" s="14"/>
      <c r="H32" s="14">
        <f>ROUND(K32,2)+ROUND(L32,2)</f>
        <v>0.27</v>
      </c>
      <c r="I32" t="s" s="5">
        <f>IF('Admissions 2017'!F32&gt;0,'Admissions 2017'!F32/'Admissions 2017'!C32,"  ")</f>
        <v>131</v>
      </c>
      <c r="J32" t="s" s="5">
        <f>IF('Admissions 2017'!G32&gt;0,'Admissions 2017'!G32/'Admissions 2017'!C32,"  ")</f>
        <v>131</v>
      </c>
      <c r="K32" s="14">
        <f>IF('Admissions 2017'!J32&gt;0,'Admissions 2017'!J32/'Admissions 2017'!C32,"  ")</f>
        <v>0.2075872873769024</v>
      </c>
      <c r="L32" s="14">
        <f>IF('Admissions 2017'!I32&gt;0,'Admissions 2017'!I32/'Admissions 2017'!C32,"  ")</f>
        <v>0.06345120859444942</v>
      </c>
      <c r="M32" s="8">
        <v>2017</v>
      </c>
      <c r="N32" s="7"/>
      <c r="O32" s="7"/>
    </row>
    <row r="33" ht="15" customHeight="1">
      <c r="A33" t="s" s="5">
        <v>72</v>
      </c>
      <c r="B33" t="s" s="5">
        <v>73</v>
      </c>
      <c r="C33" s="14">
        <f>1-D33</f>
        <v>0.6899999999999999</v>
      </c>
      <c r="D33" s="14">
        <f>ROUND(H33,2)+ROUND(G33,2)</f>
        <v>0.31</v>
      </c>
      <c r="E33" s="22"/>
      <c r="F33" s="14"/>
      <c r="G33" s="14"/>
      <c r="H33" s="14">
        <f>'Admissions 2017'!H33/'Admissions 2017'!C33</f>
        <v>0.3093837893121963</v>
      </c>
      <c r="I33" t="s" s="5">
        <f>IF('Admissions 2017'!F33&gt;0,'Admissions 2017'!F33/'Admissions 2017'!C33,"  ")</f>
        <v>131</v>
      </c>
      <c r="J33" t="s" s="5">
        <f>IF('Admissions 2017'!G33&gt;0,'Admissions 2017'!G33/'Admissions 2017'!C33,"  ")</f>
        <v>131</v>
      </c>
      <c r="K33" t="s" s="5">
        <f>IF('Admissions 2017'!J33&gt;0,'Admissions 2017'!J33/'Admissions 2017'!C33,"  ")</f>
        <v>131</v>
      </c>
      <c r="L33" t="s" s="5">
        <f>IF('Admissions 2017'!I33&gt;0,'Admissions 2017'!I33/'Admissions 2017'!C33,"  ")</f>
        <v>131</v>
      </c>
      <c r="M33" s="8">
        <v>2017</v>
      </c>
      <c r="N33" s="7"/>
      <c r="O33" s="7"/>
    </row>
    <row r="34" ht="15" customHeight="1">
      <c r="A34" t="s" s="5">
        <v>74</v>
      </c>
      <c r="B34" t="s" s="5">
        <v>75</v>
      </c>
      <c r="C34" s="14">
        <f>1-D34</f>
        <v>0.61</v>
      </c>
      <c r="D34" s="15">
        <f>ROUND(H34,2)+ROUND(G34,2)</f>
        <v>0.39</v>
      </c>
      <c r="E34" s="25">
        <f>SUM(ROUND(L34,2),ROUND(I34,2))</f>
        <v>0.01</v>
      </c>
      <c r="F34" s="14">
        <f>ROUND(K34,2)+ROUND(J34,2)</f>
        <v>0.38</v>
      </c>
      <c r="G34" s="14">
        <f>ROUND(J34,2)+ROUND(I34,2)</f>
        <v>0.26</v>
      </c>
      <c r="H34" s="14">
        <f>ROUND(K34,2)+ROUND(L34,2)</f>
        <v>0.13</v>
      </c>
      <c r="I34" s="14">
        <f>IF('Admissions 2017'!F34&gt;0,'Admissions 2017'!F34/'Admissions 2017'!C34,"  ")</f>
        <v>0.0114789552487107</v>
      </c>
      <c r="J34" s="14">
        <f>IF('Admissions 2017'!G34&gt;0,'Admissions 2017'!G34/'Admissions 2017'!C34,"  ")</f>
        <v>0.2490434203959408</v>
      </c>
      <c r="K34" s="14">
        <f>IF('Admissions 2017'!J34&gt;0,'Admissions 2017'!J34/'Admissions 2017'!C34,"  ")</f>
        <v>0.1282648477790717</v>
      </c>
      <c r="L34" s="17">
        <f>IF('Admissions 2017'!I34&gt;0,'Admissions 2017'!I34/'Admissions 2017'!C34,"  ")</f>
        <v>0.003826318416236899</v>
      </c>
      <c r="M34" s="8">
        <v>2017</v>
      </c>
      <c r="N34" s="7"/>
      <c r="O34" s="7"/>
    </row>
    <row r="35" ht="15" customHeight="1">
      <c r="A35" t="s" s="5">
        <v>76</v>
      </c>
      <c r="B35" t="s" s="5">
        <v>77</v>
      </c>
      <c r="C35" s="14">
        <f>1-D35</f>
        <v>0.5900000000000001</v>
      </c>
      <c r="D35" s="23">
        <f>ROUND(H35,2)+ROUND(G35,2)</f>
        <v>0.41</v>
      </c>
      <c r="E35" s="20">
        <f>L35</f>
        <v>0.05472115965371452</v>
      </c>
      <c r="F35" s="21">
        <f>K35</f>
        <v>0.3557076706261325</v>
      </c>
      <c r="G35" s="14"/>
      <c r="H35" s="14">
        <f>ROUND(K35,2)+ROUND(L35,2)</f>
        <v>0.41</v>
      </c>
      <c r="I35" t="s" s="5">
        <f>IF('Admissions 2017'!F35&gt;0,'Admissions 2017'!F35/'Admissions 2017'!C35,"  ")</f>
        <v>131</v>
      </c>
      <c r="J35" t="s" s="5">
        <f>IF('Admissions 2017'!G35&gt;0,'Admissions 2017'!G35/'Admissions 2017'!C35,"  ")</f>
        <v>131</v>
      </c>
      <c r="K35" s="14">
        <f>IF('Admissions 2017'!J35&gt;0,'Admissions 2017'!J35/'Admissions 2017'!C35,"  ")</f>
        <v>0.3557076706261325</v>
      </c>
      <c r="L35" s="14">
        <f>IF('Admissions 2017'!I35&gt;0,'Admissions 2017'!I35/'Admissions 2017'!C35,"  ")</f>
        <v>0.05472115965371452</v>
      </c>
      <c r="M35" s="8">
        <v>2017</v>
      </c>
      <c r="N35" s="7"/>
      <c r="O35" s="7"/>
    </row>
    <row r="36" ht="15" customHeight="1">
      <c r="A36" t="s" s="5">
        <v>78</v>
      </c>
      <c r="B36" t="s" s="5">
        <v>79</v>
      </c>
      <c r="C36" s="14">
        <f>1-D36</f>
        <v>0.53</v>
      </c>
      <c r="D36" s="19">
        <f>ROUND(H36,2)+ROUND(G36,2)</f>
        <v>0.47</v>
      </c>
      <c r="E36" s="20">
        <f>L36</f>
        <v>0.1112423494040588</v>
      </c>
      <c r="F36" s="26">
        <f>ROUND(K36,2)+ROUND(J36,2)</f>
        <v>0.36</v>
      </c>
      <c r="G36" s="14">
        <f>'Admissions 2017'!E36/'Admissions 2017'!C36</f>
        <v>0.2140019327821325</v>
      </c>
      <c r="H36" s="14">
        <f>ROUND(K36,2)+ROUND(L36,2)</f>
        <v>0.26</v>
      </c>
      <c r="I36" t="s" s="5">
        <f>IF('Admissions 2017'!F36&gt;0,'Admissions 2017'!F36/'Admissions 2017'!C36,"  ")</f>
        <v>131</v>
      </c>
      <c r="J36" s="14">
        <f>IF('Admissions 2017'!G36&gt;0,'Admissions 2017'!G36/'Admissions 2017'!C36,"  ")</f>
        <v>0.2140019327821325</v>
      </c>
      <c r="K36" s="14">
        <f>IF('Admissions 2017'!J36&gt;0,'Admissions 2017'!J36/'Admissions 2017'!C36,"  ")</f>
        <v>0.1530119188231504</v>
      </c>
      <c r="L36" s="14">
        <f>IF('Admissions 2017'!I36&gt;0,'Admissions 2017'!I36/'Admissions 2017'!C36,"  ")</f>
        <v>0.1112423494040588</v>
      </c>
      <c r="M36" s="8">
        <v>2017</v>
      </c>
      <c r="N36" s="7"/>
      <c r="O36" s="7"/>
    </row>
    <row r="37" ht="15" customHeight="1">
      <c r="A37" t="s" s="5">
        <v>80</v>
      </c>
      <c r="B37" t="s" s="5">
        <v>81</v>
      </c>
      <c r="C37" s="14">
        <f>1-D37</f>
        <v>0.76</v>
      </c>
      <c r="D37" s="23">
        <f>ROUND(H37,2)+ROUND(G37,2)</f>
        <v>0.24</v>
      </c>
      <c r="E37" s="27">
        <f>J37</f>
        <v>0.1069916348239182</v>
      </c>
      <c r="F37" s="21">
        <f>J37</f>
        <v>0.1069916348239182</v>
      </c>
      <c r="G37" s="14">
        <f>ROUND(J37,2)+ROUND(I37,2)</f>
        <v>0.23</v>
      </c>
      <c r="H37" s="14">
        <f>'Admissions 2017'!H37/'Admissions 2017'!C37</f>
        <v>0.005989879169678819</v>
      </c>
      <c r="I37" s="14">
        <f>IF('Admissions 2017'!F37&gt;0,'Admissions 2017'!F37/'Admissions 2017'!C37,"  ")</f>
        <v>0.122276154084478</v>
      </c>
      <c r="J37" s="14">
        <f>IF('Admissions 2017'!G37&gt;0,'Admissions 2017'!G37/'Admissions 2017'!C37,"  ")</f>
        <v>0.1069916348239182</v>
      </c>
      <c r="K37" t="s" s="5">
        <f>IF('Admissions 2017'!J37&gt;0,'Admissions 2017'!J37/'Admissions 2017'!C37,"  ")</f>
        <v>131</v>
      </c>
      <c r="L37" t="s" s="5">
        <f>IF('Admissions 2017'!I37&gt;0,'Admissions 2017'!I37/'Admissions 2017'!C37,"  ")</f>
        <v>131</v>
      </c>
      <c r="M37" s="8">
        <v>2017</v>
      </c>
      <c r="N37" s="7"/>
      <c r="O37" s="7"/>
    </row>
    <row r="38" ht="15" customHeight="1">
      <c r="A38" t="s" s="5">
        <v>82</v>
      </c>
      <c r="B38" t="s" s="5">
        <v>83</v>
      </c>
      <c r="C38" s="14">
        <f>1-D38</f>
        <v>0.55</v>
      </c>
      <c r="D38" s="14">
        <f>ROUND(H38,2)+ROUND(G38,2)</f>
        <v>0.45</v>
      </c>
      <c r="E38" s="22">
        <f>SUM(ROUND(L38,2),ROUND(I38,2))</f>
        <v>0.28</v>
      </c>
      <c r="F38" s="14">
        <f>ROUND(K38,2)+ROUND(J38,2)</f>
        <v>0.17</v>
      </c>
      <c r="G38" s="14">
        <f>ROUND(J38,2)+ROUND(I38,2)</f>
        <v>0.22</v>
      </c>
      <c r="H38" s="14">
        <f>ROUND(K38,2)+ROUND(L38,2)</f>
        <v>0.23</v>
      </c>
      <c r="I38" s="14">
        <f>IF('Admissions 2017'!F38&gt;0,'Admissions 2017'!F38/'Admissions 2017'!C38,"  ")</f>
        <v>0.108294930875576</v>
      </c>
      <c r="J38" s="14">
        <f>IF('Admissions 2017'!G38&gt;0,'Admissions 2017'!G38/'Admissions 2017'!C38,"  ")</f>
        <v>0.1081029185867896</v>
      </c>
      <c r="K38" s="14">
        <f>IF('Admissions 2017'!J38&gt;0,'Admissions 2017'!J38/'Admissions 2017'!C38,"  ")</f>
        <v>0.06029185867895545</v>
      </c>
      <c r="L38" s="14">
        <f>IF('Admissions 2017'!I38&gt;0,'Admissions 2017'!I38/'Admissions 2017'!C38,"  ")</f>
        <v>0.1737711213517665</v>
      </c>
      <c r="M38" s="8">
        <v>2017</v>
      </c>
      <c r="N38" s="7"/>
      <c r="O38" s="7"/>
    </row>
    <row r="39" ht="15" customHeight="1">
      <c r="A39" t="s" s="5">
        <v>84</v>
      </c>
      <c r="B39" t="s" s="5">
        <v>85</v>
      </c>
      <c r="C39" s="14">
        <f>1-D39</f>
        <v>0.46</v>
      </c>
      <c r="D39" s="14">
        <f>ROUND(H39,2)+ROUND(G39,2)</f>
        <v>0.54</v>
      </c>
      <c r="E39" s="14">
        <f>L39</f>
        <v>0.1907624773356236</v>
      </c>
      <c r="F39" s="14">
        <f>K39</f>
        <v>0.246015841206222</v>
      </c>
      <c r="G39" s="14">
        <f>'Admissions 2017'!E39/'Admissions 2017'!C39</f>
        <v>0.1009638324267583</v>
      </c>
      <c r="H39" s="14">
        <f>ROUND(K39,2)+ROUND(L39,2)</f>
        <v>0.44</v>
      </c>
      <c r="I39" t="s" s="5">
        <f>IF('Admissions 2017'!F39&gt;0,'Admissions 2017'!F39/'Admissions 2017'!C39,"  ")</f>
        <v>131</v>
      </c>
      <c r="J39" t="s" s="5">
        <f>IF('Admissions 2017'!G39&gt;0,'Admissions 2017'!G39/'Admissions 2017'!C39,"  ")</f>
        <v>131</v>
      </c>
      <c r="K39" s="14">
        <f>IF('Admissions 2017'!J39&gt;0,'Admissions 2017'!J39/'Admissions 2017'!C39,"  ")</f>
        <v>0.246015841206222</v>
      </c>
      <c r="L39" s="14">
        <f>IF('Admissions 2017'!I39&gt;0,'Admissions 2017'!I39/'Admissions 2017'!C39,"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2017'!F40&gt;0,'Admissions 2017'!F40/'Admissions 2017'!C40,"  ")</f>
        <v>0.2930186823992134</v>
      </c>
      <c r="J40" s="14">
        <f>IF('Admissions 2017'!G40&gt;0,'Admissions 2017'!G40/'Admissions 2017'!C40,"  ")</f>
        <v>0.0599803343166175</v>
      </c>
      <c r="K40" s="14">
        <f>IF('Admissions 2017'!J40&gt;0,'Admissions 2017'!J40/'Admissions 2017'!C40,"  ")</f>
        <v>0.02490986561783022</v>
      </c>
      <c r="L40" s="14">
        <f>IF('Admissions 2017'!I40&gt;0,'Admissions 2017'!I40/'Admissions 2017'!C40,"  ")</f>
        <v>0.01081612586037365</v>
      </c>
      <c r="M40" s="8">
        <v>2017</v>
      </c>
      <c r="N40" s="7"/>
      <c r="O40" s="7"/>
    </row>
    <row r="41" ht="15" customHeight="1">
      <c r="A41" t="s" s="5">
        <v>88</v>
      </c>
      <c r="B41" t="s" s="5">
        <v>89</v>
      </c>
      <c r="C41" s="14">
        <f>1-D41</f>
        <v>0.61</v>
      </c>
      <c r="D41" s="15">
        <f>ROUND(H41,2)+ROUND(G41,2)</f>
        <v>0.39</v>
      </c>
      <c r="E41" s="14">
        <f>SUM(ROUND(L41,2),ROUND(I41,2))</f>
        <v>0.11</v>
      </c>
      <c r="F41" s="15">
        <f>ROUND(K41,2)+ROUND(J41,2)</f>
        <v>0.28</v>
      </c>
      <c r="G41" s="14">
        <f>ROUND(J41,2)+ROUND(I41,2)</f>
        <v>0.32</v>
      </c>
      <c r="H41" s="14">
        <f>ROUND(K41,2)+ROUND(L41,2)</f>
        <v>0.07000000000000001</v>
      </c>
      <c r="I41" s="14">
        <f>IF('Admissions 2017'!F41&gt;0,'Admissions 2017'!F41/'Admissions 2017'!C41,"  ")</f>
        <v>0.05719755893263133</v>
      </c>
      <c r="J41" s="14">
        <f>IF('Admissions 2017'!G41&gt;0,'Admissions 2017'!G41/'Admissions 2017'!C41,"  ")</f>
        <v>0.2640899844441785</v>
      </c>
      <c r="K41" s="14">
        <f>IF('Admissions 2017'!J41&gt;0,'Admissions 2017'!J41/'Admissions 2017'!C41,"  ")</f>
        <v>0.02153882972358502</v>
      </c>
      <c r="L41" s="14">
        <f>IF('Admissions 2017'!I41&gt;0,'Admissions 2017'!I41/'Admissions 2017'!C41,"  ")</f>
        <v>0.0519325116668661</v>
      </c>
      <c r="M41" s="8">
        <v>2017</v>
      </c>
      <c r="N41" s="7"/>
      <c r="O41" s="7"/>
    </row>
    <row r="42" ht="15" customHeight="1">
      <c r="A42" t="s" s="5">
        <v>90</v>
      </c>
      <c r="B42" t="s" s="5">
        <v>91</v>
      </c>
      <c r="C42" s="14">
        <f>1-D42</f>
        <v>0.3200000000000001</v>
      </c>
      <c r="D42" s="15">
        <f>ROUND(H42,2)+ROUND(G42,2)</f>
        <v>0.6799999999999999</v>
      </c>
      <c r="E42" s="14">
        <f>SUM(ROUND(L42,2),ROUND(I42,2))</f>
        <v>0.07000000000000001</v>
      </c>
      <c r="F42" s="15">
        <f>ROUND(K42,2)+ROUND(J42,2)</f>
        <v>0.61</v>
      </c>
      <c r="G42" s="14">
        <f>ROUND(J42,2)+ROUND(I42,2)</f>
        <v>0.18</v>
      </c>
      <c r="H42" s="14">
        <f>ROUND(K42,2)+ROUND(L42,2)</f>
        <v>0.5</v>
      </c>
      <c r="I42" s="14">
        <f>IF('Admissions 2017'!F42&gt;0,'Admissions 2017'!F42/'Admissions 2017'!C42,"  ")</f>
        <v>0.04524103831891223</v>
      </c>
      <c r="J42" s="14">
        <f>IF('Admissions 2017'!G42&gt;0,'Admissions 2017'!G42/'Admissions 2017'!C42,"  ")</f>
        <v>0.134734239802225</v>
      </c>
      <c r="K42" s="14">
        <f>IF('Admissions 2017'!J42&gt;0,'Admissions 2017'!J42/'Admissions 2017'!C42,"  ")</f>
        <v>0.4823238566131026</v>
      </c>
      <c r="L42" s="14">
        <f>IF('Admissions 2017'!I42&gt;0,'Admissions 2017'!I42/'Admissions 2017'!C42,"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2017'!E43/'Admissions 2017'!C43</f>
        <v>0.2662652486706287</v>
      </c>
      <c r="H43" s="14">
        <f>'Admissions 2017'!H43/'Admissions 2017'!C43</f>
        <v>0.1230059430716297</v>
      </c>
      <c r="I43" t="s" s="5">
        <f>IF('Admissions 2017'!F43&gt;0,'Admissions 2017'!F43/'Admissions 2017'!C43,"  ")</f>
        <v>131</v>
      </c>
      <c r="J43" s="14">
        <f>IF('Admissions 2017'!G43&gt;0,'Admissions 2017'!G43/'Admissions 2017'!C43,"  ")</f>
        <v>0.2662652486706287</v>
      </c>
      <c r="K43" s="14">
        <f>IF('Admissions 2017'!J43&gt;0,'Admissions 2017'!J43/'Admissions 2017'!C43,"  ")</f>
        <v>0.1230059430716297</v>
      </c>
      <c r="L43" t="s" s="5">
        <f>IF('Admissions 2017'!I43&gt;0,'Admissions 2017'!I43/'Admissions 2017'!C43,"  ")</f>
        <v>131</v>
      </c>
      <c r="M43" s="8">
        <v>2017</v>
      </c>
      <c r="N43" s="7"/>
      <c r="O43" s="7"/>
    </row>
    <row r="44" ht="15" customHeight="1">
      <c r="A44" t="s" s="5">
        <v>94</v>
      </c>
      <c r="B44" t="s" s="5">
        <v>95</v>
      </c>
      <c r="C44" s="14">
        <f>1-D44</f>
        <v>0.53</v>
      </c>
      <c r="D44" s="14">
        <f>ROUND(H44,2)+ROUND(G44,2)</f>
        <v>0.47</v>
      </c>
      <c r="E44" s="14">
        <f>SUM(ROUND(L44,2),ROUND(I44,2))</f>
        <v>0.26</v>
      </c>
      <c r="F44" s="14">
        <f>ROUND(K44,2)+ROUND(J44,2)</f>
        <v>0.21</v>
      </c>
      <c r="G44" s="14">
        <f>ROUND(J44,2)+ROUND(I44,2)</f>
        <v>0.36</v>
      </c>
      <c r="H44" s="14">
        <f>ROUND(K44,2)+ROUND(L44,2)</f>
        <v>0.11</v>
      </c>
      <c r="I44" s="14">
        <f>IF('Admissions 2017'!F44&gt;0,'Admissions 2017'!F44/'Admissions 2017'!C44,"  ")</f>
        <v>0.1773798216857134</v>
      </c>
      <c r="J44" s="14">
        <f>IF('Admissions 2017'!G44&gt;0,'Admissions 2017'!G44/'Admissions 2017'!C44,"  ")</f>
        <v>0.1765066331689084</v>
      </c>
      <c r="K44" s="14">
        <f>IF('Admissions 2017'!J44&gt;0,'Admissions 2017'!J44/'Admissions 2017'!C44,"  ")</f>
        <v>0.02852415821563161</v>
      </c>
      <c r="L44" s="14">
        <f>IF('Admissions 2017'!I44&gt;0,'Admissions 2017'!I44/'Admissions 2017'!C44,"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2017'!F45&gt;0,'Admissions 2017'!F45/'Admissions 2017'!C45,"  ")</f>
        <v>0.1370821456335838</v>
      </c>
      <c r="J45" s="14">
        <f>IF('Admissions 2017'!G45&gt;0,'Admissions 2017'!G45/'Admissions 2017'!C45,"  ")</f>
        <v>0.1192018657683338</v>
      </c>
      <c r="K45" s="14">
        <f>IF('Admissions 2017'!J45&gt;0,'Admissions 2017'!J45/'Admissions 2017'!C45,"  ")</f>
        <v>0.4016584607411247</v>
      </c>
      <c r="L45" s="14">
        <f>IF('Admissions 2017'!I45&gt;0,'Admissions 2017'!I45/'Admissions 2017'!C45,"  ")</f>
        <v>0.1285307074371599</v>
      </c>
      <c r="M45" s="8">
        <v>2017</v>
      </c>
      <c r="N45" s="7"/>
      <c r="O45" s="7"/>
    </row>
    <row r="46" ht="15" customHeight="1">
      <c r="A46" t="s" s="5">
        <v>98</v>
      </c>
      <c r="B46" t="s" s="5">
        <v>99</v>
      </c>
      <c r="C46" s="14">
        <f>1-D46</f>
        <v>0.49</v>
      </c>
      <c r="D46" s="15">
        <f>ROUND(H46,2)+ROUND(G46,2)</f>
        <v>0.51</v>
      </c>
      <c r="E46" s="15">
        <f>SUM(ROUND(L46,2),ROUND(I46,2))</f>
        <v>0.42</v>
      </c>
      <c r="F46" s="14">
        <f>ROUND(K46,2)+ROUND(J46,2)</f>
        <v>0.09</v>
      </c>
      <c r="G46" s="14">
        <f>ROUND(J46,2)+ROUND(I46,2)</f>
        <v>0.5</v>
      </c>
      <c r="H46" s="14">
        <f>ROUND(K46,2)+ROUND(L46,2)</f>
        <v>0.01</v>
      </c>
      <c r="I46" s="14">
        <f>IF('Admissions 2017'!F46&gt;0,'Admissions 2017'!F46/'Admissions 2017'!C46,"  ")</f>
        <v>0.4055243849805784</v>
      </c>
      <c r="J46" s="14">
        <f>IF('Admissions 2017'!G46&gt;0,'Admissions 2017'!G46/'Admissions 2017'!C46,"  ")</f>
        <v>0.09192921881743633</v>
      </c>
      <c r="K46" s="17">
        <f>IF('Admissions 2017'!J46&gt;0,'Admissions 2017'!J46/'Admissions 2017'!C46,"  ")</f>
        <v>0.002157962883038412</v>
      </c>
      <c r="L46" s="14">
        <f>IF('Admissions 2017'!I46&gt;0,'Admissions 2017'!I46/'Admissions 2017'!C46,"  ")</f>
        <v>0.006214933103150626</v>
      </c>
      <c r="M46" s="8">
        <v>2016</v>
      </c>
      <c r="N46" s="7"/>
      <c r="O46" s="7"/>
    </row>
    <row r="47" ht="15" customHeight="1">
      <c r="A47" t="s" s="5">
        <v>100</v>
      </c>
      <c r="B47" t="s" s="5">
        <v>101</v>
      </c>
      <c r="C47" s="14"/>
      <c r="D47" s="14"/>
      <c r="E47" s="14"/>
      <c r="F47" s="14"/>
      <c r="G47" s="14"/>
      <c r="H47" s="14"/>
      <c r="I47" t="s" s="5">
        <f>IF('Admissions 2017'!F47&gt;0,'Admissions 2017'!F47/'Admissions 2017'!C47,"  ")</f>
        <v>131</v>
      </c>
      <c r="J47" t="s" s="5">
        <f>IF('Admissions 2017'!G47&gt;0,'Admissions 2017'!G47/'Admissions 2017'!C47,"  ")</f>
        <v>131</v>
      </c>
      <c r="K47" t="s" s="5">
        <f>IF('Admissions 2017'!J47&gt;0,'Admissions 2017'!J47/'Admissions 2017'!C47,"  ")</f>
        <v>131</v>
      </c>
      <c r="L47" t="s" s="5">
        <f>IF('Admissions 2017'!I47&gt;0,'Admissions 2017'!I47/'Admissions 2017'!C47,"  ")</f>
        <v>131</v>
      </c>
      <c r="M47" s="7"/>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2017'!F48&gt;0,'Admissions 2017'!F48/'Admissions 2017'!C48,"  ")</f>
        <v>131</v>
      </c>
      <c r="J48" t="s" s="5">
        <f>IF('Admissions 2017'!G48&gt;0,'Admissions 2017'!G48/'Admissions 2017'!C48,"  ")</f>
        <v>131</v>
      </c>
      <c r="K48" s="14">
        <f>IF('Admissions 2017'!J48&gt;0,'Admissions 2017'!J48/'Admissions 2017'!C48,"  ")</f>
        <v>0.1610568222946073</v>
      </c>
      <c r="L48" s="14">
        <f>IF('Admissions 2017'!I48&gt;0,'Admissions 2017'!I48/'Admissions 2017'!C48,"  ")</f>
        <v>0.2310290746772831</v>
      </c>
      <c r="M48" s="8">
        <v>2017</v>
      </c>
      <c r="N48" s="7"/>
      <c r="O48" s="7"/>
    </row>
    <row r="49" ht="15" customHeight="1">
      <c r="A49" t="s" s="5">
        <v>104</v>
      </c>
      <c r="B49" t="s" s="5">
        <v>105</v>
      </c>
      <c r="C49" s="14">
        <f>1-D49</f>
        <v>0.3</v>
      </c>
      <c r="D49" s="15">
        <f>ROUND(H49,2)+ROUND(G49,2)</f>
        <v>0.7</v>
      </c>
      <c r="E49" s="15">
        <f>SUM(ROUND(L49,2),ROUND(I49,2))</f>
        <v>0.25</v>
      </c>
      <c r="F49" s="14">
        <f>ROUND(K49,2)+ROUND(J49,2)</f>
        <v>0.45</v>
      </c>
      <c r="G49" s="14">
        <f>ROUND(J49,2)+ROUND(I49,2)</f>
        <v>0.29</v>
      </c>
      <c r="H49" s="14">
        <f>ROUND(K49,2)+ROUND(L49,2)</f>
        <v>0.41</v>
      </c>
      <c r="I49" s="14">
        <f>IF('Admissions 2017'!F49&gt;0,'Admissions 2017'!F49/'Admissions 2017'!C49,"  ")</f>
        <v>0.1091582848067761</v>
      </c>
      <c r="J49" s="14">
        <f>IF('Admissions 2017'!G49&gt;0,'Admissions 2017'!G49/'Admissions 2017'!C49,"  ")</f>
        <v>0.1848597141344627</v>
      </c>
      <c r="K49" s="14">
        <f>IF('Admissions 2017'!J49&gt;0,'Admissions 2017'!J49/'Admissions 2017'!C49,"  ")</f>
        <v>0.2696664902064584</v>
      </c>
      <c r="L49" s="14">
        <f>IF('Admissions 2017'!I49&gt;0,'Admissions 2017'!I49/'Admissions 2017'!C49,"  ")</f>
        <v>0.1357331921651667</v>
      </c>
      <c r="M49" s="8">
        <v>2017</v>
      </c>
      <c r="N49" s="7"/>
      <c r="O49" s="7"/>
    </row>
    <row r="50" ht="15" customHeight="1">
      <c r="A50" t="s" s="5">
        <v>106</v>
      </c>
      <c r="B50" t="s" s="5">
        <v>107</v>
      </c>
      <c r="C50" s="14">
        <f>1-D50</f>
        <v>0.6899999999999999</v>
      </c>
      <c r="D50" s="14">
        <f>ROUND(H50,2)+ROUND(G50,2)</f>
        <v>0.3100000000000001</v>
      </c>
      <c r="E50" s="14">
        <f>SUM(ROUND(L50,2),ROUND(I50,2))</f>
        <v>0.03</v>
      </c>
      <c r="F50" s="14">
        <f>ROUND(K50,2)+ROUND(J50,2)</f>
        <v>0.28</v>
      </c>
      <c r="G50" s="14">
        <f>ROUND(J50,2)+ROUND(I50,2)</f>
        <v>0.14</v>
      </c>
      <c r="H50" s="14">
        <f>ROUND(K50,2)+ROUND(L50,2)</f>
        <v>0.17</v>
      </c>
      <c r="I50" s="17">
        <f>IF('Admissions 2017'!F50&gt;0,'Admissions 2017'!F50/'Admissions 2017'!C50,"  ")</f>
        <v>0.004603303547251557</v>
      </c>
      <c r="J50" s="14">
        <f>IF('Admissions 2017'!G50&gt;0,'Admissions 2017'!G50/'Admissions 2017'!C50,"  ")</f>
        <v>0.140536149471974</v>
      </c>
      <c r="K50" s="14">
        <f>IF('Admissions 2017'!J50&gt;0,'Admissions 2017'!J50/'Admissions 2017'!C50,"  ")</f>
        <v>0.1440563227728134</v>
      </c>
      <c r="L50" s="14">
        <f>IF('Admissions 2017'!I50&gt;0,'Admissions 2017'!I50/'Admissions 2017'!C50,"  ")</f>
        <v>0.02572434335228811</v>
      </c>
      <c r="M50" s="8">
        <v>2017</v>
      </c>
      <c r="N50" s="7"/>
      <c r="O50" s="7"/>
    </row>
    <row r="51" ht="15" customHeight="1">
      <c r="A51" t="s" s="5">
        <v>108</v>
      </c>
      <c r="B51" t="s" s="5">
        <v>109</v>
      </c>
      <c r="C51" s="14">
        <f>1-D51</f>
        <v>0.4399999999999999</v>
      </c>
      <c r="D51" s="15">
        <f>ROUND(H51,2)+ROUND(G51,2)</f>
        <v>0.5600000000000001</v>
      </c>
      <c r="E51" s="15">
        <f>SUM(ROUND(L51,2),ROUND(I51,2))</f>
        <v>0.09</v>
      </c>
      <c r="F51" s="14">
        <f>ROUND(K51,2)+ROUND(J51,2)</f>
        <v>0.47</v>
      </c>
      <c r="G51" s="14">
        <f>ROUND(J51,2)+ROUND(I51,2)</f>
        <v>0.32</v>
      </c>
      <c r="H51" s="14">
        <f>ROUND(K51,2)+ROUND(L51,2)</f>
        <v>0.24</v>
      </c>
      <c r="I51" s="14">
        <f>IF('Admissions 2017'!F51&gt;0,'Admissions 2017'!F51/'Admissions 2017'!C51,"  ")</f>
        <v>0.05671077504725898</v>
      </c>
      <c r="J51" s="14">
        <f>IF('Admissions 2017'!G51&gt;0,'Admissions 2017'!G51/'Admissions 2017'!C51,"  ")</f>
        <v>0.2599243856332703</v>
      </c>
      <c r="K51" s="14">
        <f>IF('Admissions 2017'!J51&gt;0,'Admissions 2017'!J51/'Admissions 2017'!C51,"  ")</f>
        <v>0.2051039697542533</v>
      </c>
      <c r="L51" s="14">
        <f>IF('Admissions 2017'!I51&gt;0,'Admissions 2017'!I51/'Admissions 2017'!C51,"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2017'!C53-'Admissions 2017'!E53-'Admissions 2017'!H53)/'Admissions 2017'!C53</f>
        <v>0.5637842098666895</v>
      </c>
      <c r="D53" s="29">
        <f>('Admissions 2017'!E53+'Admissions 2017'!H53)/'Admissions 2017'!C53</f>
        <v>0.4362157901333105</v>
      </c>
      <c r="E53" s="29">
        <f>('Admissions 2017'!F53+'Admissions 2017'!I53)/'Admissions 2017'!C53</f>
        <v>0.1919710292148469</v>
      </c>
      <c r="F53" s="29">
        <f>('Admissions 2017'!G53+'Admissions 2017'!J53)/'Admissions 2017'!C53</f>
        <v>0.2442447609184636</v>
      </c>
      <c r="G53" s="29">
        <f>'Admissions 2017'!E53/'Admissions 2017'!C53</f>
        <v>0.2266459324146938</v>
      </c>
      <c r="H53" s="29">
        <f>'Admissions 2017'!H53/'Admissions 2017'!C53</f>
        <v>0.2095698577186166</v>
      </c>
      <c r="I53" s="29">
        <v>0.12</v>
      </c>
      <c r="J53" s="29">
        <v>0.11</v>
      </c>
      <c r="K53" s="29">
        <f>IF('Admissions 2017'!J53&gt;0,'Admissions 2017'!J53/'Admissions 2017'!C53,"  ")</f>
        <v>0.1321214899637865</v>
      </c>
      <c r="L53" s="29">
        <f>IF('Admissions 2017'!I53&gt;0,'Admissions 2017'!I53/'Admissions 2017'!C53,"  ")</f>
        <v>0.07744836775483012</v>
      </c>
      <c r="M53" s="7"/>
      <c r="N53" s="7"/>
      <c r="O53" s="7"/>
    </row>
    <row r="54" ht="15" customHeight="1">
      <c r="A54" s="7"/>
      <c r="B54" s="7"/>
      <c r="C54" s="7"/>
      <c r="D54" s="7"/>
      <c r="E54" s="14"/>
      <c r="F54" s="14"/>
      <c r="G54" s="7"/>
      <c r="H54" s="7"/>
      <c r="I54" s="7"/>
      <c r="J54" t="s" s="5">
        <f>IF('Admissions 2017'!G52&gt;0,'Admissions 2017'!G52/'Admissions 2017'!C52,"  ")</f>
        <v>131</v>
      </c>
      <c r="K54" t="s" s="5">
        <f>IF('Admissions 2017'!J52&gt;0,'Admissions 2017'!J52/'Admissions 2017'!C52,"  ")</f>
        <v>131</v>
      </c>
      <c r="L54" t="s" s="5">
        <f>IF('Admissions 2017'!I52&gt;0,'Admissions 2017'!I52/'Admissions 2017'!C52,"  ")</f>
        <v>131</v>
      </c>
      <c r="M54" s="7"/>
      <c r="N54" s="7"/>
      <c r="O54"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30" customWidth="1"/>
    <col min="2" max="2" width="15.3516" style="30" customWidth="1"/>
    <col min="3" max="3" width="14.1719" style="30" customWidth="1"/>
    <col min="4" max="4" width="10.6719" style="30" customWidth="1"/>
    <col min="5" max="5" width="10.6719" style="30" customWidth="1"/>
    <col min="6" max="6" width="10.6719" style="30" customWidth="1"/>
    <col min="7" max="7" width="10.6719" style="30" customWidth="1"/>
    <col min="8" max="8" width="10.6719" style="30" customWidth="1"/>
    <col min="9" max="9" width="10.6719" style="30" customWidth="1"/>
    <col min="10" max="10" width="12" style="30" customWidth="1"/>
    <col min="11" max="11" width="10.1719" style="30" customWidth="1"/>
    <col min="12" max="256" width="8.85156" style="30"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0.75</v>
      </c>
      <c r="D2" s="14">
        <f>ROUND(E2,2)+ROUND(F2,2)</f>
        <v>0.25</v>
      </c>
      <c r="E2" s="14">
        <f>ROUND(H2,2)+ROUND(G2,2)</f>
        <v>0.16</v>
      </c>
      <c r="F2" s="14">
        <f>ROUND(J2,2)+ROUND(I2,2)</f>
        <v>0.09</v>
      </c>
      <c r="G2" s="14">
        <f>IF('Population 2017'!F2&gt;0,'Population 2017'!F2/'Population 2017'!C2,"  ")</f>
        <v>0.1144967682363804</v>
      </c>
      <c r="H2" s="14">
        <f>IF('Population 2017'!G2&gt;0,'Population 2017'!G2/'Population 2017'!C2,"  ")</f>
        <v>0.04824561403508772</v>
      </c>
      <c r="I2" s="14">
        <f>IF('Population 2017'!J2&gt;0,'Population 2017'!J2/'Population 2017'!C2,"  ")</f>
        <v>0.03208679593721145</v>
      </c>
      <c r="J2" s="14">
        <f>IF('Population 2017'!I2&gt;0,'Population 2017'!I2/'Population 2017'!C2,"  ")</f>
        <v>0.05886426592797784</v>
      </c>
      <c r="K2" s="8">
        <v>2018</v>
      </c>
    </row>
    <row r="3" ht="15" customHeight="1">
      <c r="A3" t="s" s="5">
        <v>12</v>
      </c>
      <c r="B3" t="s" s="5">
        <v>13</v>
      </c>
      <c r="C3" s="14">
        <f>1-D3</f>
        <v>0.98</v>
      </c>
      <c r="D3" s="14">
        <f>ROUND(E3,2)+ROUND(F3,2)</f>
        <v>0.02</v>
      </c>
      <c r="E3" s="14">
        <f>ROUND(H3,2)+ROUND(G3,2)</f>
        <v>0.01</v>
      </c>
      <c r="F3" s="14">
        <f>ROUND(J3,2)+ROUND(I3,2)</f>
        <v>0.01</v>
      </c>
      <c r="G3" s="14">
        <v>0.01</v>
      </c>
      <c r="H3" s="17">
        <v>0.004</v>
      </c>
      <c r="I3" s="17">
        <f>IF('Population 2017'!J3&gt;0,'Population 2017'!J3/'Population 2017'!C3,"  ")</f>
        <v>0.002853437094682231</v>
      </c>
      <c r="J3" s="14">
        <f>IF('Population 2017'!I3&gt;0,'Population 2017'!I3/'Population 2017'!C3,"  ")</f>
        <v>0.007596813044283861</v>
      </c>
      <c r="K3" s="8">
        <v>2018</v>
      </c>
    </row>
    <row r="4" ht="15" customHeight="1">
      <c r="A4" t="s" s="5">
        <v>14</v>
      </c>
      <c r="B4" t="s" s="5">
        <v>15</v>
      </c>
      <c r="C4" s="14">
        <f>1-D4</f>
        <v>0.46</v>
      </c>
      <c r="D4" s="14">
        <f>ROUND(E4,2)+ROUND(F4,2)</f>
        <v>0.54</v>
      </c>
      <c r="E4" s="14">
        <f>'Population 2017'!E4/'Population 2017'!C4</f>
        <v>0.2005676442762535</v>
      </c>
      <c r="F4" s="14">
        <f>ROUND(J4,2)+ROUND(I4,2)</f>
        <v>0.34</v>
      </c>
      <c r="G4" t="s" s="5">
        <f>IF('Population 2017'!F4&gt;0,'Population 2017'!F4/'Population 2017'!C4,"  ")</f>
        <v>131</v>
      </c>
      <c r="H4" t="s" s="5">
        <f>IF('Population 2017'!G4&gt;0,'Population 2017'!G4/'Population 2017'!C4,"  ")</f>
        <v>131</v>
      </c>
      <c r="I4" s="14">
        <v>0.05</v>
      </c>
      <c r="J4" s="14">
        <v>0.29</v>
      </c>
      <c r="K4" s="8">
        <v>2018</v>
      </c>
    </row>
    <row r="5" ht="15" customHeight="1">
      <c r="A5" t="s" s="5">
        <v>16</v>
      </c>
      <c r="B5" t="s" s="5">
        <v>17</v>
      </c>
      <c r="C5" s="14">
        <f>1-D5</f>
        <v>0.77</v>
      </c>
      <c r="D5" s="14">
        <f>ROUND(E5,2)+ROUND(F5,2)</f>
        <v>0.23</v>
      </c>
      <c r="E5" s="14">
        <f>ROUND(H5,2)+ROUND(G5,2)</f>
        <v>0.2</v>
      </c>
      <c r="F5" s="14">
        <f>ROUND(J5,2)+ROUND(I5,2)</f>
        <v>0.03</v>
      </c>
      <c r="G5" s="14">
        <f>IF('Population 2017'!F5&gt;0,'Population 2017'!F5/'Population 2017'!C5,"  ")</f>
        <v>0.1250088986972307</v>
      </c>
      <c r="H5" s="14">
        <f>IF('Population 2017'!G5&gt;0,'Population 2017'!G5/'Population 2017'!C5,"  ")</f>
        <v>0.07460667758240194</v>
      </c>
      <c r="I5" s="14">
        <f>IF('Population 2017'!J5&gt;0,'Population 2017'!J5/'Population 2017'!C5,"  ")</f>
        <v>0.02012292067108042</v>
      </c>
      <c r="J5" s="14">
        <f>IF('Population 2017'!I5&gt;0,'Population 2017'!I5/'Population 2017'!C5,"  ")</f>
        <v>0.01340737049429297</v>
      </c>
      <c r="K5" s="8">
        <v>2018</v>
      </c>
    </row>
    <row r="6" ht="15" customHeight="1">
      <c r="A6" t="s" s="5">
        <v>18</v>
      </c>
      <c r="B6" t="s" s="5">
        <v>19</v>
      </c>
      <c r="C6" s="14">
        <f>1-D6</f>
        <v>0.76</v>
      </c>
      <c r="D6" s="15">
        <f>ROUND(E6,2)+ROUND(F6,2)</f>
        <v>0.24</v>
      </c>
      <c r="E6" s="14">
        <f>ROUND(H6,2)+ROUND(G6,2)</f>
        <v>0.08</v>
      </c>
      <c r="F6" s="14">
        <f>ROUND(J6,2)+ROUND(I6,2)</f>
        <v>0.16</v>
      </c>
      <c r="G6" s="14">
        <f>IF('Population 2017'!F6&gt;0,'Population 2017'!F6/'Population 2017'!C6,"  ")</f>
        <v>0.05432902793574623</v>
      </c>
      <c r="H6" s="14">
        <f>IF('Population 2017'!G6&gt;0,'Population 2017'!G6/'Population 2017'!C6,"  ")</f>
        <v>0.02692301699827057</v>
      </c>
      <c r="I6" s="16">
        <f>IF('Population 2017'!J6&gt;0,'Population 2017'!J6/'Population 2017'!C6,"  ")</f>
        <v>0.0004674134895533085</v>
      </c>
      <c r="J6" s="14">
        <f>IF('Population 2017'!I6&gt;0,'Population 2017'!I6/'Population 2017'!C6,"  ")</f>
        <v>0.1643270024772915</v>
      </c>
      <c r="K6" s="8">
        <v>2018</v>
      </c>
    </row>
    <row r="7" ht="15" customHeight="1">
      <c r="A7" t="s" s="5">
        <v>20</v>
      </c>
      <c r="B7" t="s" s="5">
        <v>21</v>
      </c>
      <c r="C7" s="14">
        <f>1-D7</f>
        <v>0.8100000000000001</v>
      </c>
      <c r="D7" s="15">
        <f>ROUND(E7,2)+ROUND(F7,2)</f>
        <v>0.19</v>
      </c>
      <c r="E7" s="17">
        <f>G7+H7</f>
        <v>0.00454119156917913</v>
      </c>
      <c r="F7" s="14">
        <f>ROUND(J7,2)+ROUND(I7,2)</f>
        <v>0.19</v>
      </c>
      <c r="G7" s="17">
        <f>IF('Population 2017'!F7&gt;0,'Population 2017'!F7/'Population 2017'!C7,"  ")</f>
        <v>0.002862925119699886</v>
      </c>
      <c r="H7" s="17">
        <f>IF('Population 2017'!G7&gt;0,'Population 2017'!G7/'Population 2017'!C7,"  ")</f>
        <v>0.001678266449479244</v>
      </c>
      <c r="I7" s="14">
        <f>IF('Population 2017'!J7&gt;0,'Population 2017'!J7/'Population 2017'!C7,"  ")</f>
        <v>0.06115800385014068</v>
      </c>
      <c r="J7" s="14">
        <f>IF('Population 2017'!I7&gt;0,'Population 2017'!I7/'Population 2017'!C7,"  ")</f>
        <v>0.1309541438373069</v>
      </c>
      <c r="K7" s="8">
        <v>2018</v>
      </c>
    </row>
    <row r="8" ht="15" customHeight="1">
      <c r="A8" t="s" s="5">
        <v>22</v>
      </c>
      <c r="B8" t="s" s="5">
        <v>23</v>
      </c>
      <c r="C8" s="14"/>
      <c r="D8" s="14"/>
      <c r="E8" s="14"/>
      <c r="F8" s="14"/>
      <c r="G8" t="s" s="5">
        <f>IF('Population 2017'!F8&gt;0,'Population 2017'!F8/'Population 2017'!C8,"  ")</f>
        <v>131</v>
      </c>
      <c r="H8" t="s" s="5">
        <f>IF('Population 2017'!G8&gt;0,'Population 2017'!G8/'Population 2017'!C8,"  ")</f>
        <v>131</v>
      </c>
      <c r="I8" t="s" s="5">
        <f>IF('Population 2017'!J8&gt;0,'Population 2017'!J8/'Population 2017'!C8,"  ")</f>
        <v>131</v>
      </c>
      <c r="J8" t="s" s="5">
        <f>IF('Population 2017'!I8&gt;0,'Population 2017'!I8/'Population 2017'!C8,"  ")</f>
        <v>131</v>
      </c>
      <c r="K8" s="7"/>
    </row>
    <row r="9" ht="15" customHeight="1">
      <c r="A9" t="s" s="5">
        <v>24</v>
      </c>
      <c r="B9" t="s" s="5">
        <v>25</v>
      </c>
      <c r="C9" s="14">
        <f>1-D9</f>
        <v>0.85</v>
      </c>
      <c r="D9" s="14">
        <f>ROUND(E9,2)+ROUND(F9,2)</f>
        <v>0.15</v>
      </c>
      <c r="E9" s="14">
        <f>'Population 2017'!E9/'Population 2017'!C9</f>
        <v>0.145475372279496</v>
      </c>
      <c r="F9" s="14"/>
      <c r="G9" t="s" s="5">
        <f>IF('Population 2017'!F9&gt;0,'Population 2017'!F9/'Population 2017'!C9,"  ")</f>
        <v>131</v>
      </c>
      <c r="H9" t="s" s="5">
        <f>IF('Population 2017'!G9&gt;0,'Population 2017'!G9/'Population 2017'!C9,"  ")</f>
        <v>131</v>
      </c>
      <c r="I9" t="s" s="5">
        <f>IF('Population 2017'!J9&gt;0,'Population 2017'!J9/'Population 2017'!C9,"  ")</f>
        <v>131</v>
      </c>
      <c r="J9" t="s" s="5">
        <f>IF('Population 2017'!I9&gt;0,'Population 2017'!I9/'Population 2017'!C9,"  ")</f>
        <v>131</v>
      </c>
      <c r="K9" s="8">
        <v>2017</v>
      </c>
    </row>
    <row r="10" ht="15" customHeight="1">
      <c r="A10" t="s" s="5">
        <v>26</v>
      </c>
      <c r="B10" t="s" s="5">
        <v>27</v>
      </c>
      <c r="C10" s="14">
        <f>1-D10</f>
        <v>0.83</v>
      </c>
      <c r="D10" s="14">
        <f>ROUND(E10,2)+ROUND(F10,2)</f>
        <v>0.17</v>
      </c>
      <c r="E10" s="14">
        <f>ROUND(H10,2)+ROUND(G10,2)</f>
        <v>0.16</v>
      </c>
      <c r="F10" s="14">
        <f>ROUND(J10,2)+ROUND(I10,2)</f>
        <v>0.01</v>
      </c>
      <c r="G10" s="14">
        <f>IF('Population 2017'!F10&gt;0,'Population 2017'!F10/'Population 2017'!C10,"  ")</f>
        <v>0.09215297185542269</v>
      </c>
      <c r="H10" s="14">
        <f>IF('Population 2017'!G10&gt;0,'Population 2017'!G10/'Population 2017'!C10,"  ")</f>
        <v>0.07021079862445846</v>
      </c>
      <c r="I10" s="14">
        <f>IF('Population 2017'!J10&gt;0,'Population 2017'!J10/'Population 2017'!C10,"  ")</f>
        <v>0.005620604033121045</v>
      </c>
      <c r="J10" s="17">
        <f>IF('Population 2017'!I10&gt;0,'Population 2017'!I10/'Population 2017'!C10,"  ")</f>
        <v>0.004041432474831953</v>
      </c>
      <c r="K10" s="8">
        <v>2018</v>
      </c>
    </row>
    <row r="11" ht="15" customHeight="1">
      <c r="A11" t="s" s="5">
        <v>28</v>
      </c>
      <c r="B11" t="s" s="5">
        <v>29</v>
      </c>
      <c r="C11" s="14">
        <f>1-D11</f>
        <v>0.79</v>
      </c>
      <c r="D11" s="14">
        <f>ROUND(E11,2)+ROUND(F11,2)</f>
        <v>0.21</v>
      </c>
      <c r="E11" s="14">
        <f>'Population 2017'!E11/'Population 2017'!C11</f>
        <v>0.1238630967600541</v>
      </c>
      <c r="F11" s="14">
        <f>ROUND(J11,2)+ROUND(I11,2)</f>
        <v>0.09</v>
      </c>
      <c r="G11" t="s" s="5">
        <f>IF('Population 2017'!F11&gt;0,'Population 2017'!F11/'Population 2017'!C11,"  ")</f>
        <v>131</v>
      </c>
      <c r="H11" t="s" s="5">
        <f>IF('Population 2017'!G11&gt;0,'Population 2017'!G11/'Population 2017'!C11,"  ")</f>
        <v>131</v>
      </c>
      <c r="I11" s="14">
        <v>0.04</v>
      </c>
      <c r="J11" s="14">
        <v>0.05</v>
      </c>
      <c r="K11" s="8">
        <v>2018</v>
      </c>
    </row>
    <row r="12" ht="15" customHeight="1">
      <c r="A12" t="s" s="5">
        <v>30</v>
      </c>
      <c r="B12" t="s" s="5">
        <v>31</v>
      </c>
      <c r="C12" s="14">
        <f>1-D12</f>
        <v>0.79</v>
      </c>
      <c r="D12" s="14">
        <f>ROUND(E12,2)+ROUND(F12,2)</f>
        <v>0.21</v>
      </c>
      <c r="E12" s="14">
        <f>ROUND(H12,2)+ROUND(G12,2)</f>
        <v>0.12</v>
      </c>
      <c r="F12" s="14">
        <f>ROUND(J12,2)+ROUND(I12,2)</f>
        <v>0.09</v>
      </c>
      <c r="G12" s="14">
        <v>0.08</v>
      </c>
      <c r="H12" s="14">
        <v>0.04</v>
      </c>
      <c r="I12" s="14">
        <f>IF('Population 2017'!J12&gt;0,'Population 2017'!J12/'Population 2017'!C12,"  ")</f>
        <v>0.04112650871703174</v>
      </c>
      <c r="J12" s="14">
        <f>IF('Population 2017'!I12&gt;0,'Population 2017'!I12/'Population 2017'!C12,"  ")</f>
        <v>0.05140813589628968</v>
      </c>
      <c r="K12" s="8">
        <v>2018</v>
      </c>
    </row>
    <row r="13" ht="15" customHeight="1">
      <c r="A13" t="s" s="5">
        <v>32</v>
      </c>
      <c r="B13" t="s" s="5">
        <v>33</v>
      </c>
      <c r="C13" s="14">
        <f>1-D13</f>
        <v>0.6</v>
      </c>
      <c r="D13" s="15">
        <f>ROUND(E13,2)+ROUND(F13,2)</f>
        <v>0.4</v>
      </c>
      <c r="E13" s="14">
        <f>ROUND(H13,2)+ROUND(G13,2)</f>
        <v>0.2</v>
      </c>
      <c r="F13" s="14">
        <f>ROUND(J13,2)+ROUND(I13,2)</f>
        <v>0.2</v>
      </c>
      <c r="G13" s="14">
        <v>0.17</v>
      </c>
      <c r="H13" s="14">
        <v>0.03</v>
      </c>
      <c r="I13" s="14">
        <f>IF('Population 2017'!J13&gt;0,'Population 2017'!J13/'Population 2017'!C13,"  ")</f>
        <v>0.1287563843686899</v>
      </c>
      <c r="J13" s="14">
        <f>IF('Population 2017'!I13&gt;0,'Population 2017'!I13/'Population 2017'!C13,"  ")</f>
        <v>0.0737617294215465</v>
      </c>
      <c r="K13" s="8">
        <v>2018</v>
      </c>
    </row>
    <row r="14" ht="15" customHeight="1">
      <c r="A14" t="s" s="5">
        <v>34</v>
      </c>
      <c r="B14" t="s" s="5">
        <v>35</v>
      </c>
      <c r="C14" s="14">
        <f>1-D14</f>
        <v>0.3799999999999999</v>
      </c>
      <c r="D14" s="14">
        <f>ROUND(E14,2)+ROUND(F14,2)</f>
        <v>0.6200000000000001</v>
      </c>
      <c r="E14" s="14">
        <f>'Population 2017'!E14/'Population 2017'!C14</f>
        <v>0.3967625480377315</v>
      </c>
      <c r="F14" s="14">
        <f>'Population 2017'!H14/'Population 2017'!C14</f>
        <v>0.2202166064981949</v>
      </c>
      <c r="G14" t="s" s="5">
        <f>IF('Population 2017'!F14&gt;0,'Population 2017'!F14/'Population 2017'!C14,"  ")</f>
        <v>131</v>
      </c>
      <c r="H14" t="s" s="5">
        <f>IF('Population 2017'!G14&gt;0,'Population 2017'!G14/'Population 2017'!C14,"  ")</f>
        <v>131</v>
      </c>
      <c r="I14" t="s" s="5">
        <f>IF('Population 2017'!J14&gt;0,'Population 2017'!J14/'Population 2017'!C14,"  ")</f>
        <v>131</v>
      </c>
      <c r="J14" t="s" s="5">
        <f>IF('Population 2017'!I14&gt;0,'Population 2017'!I14/'Population 2017'!C14,"  ")</f>
        <v>131</v>
      </c>
      <c r="K14" s="8">
        <v>2018</v>
      </c>
    </row>
    <row r="15" ht="15" customHeight="1">
      <c r="A15" t="s" s="5">
        <v>36</v>
      </c>
      <c r="B15" t="s" s="5">
        <v>37</v>
      </c>
      <c r="C15" s="14">
        <f>1-D15</f>
        <v>0.87</v>
      </c>
      <c r="D15" s="14">
        <f>ROUND(E15,2)+ROUND(F15,2)</f>
        <v>0.13</v>
      </c>
      <c r="E15" s="14"/>
      <c r="F15" s="14">
        <f>ROUND(J15,2)+ROUND(I15,2)</f>
        <v>0.13</v>
      </c>
      <c r="G15" t="s" s="5">
        <f>IF('Population 2017'!F15&gt;0,'Population 2017'!F15/'Population 2017'!C15,"  ")</f>
        <v>131</v>
      </c>
      <c r="H15" t="s" s="5">
        <f>IF('Population 2017'!G15&gt;0,'Population 2017'!G15/'Population 2017'!C15,"  ")</f>
        <v>131</v>
      </c>
      <c r="I15" s="14">
        <f>IF('Population 2017'!J15&gt;0,'Population 2017'!J15/'Population 2017'!C15,"  ")</f>
        <v>0.07922965008753977</v>
      </c>
      <c r="J15" s="14">
        <f>IF('Population 2017'!I15&gt;0,'Population 2017'!I15/'Population 2017'!C15,"  ")</f>
        <v>0.04737010825339679</v>
      </c>
      <c r="K15" s="8">
        <v>2018</v>
      </c>
    </row>
    <row r="16" ht="15" customHeight="1">
      <c r="A16" t="s" s="5">
        <v>38</v>
      </c>
      <c r="B16" t="s" s="5">
        <v>39</v>
      </c>
      <c r="C16" s="14">
        <f>1-D16</f>
        <v>0.71</v>
      </c>
      <c r="D16" s="15">
        <f>ROUND(E16,2)+ROUND(F16,2)</f>
        <v>0.29</v>
      </c>
      <c r="E16" s="14">
        <f>ROUND(H16,2)+ROUND(G16,2)</f>
        <v>0.19</v>
      </c>
      <c r="F16" s="14">
        <f>ROUND(J16,2)+ROUND(I16,2)</f>
        <v>0.1</v>
      </c>
      <c r="G16" s="14">
        <v>0.09</v>
      </c>
      <c r="H16" s="14">
        <v>0.1</v>
      </c>
      <c r="I16" s="14">
        <f>IF('Population 2017'!J16&gt;0,'Population 2017'!J16/'Population 2017'!C16,"  ")</f>
        <v>0.05828554293639192</v>
      </c>
      <c r="J16" s="14">
        <f>IF('Population 2017'!I16&gt;0,'Population 2017'!I16/'Population 2017'!C16,"  ")</f>
        <v>0.04400464785036921</v>
      </c>
      <c r="K16" s="8">
        <v>2018</v>
      </c>
    </row>
    <row r="17" ht="15" customHeight="1">
      <c r="A17" t="s" s="5">
        <v>40</v>
      </c>
      <c r="B17" t="s" s="5">
        <v>41</v>
      </c>
      <c r="C17" s="14">
        <f>1-D17</f>
        <v>0.6699999999999999</v>
      </c>
      <c r="D17" s="14">
        <f>ROUND(E17,2)+ROUND(F17,2)</f>
        <v>0.33</v>
      </c>
      <c r="E17" s="14">
        <f>ROUND(H17,2)+ROUND(G17,2)</f>
        <v>0.22</v>
      </c>
      <c r="F17" s="14">
        <f>ROUND(J17,2)+ROUND(I17,2)</f>
        <v>0.11</v>
      </c>
      <c r="G17" s="14">
        <v>0.1</v>
      </c>
      <c r="H17" s="14">
        <v>0.12</v>
      </c>
      <c r="I17" s="14">
        <v>0.05</v>
      </c>
      <c r="J17" s="14">
        <v>0.06</v>
      </c>
      <c r="K17" s="8">
        <v>2018</v>
      </c>
    </row>
    <row r="18" ht="15" customHeight="1">
      <c r="A18" t="s" s="5">
        <v>42</v>
      </c>
      <c r="B18" t="s" s="5">
        <v>43</v>
      </c>
      <c r="C18" s="14">
        <f>1-D18</f>
        <v>0.55</v>
      </c>
      <c r="D18" s="14">
        <f>ROUND(E18,2)+ROUND(F18,2)</f>
        <v>0.45</v>
      </c>
      <c r="E18" s="14">
        <f>ROUND(H18,2)+ROUND(G18,2)</f>
        <v>0.16</v>
      </c>
      <c r="F18" s="14">
        <f>ROUND(J18,2)+ROUND(I18,2)</f>
        <v>0.29</v>
      </c>
      <c r="G18" s="17">
        <f>IF('Population 2017'!F18&gt;0,'Population 2017'!F18/'Population 2017'!C18,"  ")</f>
        <v>0.002844305206315182</v>
      </c>
      <c r="H18" s="14">
        <f>IF('Population 2017'!G18&gt;0,'Population 2017'!G18/'Population 2017'!C18,"  ")</f>
        <v>0.1579619934869533</v>
      </c>
      <c r="I18" s="14">
        <f>IF('Population 2017'!J18&gt;0,'Population 2017'!J18/'Population 2017'!C18,"  ")</f>
        <v>0.2611814172059854</v>
      </c>
      <c r="J18" s="14">
        <f>IF('Population 2017'!I18&gt;0,'Population 2017'!I18/'Population 2017'!C18,"  ")</f>
        <v>0.02634073951935364</v>
      </c>
      <c r="K18" s="8">
        <v>2018</v>
      </c>
    </row>
    <row r="19" ht="15" customHeight="1">
      <c r="A19" t="s" s="5">
        <v>44</v>
      </c>
      <c r="B19" t="s" s="5">
        <v>45</v>
      </c>
      <c r="C19" s="14">
        <f>1-D19</f>
        <v>0.7</v>
      </c>
      <c r="D19" s="15">
        <f>ROUND(E19,2)+ROUND(F19,2)</f>
        <v>0.3</v>
      </c>
      <c r="E19" s="14">
        <f>ROUND(H19,2)+ROUND(G19,2)</f>
        <v>0.11</v>
      </c>
      <c r="F19" s="14">
        <f>ROUND(J19,2)+ROUND(I19,2)</f>
        <v>0.19</v>
      </c>
      <c r="G19" s="14">
        <f>IF('Population 2017'!F19&gt;0,'Population 2017'!F19/'Population 2017'!C19,"  ")</f>
        <v>0.02992763399975469</v>
      </c>
      <c r="H19" s="14">
        <f>IF('Population 2017'!G19&gt;0,'Population 2017'!G19/'Population 2017'!C19,"  ")</f>
        <v>0.08447810621856985</v>
      </c>
      <c r="I19" s="14">
        <f>IF('Population 2017'!J19&gt;0,'Population 2017'!J19/'Population 2017'!C19,"  ")</f>
        <v>0.02437752974365264</v>
      </c>
      <c r="J19" s="14">
        <f>IF('Population 2017'!I19&gt;0,'Population 2017'!I19/'Population 2017'!C19,"  ")</f>
        <v>0.1705813810867166</v>
      </c>
      <c r="K19" s="8">
        <v>2018</v>
      </c>
    </row>
    <row r="20" ht="15" customHeight="1">
      <c r="A20" t="s" s="5">
        <v>46</v>
      </c>
      <c r="B20" t="s" s="5">
        <v>47</v>
      </c>
      <c r="C20" s="14">
        <f>1-D20</f>
        <v>0.9970599044468945</v>
      </c>
      <c r="D20" s="16">
        <f>E20+F20</f>
        <v>0.002940095553105476</v>
      </c>
      <c r="E20" s="16">
        <f>'Population 2017'!E20/'Population 2017'!C20</f>
        <v>0.0004900159255175794</v>
      </c>
      <c r="F20" s="16">
        <f>I20+J20</f>
        <v>0.002450079627587897</v>
      </c>
      <c r="G20" t="s" s="5">
        <f>IF('Population 2017'!F20&gt;0,'Population 2017'!F20/'Population 2017'!C20,"  ")</f>
        <v>131</v>
      </c>
      <c r="H20" t="s" s="5">
        <f>IF('Population 2017'!G20&gt;0,'Population 2017'!G20/'Population 2017'!C20,"  ")</f>
        <v>131</v>
      </c>
      <c r="I20" s="16">
        <f>IF('Population 2017'!J20&gt;0,'Population 2017'!J20/'Population 2017'!C20,"  ")</f>
        <v>0.001715055739311528</v>
      </c>
      <c r="J20" s="16">
        <f>IF('Population 2017'!I20&gt;0,'Population 2017'!I20/'Population 2017'!C20,"  ")</f>
        <v>0.000735023888276369</v>
      </c>
      <c r="K20" s="8">
        <v>2018</v>
      </c>
    </row>
    <row r="21" ht="15" customHeight="1">
      <c r="A21" t="s" s="5">
        <v>48</v>
      </c>
      <c r="B21" t="s" s="5">
        <v>49</v>
      </c>
      <c r="C21" s="14">
        <f>1-D21</f>
        <v>0.96</v>
      </c>
      <c r="D21" s="14">
        <f>ROUND(E21,2)+ROUND(F21,2)</f>
        <v>0.04</v>
      </c>
      <c r="E21" s="14"/>
      <c r="F21" s="14">
        <f>ROUND(J21,2)+ROUND(I21,2)</f>
        <v>0.04</v>
      </c>
      <c r="G21" t="s" s="5">
        <f>IF('Population 2017'!F21&gt;0,'Population 2017'!F21/'Population 2017'!C21,"  ")</f>
        <v>131</v>
      </c>
      <c r="H21" t="s" s="5">
        <f>IF('Population 2017'!G21&gt;0,'Population 2017'!G21/'Population 2017'!C21,"  ")</f>
        <v>131</v>
      </c>
      <c r="I21" s="14">
        <f>IF('Population 2017'!J21&gt;0,'Population 2017'!J21/'Population 2017'!C21,"  ")</f>
        <v>0.03215382985485751</v>
      </c>
      <c r="J21" s="14">
        <f>IF('Population 2017'!I21&gt;0,'Population 2017'!I21/'Population 2017'!C21,"  ")</f>
        <v>0.009799766924462338</v>
      </c>
      <c r="K21" s="8">
        <v>2018</v>
      </c>
    </row>
    <row r="22" ht="15" customHeight="1">
      <c r="A22" t="s" s="5">
        <v>50</v>
      </c>
      <c r="B22" t="s" s="5">
        <v>51</v>
      </c>
      <c r="C22" s="14"/>
      <c r="D22" s="14"/>
      <c r="E22" s="14"/>
      <c r="F22" s="14"/>
      <c r="G22" t="s" s="5">
        <f>IF('Population 2017'!F22&gt;0,'Population 2017'!F22/'Population 2017'!C22,"  ")</f>
        <v>131</v>
      </c>
      <c r="H22" t="s" s="5">
        <f>IF('Population 2017'!G22&gt;0,'Population 2017'!G22/'Population 2017'!C22,"  ")</f>
        <v>131</v>
      </c>
      <c r="I22" t="s" s="5">
        <f>IF('Population 2017'!J22&gt;0,'Population 2017'!J22/'Population 2017'!C22,"  ")</f>
        <v>131</v>
      </c>
      <c r="J22" t="s" s="5">
        <f>IF('Population 2017'!I22&gt;0,'Population 2017'!I22/'Population 2017'!C22,"  ")</f>
        <v>131</v>
      </c>
      <c r="K22" s="7"/>
    </row>
    <row r="23" ht="15" customHeight="1">
      <c r="A23" t="s" s="5">
        <v>52</v>
      </c>
      <c r="B23" t="s" s="5">
        <v>53</v>
      </c>
      <c r="C23" s="14">
        <f>1-D23</f>
        <v>0.96</v>
      </c>
      <c r="D23" s="14">
        <f>ROUND(E23,2)+ROUND(F23,2)</f>
        <v>0.04</v>
      </c>
      <c r="E23" s="14"/>
      <c r="F23" s="14">
        <f>I23</f>
        <v>0.03799101842770867</v>
      </c>
      <c r="G23" t="s" s="5">
        <f>IF('Population 2017'!F23&gt;0,'Population 2017'!F23/'Population 2017'!C23,"  ")</f>
        <v>131</v>
      </c>
      <c r="H23" t="s" s="5">
        <f>IF('Population 2017'!G23&gt;0,'Population 2017'!G23/'Population 2017'!C23,"  ")</f>
        <v>131</v>
      </c>
      <c r="I23" s="14">
        <f>IF('Population 2017'!J23&gt;0,'Population 2017'!J23/'Population 2017'!C23,"  ")</f>
        <v>0.03799101842770867</v>
      </c>
      <c r="J23" t="s" s="5">
        <f>IF('Population 2017'!I23&gt;0,'Population 2017'!I23/'Population 2017'!C23,"  ")</f>
        <v>131</v>
      </c>
      <c r="K23" s="8">
        <v>2018</v>
      </c>
    </row>
    <row r="24" ht="15" customHeight="1">
      <c r="A24" t="s" s="5">
        <v>54</v>
      </c>
      <c r="B24" t="s" s="5">
        <v>55</v>
      </c>
      <c r="C24" s="14">
        <f>1-D24</f>
        <v>0.6899999999999999</v>
      </c>
      <c r="D24" s="14">
        <f>ROUND(E24,2)+ROUND(F24,2)</f>
        <v>0.31</v>
      </c>
      <c r="E24" s="14">
        <f>'Population 2017'!E24/'Population 2017'!C24</f>
        <v>0.1302670321860087</v>
      </c>
      <c r="F24" s="14">
        <f>ROUND(J24,2)+ROUND(I24,2)</f>
        <v>0.18</v>
      </c>
      <c r="G24" t="s" s="5">
        <f>IF('Population 2017'!F24&gt;0,'Population 2017'!F24/'Population 2017'!C24,"  ")</f>
        <v>131</v>
      </c>
      <c r="H24" t="s" s="5">
        <f>IF('Population 2017'!G24&gt;0,'Population 2017'!G24/'Population 2017'!C24,"  ")</f>
        <v>131</v>
      </c>
      <c r="I24" s="14">
        <f>IF('Population 2017'!J24&gt;0,'Population 2017'!J24/'Population 2017'!C24,"  ")</f>
        <v>0.1214336480861001</v>
      </c>
      <c r="J24" s="14">
        <f>IF('Population 2017'!I24&gt;0,'Population 2017'!I24/'Population 2017'!C24,"  ")</f>
        <v>0.05838156157985582</v>
      </c>
      <c r="K24" s="8">
        <v>2018</v>
      </c>
    </row>
    <row r="25" ht="15" customHeight="1">
      <c r="A25" t="s" s="5">
        <v>56</v>
      </c>
      <c r="B25" t="s" s="5">
        <v>57</v>
      </c>
      <c r="C25" s="14">
        <f>1-D25</f>
        <v>0.46</v>
      </c>
      <c r="D25" s="14">
        <f>ROUND(E25,2)+ROUND(F25,2)</f>
        <v>0.54</v>
      </c>
      <c r="E25" s="14">
        <f>ROUND(H25,2)+ROUND(G25,2)</f>
        <v>0.32</v>
      </c>
      <c r="F25" s="14">
        <f>ROUND(J25,2)+ROUND(I25,2)</f>
        <v>0.22</v>
      </c>
      <c r="G25" s="14">
        <f>IF('Population 2017'!F25&gt;0,'Population 2017'!F25/'Population 2017'!C25,"  ")</f>
        <v>0.1739060333430073</v>
      </c>
      <c r="H25" s="14">
        <f>IF('Population 2017'!G25&gt;0,'Population 2017'!G25/'Population 2017'!C25,"  ")</f>
        <v>0.1495920802295959</v>
      </c>
      <c r="I25" s="14">
        <f>IF('Population 2017'!J25&gt;0,'Population 2017'!J25/'Population 2017'!C25,"  ")</f>
        <v>0.1096062687433491</v>
      </c>
      <c r="J25" s="14">
        <f>IF('Population 2017'!I25&gt;0,'Population 2017'!I25/'Population 2017'!C25,"  ")</f>
        <v>0.1058979071942214</v>
      </c>
      <c r="K25" s="8">
        <v>2018</v>
      </c>
    </row>
    <row r="26" ht="15" customHeight="1">
      <c r="A26" t="s" s="5">
        <v>58</v>
      </c>
      <c r="B26" t="s" s="5">
        <v>59</v>
      </c>
      <c r="C26" s="14">
        <f>1-D26</f>
        <v>0.71</v>
      </c>
      <c r="D26" s="14">
        <f>ROUND(E26,2)+ROUND(F26,2)</f>
        <v>0.29</v>
      </c>
      <c r="E26" s="14">
        <f>ROUND(H26,2)+ROUND(G26,2)</f>
        <v>0.22</v>
      </c>
      <c r="F26" s="14">
        <f>ROUND(J26,2)+ROUND(I26,2)</f>
        <v>0.07000000000000001</v>
      </c>
      <c r="G26" s="14">
        <f>IF('Population 2017'!F26&gt;0,'Population 2017'!F26/'Population 2017'!C26,"  ")</f>
        <v>0.1055101502768257</v>
      </c>
      <c r="H26" s="14">
        <f>IF('Population 2017'!G26&gt;0,'Population 2017'!G26/'Population 2017'!C26,"  ")</f>
        <v>0.1127867123648827</v>
      </c>
      <c r="I26" s="14">
        <f>IF('Population 2017'!J26&gt;0,'Population 2017'!J26/'Population 2017'!C26,"  ")</f>
        <v>0.0498813604007382</v>
      </c>
      <c r="J26" s="14">
        <f>IF('Population 2017'!I26&gt;0,'Population 2017'!I26/'Population 2017'!C26,"  ")</f>
        <v>0.02393883469549169</v>
      </c>
      <c r="K26" s="8">
        <v>2017</v>
      </c>
    </row>
    <row r="27" ht="15" customHeight="1">
      <c r="A27" t="s" s="5">
        <v>60</v>
      </c>
      <c r="B27" t="s" s="5">
        <v>61</v>
      </c>
      <c r="C27" s="14">
        <f>1-D27</f>
        <v>0.66</v>
      </c>
      <c r="D27" s="14">
        <f>ROUND(E27,2)+ROUND(F27,2)</f>
        <v>0.34</v>
      </c>
      <c r="E27" s="14">
        <f>ROUND(H27,2)+ROUND(G27,2)</f>
        <v>0.25</v>
      </c>
      <c r="F27" s="14">
        <f>ROUND(J27,2)+ROUND(I27,2)</f>
        <v>0.09</v>
      </c>
      <c r="G27" s="14">
        <f>IF('Population 2017'!F27&gt;0,'Population 2017'!F27/'Population 2017'!C27,"  ")</f>
        <v>0.1016949152542373</v>
      </c>
      <c r="H27" s="14">
        <f>IF('Population 2017'!G27&gt;0,'Population 2017'!G27/'Population 2017'!C27,"  ")</f>
        <v>0.1532956685499058</v>
      </c>
      <c r="I27" s="14">
        <f>IF('Population 2017'!J27&gt;0,'Population 2017'!J27/'Population 2017'!C27,"  ")</f>
        <v>0.07231638418079096</v>
      </c>
      <c r="J27" s="14">
        <f>IF('Population 2017'!I27&gt;0,'Population 2017'!I27/'Population 2017'!C27,"  ")</f>
        <v>0.01694915254237288</v>
      </c>
      <c r="K27" s="8">
        <v>2017</v>
      </c>
    </row>
    <row r="28" ht="15" customHeight="1">
      <c r="A28" t="s" s="5">
        <v>62</v>
      </c>
      <c r="B28" t="s" s="5">
        <v>63</v>
      </c>
      <c r="C28" s="14">
        <f>1-D28</f>
        <v>0.72</v>
      </c>
      <c r="D28" s="15">
        <f>ROUND(E28,2)+ROUND(F28,2)</f>
        <v>0.28</v>
      </c>
      <c r="E28" s="14">
        <f>ROUND(H28,2)+ROUND(G28,2)</f>
        <v>0.23</v>
      </c>
      <c r="F28" s="14">
        <f>'Population 2017'!H28/'Population 2017'!C28</f>
        <v>0.05463714570804455</v>
      </c>
      <c r="G28" s="14">
        <f>IF('Population 2017'!F28&gt;0,'Population 2017'!F28/'Population 2017'!C28,"  ")</f>
        <v>0.2231870769396726</v>
      </c>
      <c r="H28" s="14">
        <f>IF('Population 2017'!G28&gt;0,'Population 2017'!G28/'Population 2017'!C28,"  ")</f>
        <v>0.008090396699118147</v>
      </c>
      <c r="I28" t="s" s="5">
        <f>IF('Population 2017'!J28&gt;0,'Population 2017'!J28/'Population 2017'!C28,"  ")</f>
        <v>131</v>
      </c>
      <c r="J28" t="s" s="5">
        <f>IF('Population 2017'!I28&gt;0,'Population 2017'!I28/'Population 2017'!C28,"  ")</f>
        <v>131</v>
      </c>
      <c r="K28" s="8">
        <v>2018</v>
      </c>
    </row>
    <row r="29" ht="15" customHeight="1">
      <c r="A29" t="s" s="5">
        <v>64</v>
      </c>
      <c r="B29" t="s" s="5">
        <v>65</v>
      </c>
      <c r="C29" s="14">
        <f>1-D29</f>
        <v>0.6699999999999999</v>
      </c>
      <c r="D29" s="14">
        <f>ROUND(E29,2)+ROUND(F29,2)</f>
        <v>0.33</v>
      </c>
      <c r="E29" s="14">
        <f>ROUND(H29,2)+ROUND(G29,2)</f>
        <v>0.25</v>
      </c>
      <c r="F29" s="14">
        <f>ROUND(J29,2)+ROUND(I29,2)</f>
        <v>0.08</v>
      </c>
      <c r="G29" s="14">
        <v>0.08</v>
      </c>
      <c r="H29" s="14">
        <v>0.17</v>
      </c>
      <c r="I29" s="14">
        <f>IF('Population 2017'!J29&gt;0,'Population 2017'!J29/'Population 2017'!C29,"  ")</f>
        <v>0.05281485780615206</v>
      </c>
      <c r="J29" s="14">
        <f>IF('Population 2017'!I29&gt;0,'Population 2017'!I29/'Population 2017'!C29,"  ")</f>
        <v>0.02727800348229832</v>
      </c>
      <c r="K29" s="8">
        <v>2017</v>
      </c>
    </row>
    <row r="30" ht="15" customHeight="1">
      <c r="A30" t="s" s="5">
        <v>66</v>
      </c>
      <c r="B30" t="s" s="5">
        <v>67</v>
      </c>
      <c r="C30" s="14">
        <f>1-D30</f>
        <v>0.88</v>
      </c>
      <c r="D30" s="14">
        <f>ROUND(E30,2)+ROUND(F30,2)</f>
        <v>0.12</v>
      </c>
      <c r="E30" s="14">
        <f>'Population 2017'!E30/'Population 2017'!C30</f>
        <v>0.05958891193663964</v>
      </c>
      <c r="F30" s="14">
        <f>ROUND(J30,2)+ROUND(I30,2)</f>
        <v>0.06</v>
      </c>
      <c r="G30" t="s" s="5">
        <f>IF('Population 2017'!F30&gt;0,'Population 2017'!F30/'Population 2017'!C30,"  ")</f>
        <v>131</v>
      </c>
      <c r="H30" t="s" s="5">
        <f>IF('Population 2017'!G30&gt;0,'Population 2017'!G30/'Population 2017'!C30,"  ")</f>
        <v>131</v>
      </c>
      <c r="I30" s="14">
        <f>IF('Population 2017'!J30&gt;0,'Population 2017'!J30/'Population 2017'!C30,"  ")</f>
        <v>0.02130869319253253</v>
      </c>
      <c r="J30" s="14">
        <f>IF('Population 2017'!I30&gt;0,'Population 2017'!I30/'Population 2017'!C30,"  ")</f>
        <v>0.04186309636055063</v>
      </c>
      <c r="K30" s="8">
        <v>2018</v>
      </c>
    </row>
    <row r="31" ht="15" customHeight="1">
      <c r="A31" t="s" s="5">
        <v>68</v>
      </c>
      <c r="B31" t="s" s="5">
        <v>69</v>
      </c>
      <c r="C31" s="14"/>
      <c r="D31" s="14"/>
      <c r="E31" s="14"/>
      <c r="F31" s="14"/>
      <c r="G31" t="s" s="5">
        <f>IF('Population 2017'!F31&gt;0,'Population 2017'!F31/'Population 2017'!C31,"  ")</f>
        <v>131</v>
      </c>
      <c r="H31" t="s" s="5">
        <f>IF('Population 2017'!G31&gt;0,'Population 2017'!G31/'Population 2017'!C31,"  ")</f>
        <v>131</v>
      </c>
      <c r="I31" t="s" s="5">
        <f>IF('Population 2017'!J31&gt;0,'Population 2017'!J31/'Population 2017'!C31,"  ")</f>
        <v>131</v>
      </c>
      <c r="J31" t="s" s="5">
        <f>IF('Population 2017'!I31&gt;0,'Population 2017'!I31/'Population 2017'!C31,"  ")</f>
        <v>131</v>
      </c>
      <c r="K31" s="7"/>
    </row>
    <row r="32" ht="15" customHeight="1">
      <c r="A32" t="s" s="5">
        <v>70</v>
      </c>
      <c r="B32" t="s" s="5">
        <v>71</v>
      </c>
      <c r="C32" s="14">
        <f>1-D32</f>
        <v>0.86</v>
      </c>
      <c r="D32" s="14">
        <f>ROUND(E32,2)+ROUND(F32,2)</f>
        <v>0.14</v>
      </c>
      <c r="E32" s="14">
        <f>'Population 2017'!E32/'Population 2017'!C32</f>
        <v>0.01681345076060849</v>
      </c>
      <c r="F32" s="14">
        <f>'Population 2017'!H32/'Population 2017'!C32</f>
        <v>0.1181945556445156</v>
      </c>
      <c r="G32" t="s" s="5">
        <f>IF('Population 2017'!F32&gt;0,'Population 2017'!F32/'Population 2017'!C32,"  ")</f>
        <v>131</v>
      </c>
      <c r="H32" t="s" s="5">
        <f>IF('Population 2017'!G32&gt;0,'Population 2017'!G32/'Population 2017'!C32,"  ")</f>
        <v>131</v>
      </c>
      <c r="I32" t="s" s="5">
        <f>IF('Population 2017'!J32&gt;0,'Population 2017'!J32/'Population 2017'!C32,"  ")</f>
        <v>131</v>
      </c>
      <c r="J32" t="s" s="5">
        <f>IF('Population 2017'!I32&gt;0,'Population 2017'!I32/'Population 2017'!C32,"  ")</f>
        <v>131</v>
      </c>
      <c r="K32" s="8">
        <v>2018</v>
      </c>
    </row>
    <row r="33" ht="15" customHeight="1">
      <c r="A33" t="s" s="5">
        <v>72</v>
      </c>
      <c r="B33" t="s" s="5">
        <v>73</v>
      </c>
      <c r="C33" s="14"/>
      <c r="D33" s="14"/>
      <c r="E33" s="14"/>
      <c r="F33" s="14"/>
      <c r="G33" t="s" s="5">
        <f>IF('Population 2017'!F33&gt;0,'Population 2017'!F33/'Population 2017'!C33,"  ")</f>
        <v>131</v>
      </c>
      <c r="H33" t="s" s="5">
        <f>IF('Population 2017'!G33&gt;0,'Population 2017'!G33/'Population 2017'!C33,"  ")</f>
        <v>131</v>
      </c>
      <c r="I33" t="s" s="5">
        <f>IF('Population 2017'!J33&gt;0,'Population 2017'!J33/'Population 2017'!C33,"  ")</f>
        <v>131</v>
      </c>
      <c r="J33" t="s" s="5">
        <f>IF('Population 2017'!I33&gt;0,'Population 2017'!I33/'Population 2017'!C33,"  ")</f>
        <v>131</v>
      </c>
      <c r="K33" s="7"/>
    </row>
    <row r="34" ht="15" customHeight="1">
      <c r="A34" t="s" s="5">
        <v>74</v>
      </c>
      <c r="B34" t="s" s="5">
        <v>75</v>
      </c>
      <c r="C34" s="14">
        <f>1-D34</f>
        <v>0.78</v>
      </c>
      <c r="D34" s="15">
        <f>ROUND(E34,2)+ROUND(F34,2)</f>
        <v>0.22</v>
      </c>
      <c r="E34" s="14">
        <f>ROUND(H34,2)+ROUND(G34,2)</f>
        <v>0.15</v>
      </c>
      <c r="F34" s="14">
        <f>ROUND(J34,2)+ROUND(I34,2)</f>
        <v>0.06999999999999999</v>
      </c>
      <c r="G34" s="14">
        <f>IF('Population 2017'!F34&gt;0,'Population 2017'!F34/'Population 2017'!C34,"  ")</f>
        <v>0.01522994973366344</v>
      </c>
      <c r="H34" s="14">
        <f>IF('Population 2017'!G34&gt;0,'Population 2017'!G34/'Population 2017'!C34,"  ")</f>
        <v>0.1312926701177883</v>
      </c>
      <c r="I34" s="14">
        <f>IF('Population 2017'!J34&gt;0,'Population 2017'!J34/'Population 2017'!C34,"  ")</f>
        <v>0.06009453072248481</v>
      </c>
      <c r="J34" s="14">
        <f>IF('Population 2017'!I34&gt;0,'Population 2017'!I34/'Population 2017'!C34,"  ")</f>
        <v>0.007352389526596143</v>
      </c>
      <c r="K34" s="8">
        <v>2017</v>
      </c>
    </row>
    <row r="35" ht="15" customHeight="1">
      <c r="A35" t="s" s="5">
        <v>76</v>
      </c>
      <c r="B35" t="s" s="5">
        <v>77</v>
      </c>
      <c r="C35" s="14">
        <f>1-D35</f>
        <v>0.78</v>
      </c>
      <c r="D35" s="14">
        <f>ROUND(E35,2)+ROUND(F35,2)</f>
        <v>0.22</v>
      </c>
      <c r="E35" s="14"/>
      <c r="F35" s="14">
        <f>ROUND(J35,2)+ROUND(I35,2)</f>
        <v>0.22</v>
      </c>
      <c r="G35" t="s" s="5">
        <f>IF('Population 2017'!F35&gt;0,'Population 2017'!F35/'Population 2017'!C35,"  ")</f>
        <v>131</v>
      </c>
      <c r="H35" t="s" s="5">
        <f>IF('Population 2017'!G35&gt;0,'Population 2017'!G35/'Population 2017'!C35,"  ")</f>
        <v>131</v>
      </c>
      <c r="I35" s="14">
        <f>IF('Population 2017'!J35&gt;0,'Population 2017'!J35/'Population 2017'!C35,"  ")</f>
        <v>0.09724349157733538</v>
      </c>
      <c r="J35" s="14">
        <f>IF('Population 2017'!I35&gt;0,'Population 2017'!I35/'Population 2017'!C35,"  ")</f>
        <v>0.1237324614047432</v>
      </c>
      <c r="K35" s="8">
        <v>2018</v>
      </c>
    </row>
    <row r="36" ht="15" customHeight="1">
      <c r="A36" t="s" s="5">
        <v>78</v>
      </c>
      <c r="B36" t="s" s="5">
        <v>79</v>
      </c>
      <c r="C36" s="14">
        <f>1-D36</f>
        <v>0.79</v>
      </c>
      <c r="D36" s="14">
        <f>ROUND(E36,2)+ROUND(F36,2)</f>
        <v>0.21</v>
      </c>
      <c r="E36" s="14">
        <f>'Population 2017'!E36/'Population 2017'!C36</f>
        <v>0.06881160122798513</v>
      </c>
      <c r="F36" s="14">
        <f>ROUND(J36,2)+ROUND(I36,2)</f>
        <v>0.14</v>
      </c>
      <c r="G36" t="s" s="5">
        <f>IF('Population 2017'!F36&gt;0,'Population 2017'!F36/'Population 2017'!C36,"  ")</f>
        <v>131</v>
      </c>
      <c r="H36" s="14">
        <f>IF('Population 2017'!G36&gt;0,'Population 2017'!G36/'Population 2017'!C36,"  ")</f>
        <v>0.06881160122798513</v>
      </c>
      <c r="I36" s="14">
        <f>IF('Population 2017'!J36&gt;0,'Population 2017'!J36/'Population 2017'!C36,"  ")</f>
        <v>0.03082081111649701</v>
      </c>
      <c r="J36" s="14">
        <f>IF('Population 2017'!I36&gt;0,'Population 2017'!I36/'Population 2017'!C36,"  ")</f>
        <v>0.1088019066084989</v>
      </c>
      <c r="K36" s="8">
        <v>2017</v>
      </c>
    </row>
    <row r="37" ht="15" customHeight="1">
      <c r="A37" t="s" s="5">
        <v>80</v>
      </c>
      <c r="B37" t="s" s="5">
        <v>81</v>
      </c>
      <c r="C37" s="14">
        <f>1-D37</f>
        <v>0.89</v>
      </c>
      <c r="D37" s="14">
        <f>ROUND(E37,2)+ROUND(F37,2)</f>
        <v>0.11</v>
      </c>
      <c r="E37" s="14">
        <f>ROUND(H37,2)+ROUND(G37,2)</f>
        <v>0.11</v>
      </c>
      <c r="F37" s="14"/>
      <c r="G37" s="14">
        <f>IF('Population 2017'!F37&gt;0,'Population 2017'!F37/'Population 2017'!C37,"  ")</f>
        <v>0.04268200962695547</v>
      </c>
      <c r="H37" s="14">
        <f>IF('Population 2017'!G37&gt;0,'Population 2017'!G37/'Population 2017'!C37,"  ")</f>
        <v>0.07028429602888087</v>
      </c>
      <c r="I37" t="s" s="5">
        <f>IF('Population 2017'!J37&gt;0,'Population 2017'!J37/'Population 2017'!C37,"  ")</f>
        <v>131</v>
      </c>
      <c r="J37" t="s" s="5">
        <f>IF('Population 2017'!I37&gt;0,'Population 2017'!I37/'Population 2017'!C37,"  ")</f>
        <v>131</v>
      </c>
      <c r="K37" s="8">
        <v>2017</v>
      </c>
    </row>
    <row r="38" ht="15" customHeight="1">
      <c r="A38" t="s" s="5">
        <v>82</v>
      </c>
      <c r="B38" t="s" s="5">
        <v>83</v>
      </c>
      <c r="C38" s="14">
        <f>1-D38</f>
        <v>0.86</v>
      </c>
      <c r="D38" s="14">
        <f>ROUND(E38,2)+ROUND(F38,2)</f>
        <v>0.14</v>
      </c>
      <c r="E38" s="14">
        <f>ROUND(H38,2)+ROUND(G38,2)</f>
        <v>0.07000000000000001</v>
      </c>
      <c r="F38" s="14">
        <f>ROUND(J38,2)+ROUND(I38,2)</f>
        <v>0.07000000000000001</v>
      </c>
      <c r="G38" s="14">
        <v>0.03</v>
      </c>
      <c r="H38" s="14">
        <v>0.04</v>
      </c>
      <c r="I38" s="14">
        <f>IF('Population 2017'!J38&gt;0,'Population 2017'!J38/'Population 2017'!C38,"  ")</f>
        <v>0.01708022325331181</v>
      </c>
      <c r="J38" s="14">
        <f>IF('Population 2017'!I38&gt;0,'Population 2017'!I38/'Population 2017'!C38,"  ")</f>
        <v>0.05386322372402663</v>
      </c>
      <c r="K38" s="8">
        <v>2018</v>
      </c>
    </row>
    <row r="39" ht="15" customHeight="1">
      <c r="A39" t="s" s="5">
        <v>84</v>
      </c>
      <c r="B39" t="s" s="5">
        <v>85</v>
      </c>
      <c r="C39" s="14">
        <f>1-D39</f>
        <v>0.84</v>
      </c>
      <c r="D39" s="14">
        <f>ROUND(E39,2)+ROUND(F39,2)</f>
        <v>0.16</v>
      </c>
      <c r="E39" s="14"/>
      <c r="F39" s="14">
        <f>ROUND(J39,2)+ROUND(I39,2)</f>
        <v>0.16</v>
      </c>
      <c r="G39" t="s" s="5">
        <f>IF('Population 2017'!F39&gt;0,'Population 2017'!F39/'Population 2017'!C39,"  ")</f>
        <v>131</v>
      </c>
      <c r="H39" t="s" s="5">
        <f>IF('Population 2017'!G39&gt;0,'Population 2017'!G39/'Population 2017'!C39,"  ")</f>
        <v>131</v>
      </c>
      <c r="I39" s="14">
        <f>IF('Population 2017'!J39&gt;0,'Population 2017'!J39/'Population 2017'!C39,"  ")</f>
        <v>0.04687239017872056</v>
      </c>
      <c r="J39" s="14">
        <f>IF('Population 2017'!I39&gt;0,'Population 2017'!I39/'Population 2017'!C39,"  ")</f>
        <v>0.1085268080841824</v>
      </c>
      <c r="K39" s="8">
        <v>2018</v>
      </c>
    </row>
    <row r="40" ht="15" customHeight="1">
      <c r="A40" t="s" s="5">
        <v>86</v>
      </c>
      <c r="B40" t="s" s="5">
        <v>87</v>
      </c>
      <c r="C40" s="14">
        <f>1-D40</f>
        <v>0.71</v>
      </c>
      <c r="D40" s="14">
        <f>ROUND(E40,2)+ROUND(F40,2)</f>
        <v>0.29</v>
      </c>
      <c r="E40" s="14">
        <f>ROUND(H40,2)+ROUND(G40,2)</f>
        <v>0.25</v>
      </c>
      <c r="F40" s="14">
        <f>ROUND(J40,2)+ROUND(I40,2)</f>
        <v>0.04</v>
      </c>
      <c r="G40" s="14">
        <f>IF('Population 2017'!F40&gt;0,'Population 2017'!F40/'Population 2017'!C40,"  ")</f>
        <v>0.2111801242236025</v>
      </c>
      <c r="H40" s="14">
        <f>IF('Population 2017'!G40&gt;0,'Population 2017'!G40/'Population 2017'!C40,"  ")</f>
        <v>0.03504880212954747</v>
      </c>
      <c r="I40" s="14">
        <f>IF('Population 2017'!J40&gt;0,'Population 2017'!J40/'Population 2017'!C40,"  ")</f>
        <v>0.01952085181898847</v>
      </c>
      <c r="J40" s="14">
        <f>IF('Population 2017'!I40&gt;0,'Population 2017'!I40/'Population 2017'!C40,"  ")</f>
        <v>0.02395740905057675</v>
      </c>
      <c r="K40" s="8">
        <v>2018</v>
      </c>
    </row>
    <row r="41" ht="15" customHeight="1">
      <c r="A41" t="s" s="5">
        <v>88</v>
      </c>
      <c r="B41" t="s" s="5">
        <v>89</v>
      </c>
      <c r="C41" s="14">
        <f>1-D41</f>
        <v>0.8300000000000001</v>
      </c>
      <c r="D41" s="14">
        <f>ROUND(E41,2)+ROUND(F41,2)</f>
        <v>0.17</v>
      </c>
      <c r="E41" s="14">
        <f>'Population 2017'!E41/'Population 2017'!C41</f>
        <v>0.09819245082402978</v>
      </c>
      <c r="F41" s="14">
        <f>'Population 2017'!H41/'Population 2017'!C41</f>
        <v>0.07049441786283892</v>
      </c>
      <c r="G41" t="s" s="5">
        <f>IF('Population 2017'!F41&gt;0,'Population 2017'!F41/'Population 2017'!C41,"  ")</f>
        <v>131</v>
      </c>
      <c r="H41" t="s" s="5">
        <f>IF('Population 2017'!G41&gt;0,'Population 2017'!G41/'Population 2017'!C41,"  ")</f>
        <v>131</v>
      </c>
      <c r="I41" t="s" s="5">
        <f>IF('Population 2017'!J41&gt;0,'Population 2017'!J41/'Population 2017'!C41,"  ")</f>
        <v>131</v>
      </c>
      <c r="J41" t="s" s="5">
        <f>IF('Population 2017'!I41&gt;0,'Population 2017'!I41/'Population 2017'!C41,"  ")</f>
        <v>131</v>
      </c>
      <c r="K41" s="8">
        <v>2018</v>
      </c>
    </row>
    <row r="42" ht="15" customHeight="1">
      <c r="A42" t="s" s="5">
        <v>90</v>
      </c>
      <c r="B42" t="s" s="5">
        <v>91</v>
      </c>
      <c r="C42" s="14">
        <f>1-D42</f>
        <v>0.54</v>
      </c>
      <c r="D42" s="15">
        <f>ROUND(E42,2)+ROUND(F42,2)</f>
        <v>0.46</v>
      </c>
      <c r="E42" s="14">
        <f>ROUND(H42,2)+ROUND(G42,2)</f>
        <v>0.17</v>
      </c>
      <c r="F42" s="14">
        <f>ROUND(J42,2)+ROUND(I42,2)</f>
        <v>0.29</v>
      </c>
      <c r="G42" s="14">
        <v>0.06</v>
      </c>
      <c r="H42" s="14">
        <v>0.11</v>
      </c>
      <c r="I42" s="14">
        <f>IF('Population 2017'!J42&gt;0,'Population 2017'!J42/'Population 2017'!C42,"  ")</f>
        <v>0.2268760907504363</v>
      </c>
      <c r="J42" s="14">
        <f>IF('Population 2017'!I42&gt;0,'Population 2017'!I42/'Population 2017'!C42,"  ")</f>
        <v>0.0593368237347295</v>
      </c>
      <c r="K42" s="8">
        <v>2018</v>
      </c>
    </row>
    <row r="43" ht="15" customHeight="1">
      <c r="A43" t="s" s="5">
        <v>92</v>
      </c>
      <c r="B43" t="s" s="5">
        <v>93</v>
      </c>
      <c r="C43" s="14">
        <f>1-D43</f>
        <v>0.79</v>
      </c>
      <c r="D43" s="15">
        <f>ROUND(E43,2)+ROUND(F43,2)</f>
        <v>0.21</v>
      </c>
      <c r="E43" s="14">
        <f>'Population 2017'!E43/'Population 2017'!C43</f>
        <v>0.1534536013250369</v>
      </c>
      <c r="F43" s="14">
        <f>'Population 2017'!H43/'Population 2017'!C43</f>
        <v>0.06298401898025874</v>
      </c>
      <c r="G43" t="s" s="5">
        <f>IF('Population 2017'!F43&gt;0,'Population 2017'!F43/'Population 2017'!C43,"  ")</f>
        <v>131</v>
      </c>
      <c r="H43" s="14">
        <f>IF('Population 2017'!G43&gt;0,'Population 2017'!G43/'Population 2017'!C43,"  ")</f>
        <v>0.1534536013250369</v>
      </c>
      <c r="I43" s="14">
        <f>IF('Population 2017'!J43&gt;0,'Population 2017'!J43/'Population 2017'!C43,"  ")</f>
        <v>0.06298401898025874</v>
      </c>
      <c r="J43" t="s" s="5">
        <f>IF('Population 2017'!I43&gt;0,'Population 2017'!I43/'Population 2017'!C43,"  ")</f>
        <v>131</v>
      </c>
      <c r="K43" s="8">
        <v>2018</v>
      </c>
    </row>
    <row r="44" ht="15" customHeight="1">
      <c r="A44" t="s" s="5">
        <v>94</v>
      </c>
      <c r="B44" t="s" s="5">
        <v>95</v>
      </c>
      <c r="C44" s="14">
        <f>1-D44</f>
        <v>0.84</v>
      </c>
      <c r="D44" s="14">
        <f>ROUND(E44,2)+ROUND(F44,2)</f>
        <v>0.16</v>
      </c>
      <c r="E44" s="14">
        <f>'Population 2017'!E44/'Population 2017'!C44</f>
        <v>0.01617750451481272</v>
      </c>
      <c r="F44" s="14">
        <f>ROUND(J44,2)+ROUND(I44,2)</f>
        <v>0.14</v>
      </c>
      <c r="G44" t="s" s="5">
        <f>IF('Population 2017'!F44&gt;0,'Population 2017'!F44/'Population 2017'!C44,"  ")</f>
        <v>131</v>
      </c>
      <c r="H44" t="s" s="5">
        <f>IF('Population 2017'!G44&gt;0,'Population 2017'!G44/'Population 2017'!C44,"  ")</f>
        <v>131</v>
      </c>
      <c r="I44" s="14">
        <f>IF('Population 2017'!J44&gt;0,'Population 2017'!J44/'Population 2017'!C44,"  ")</f>
        <v>0.01171094170032672</v>
      </c>
      <c r="J44" s="14">
        <f>IF('Population 2017'!I44&gt;0,'Population 2017'!I44/'Population 2017'!C44,"  ")</f>
        <v>0.1302333916927446</v>
      </c>
      <c r="K44" s="8">
        <v>2018</v>
      </c>
    </row>
    <row r="45" ht="15" customHeight="1">
      <c r="A45" t="s" s="5">
        <v>96</v>
      </c>
      <c r="B45" t="s" s="5">
        <v>97</v>
      </c>
      <c r="C45" s="14">
        <f>1-D45</f>
        <v>0.51</v>
      </c>
      <c r="D45" s="14">
        <f>ROUND(E45,2)+ROUND(F45,2)</f>
        <v>0.49</v>
      </c>
      <c r="E45" s="14">
        <f>'Population 2017'!E45/'Population 2017'!C45</f>
        <v>0.2246344037388814</v>
      </c>
      <c r="F45" s="14">
        <f>'Population 2017'!H45/'Population 2017'!C45</f>
        <v>0.2659430122116689</v>
      </c>
      <c r="G45" t="s" s="5">
        <f>IF('Population 2017'!F45&gt;0,'Population 2017'!F45/'Population 2017'!C45,"  ")</f>
        <v>131</v>
      </c>
      <c r="H45" t="s" s="5">
        <f>IF('Population 2017'!G45&gt;0,'Population 2017'!G45/'Population 2017'!C45,"  ")</f>
        <v>131</v>
      </c>
      <c r="I45" t="s" s="5">
        <f>IF('Population 2017'!J45&gt;0,'Population 2017'!J45/'Population 2017'!C45,"  ")</f>
        <v>131</v>
      </c>
      <c r="J45" t="s" s="5">
        <f>IF('Population 2017'!I45&gt;0,'Population 2017'!I45/'Population 2017'!C45,"  ")</f>
        <v>131</v>
      </c>
      <c r="K45" s="8">
        <v>2018</v>
      </c>
    </row>
    <row r="46" ht="15" customHeight="1">
      <c r="A46" t="s" s="5">
        <v>98</v>
      </c>
      <c r="B46" t="s" s="5">
        <v>99</v>
      </c>
      <c r="C46" s="14">
        <f>1-D46</f>
        <v>0.62</v>
      </c>
      <c r="D46" s="14">
        <f>ROUND(E46,2)+ROUND(F46,2)</f>
        <v>0.38</v>
      </c>
      <c r="E46" s="14">
        <f>ROUND(H46,2)+ROUND(G46,2)</f>
        <v>0.34</v>
      </c>
      <c r="F46" s="14">
        <f>ROUND(J46,2)+ROUND(I46,2)</f>
        <v>0.04</v>
      </c>
      <c r="G46" s="14">
        <f>IF('Population 2017'!F46&gt;0,'Population 2017'!F46/'Population 2017'!C46,"  ")</f>
        <v>0.2961179656936503</v>
      </c>
      <c r="H46" s="14">
        <f>IF('Population 2017'!G46&gt;0,'Population 2017'!G46/'Population 2017'!C46,"  ")</f>
        <v>0.0423646637910857</v>
      </c>
      <c r="I46" s="14">
        <v>0.01</v>
      </c>
      <c r="J46" s="14">
        <v>0.03</v>
      </c>
      <c r="K46" s="8">
        <v>2018</v>
      </c>
    </row>
    <row r="47" ht="15" customHeight="1">
      <c r="A47" t="s" s="5">
        <v>100</v>
      </c>
      <c r="B47" t="s" s="5">
        <v>101</v>
      </c>
      <c r="C47" s="14"/>
      <c r="D47" s="14"/>
      <c r="E47" s="14"/>
      <c r="F47" s="14"/>
      <c r="G47" t="s" s="5">
        <f>IF('Population 2017'!F47&gt;0,'Population 2017'!F47/'Population 2017'!C47,"  ")</f>
        <v>131</v>
      </c>
      <c r="H47" t="s" s="5">
        <f>IF('Population 2017'!G47&gt;0,'Population 2017'!G47/'Population 2017'!C47,"  ")</f>
        <v>131</v>
      </c>
      <c r="I47" t="s" s="5">
        <f>IF('Population 2017'!J47&gt;0,'Population 2017'!J47/'Population 2017'!C47,"  ")</f>
        <v>131</v>
      </c>
      <c r="J47" t="s" s="5">
        <f>IF('Population 2017'!I47&gt;0,'Population 2017'!I47/'Population 2017'!C47,"  ")</f>
        <v>131</v>
      </c>
      <c r="K47" s="7"/>
    </row>
    <row r="48" ht="15" customHeight="1">
      <c r="A48" t="s" s="5">
        <v>102</v>
      </c>
      <c r="B48" t="s" s="5">
        <v>103</v>
      </c>
      <c r="C48" s="14">
        <f>1-D48</f>
        <v>0.61</v>
      </c>
      <c r="D48" s="14">
        <f>ROUND(E48,2)+ROUND(F48,2)</f>
        <v>0.39</v>
      </c>
      <c r="E48" s="14"/>
      <c r="F48" s="14">
        <f>ROUND(J48,2)+ROUND(I48,2)</f>
        <v>0.39</v>
      </c>
      <c r="G48" t="s" s="5">
        <f>IF('Population 2017'!F48&gt;0,'Population 2017'!F48/'Population 2017'!C48,"  ")</f>
        <v>131</v>
      </c>
      <c r="H48" t="s" s="5">
        <f>IF('Population 2017'!G48&gt;0,'Population 2017'!G48/'Population 2017'!C48,"  ")</f>
        <v>131</v>
      </c>
      <c r="I48" s="14">
        <f>IF('Population 2017'!J48&gt;0,'Population 2017'!J48/'Population 2017'!C48,"  ")</f>
        <v>0.1726955655206776</v>
      </c>
      <c r="J48" s="14">
        <f>IF('Population 2017'!I48&gt;0,'Population 2017'!I48/'Population 2017'!C48,"  ")</f>
        <v>0.2183856502242152</v>
      </c>
      <c r="K48" s="8">
        <v>2018</v>
      </c>
    </row>
    <row r="49" ht="15" customHeight="1">
      <c r="A49" t="s" s="5">
        <v>104</v>
      </c>
      <c r="B49" t="s" s="5">
        <v>105</v>
      </c>
      <c r="C49" s="14">
        <f>1-D49</f>
        <v>0.48</v>
      </c>
      <c r="D49" s="14">
        <f>ROUND(E49,2)+ROUND(F49,2)</f>
        <v>0.52</v>
      </c>
      <c r="E49" s="14">
        <f>ROUND(H49,2)+ROUND(G49,2)</f>
        <v>0.21</v>
      </c>
      <c r="F49" s="14">
        <f>ROUND(J49,2)+ROUND(I49,2)</f>
        <v>0.3099999999999999</v>
      </c>
      <c r="G49" s="14">
        <f>IF('Population 2017'!F49&gt;0,'Population 2017'!F49/'Population 2017'!C49,"  ")</f>
        <v>0.1233021176073568</v>
      </c>
      <c r="H49" s="14">
        <f>IF('Population 2017'!G49&gt;0,'Population 2017'!G49/'Population 2017'!C49,"  ")</f>
        <v>0.0883742512444107</v>
      </c>
      <c r="I49" s="14">
        <f>IF('Population 2017'!J49&gt;0,'Population 2017'!J49/'Population 2017'!C49,"  ")</f>
        <v>0.1389943474225934</v>
      </c>
      <c r="J49" s="14">
        <f>IF('Population 2017'!I49&gt;0,'Population 2017'!I49/'Population 2017'!C49,"  ")</f>
        <v>0.1693242217160213</v>
      </c>
      <c r="K49" s="8">
        <v>2017</v>
      </c>
    </row>
    <row r="50" ht="15" customHeight="1">
      <c r="A50" t="s" s="5">
        <v>106</v>
      </c>
      <c r="B50" t="s" s="5">
        <v>107</v>
      </c>
      <c r="C50" s="14">
        <f>1-D50</f>
        <v>0.89</v>
      </c>
      <c r="D50" s="14">
        <f>ROUND(E50,2)+ROUND(F50,2)</f>
        <v>0.11</v>
      </c>
      <c r="E50" s="14">
        <f>ROUND(H50,2)+ROUND(G50,2)</f>
        <v>0.11</v>
      </c>
      <c r="F50" s="14"/>
      <c r="G50" s="14">
        <f>IF('Population 2017'!F50&gt;0,'Population 2017'!F50/'Population 2017'!C50,"  ")</f>
        <v>0.1046270718232044</v>
      </c>
      <c r="H50" s="14">
        <f>IF('Population 2017'!G50&gt;0,'Population 2017'!G50/'Population 2017'!C50,"  ")</f>
        <v>0.01035911602209945</v>
      </c>
      <c r="I50" t="s" s="5">
        <f>IF('Population 2017'!J50&gt;0,'Population 2017'!J50/'Population 2017'!C50,"  ")</f>
        <v>131</v>
      </c>
      <c r="J50" t="s" s="5">
        <f>IF('Population 2017'!I50&gt;0,'Population 2017'!I50/'Population 2017'!C50,"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2017'!F51&gt;0,'Population 2017'!F51/'Population 2017'!C51,"  ")</f>
        <v>0.02241238793806031</v>
      </c>
      <c r="H51" s="14">
        <f>IF('Population 2017'!G51&gt;0,'Population 2017'!G51/'Population 2017'!C51,"  ")</f>
        <v>0.1801140994295028</v>
      </c>
      <c r="I51" s="14">
        <f>IF('Population 2017'!J51&gt;0,'Population 2017'!J51/'Population 2017'!C51,"  ")</f>
        <v>0.07008964955175224</v>
      </c>
      <c r="J51" s="14">
        <f>IF('Population 2017'!I51&gt;0,'Population 2017'!I51/'Population 2017'!C51,"  ")</f>
        <v>0.02811735941320294</v>
      </c>
      <c r="K51" s="8">
        <v>2018</v>
      </c>
    </row>
    <row r="52" ht="15" customHeight="1">
      <c r="A52" s="7"/>
      <c r="B52" s="7"/>
      <c r="C52" s="7"/>
      <c r="D52" s="7"/>
      <c r="E52" s="7"/>
      <c r="F52" s="7"/>
      <c r="G52" s="7"/>
      <c r="H52" s="7"/>
      <c r="I52" s="7"/>
      <c r="J52" s="7"/>
      <c r="K52" s="7"/>
    </row>
    <row r="53" ht="15" customHeight="1">
      <c r="A53" s="7"/>
      <c r="B53" t="s" s="9">
        <v>110</v>
      </c>
      <c r="C53" s="29">
        <f>('Population 2017'!C53-'Population 2017'!D53)/'Population 2017'!C53</f>
        <v>0.7731386371860722</v>
      </c>
      <c r="D53" s="29">
        <f>'Population 2017'!D53/'Population 2017'!C53</f>
        <v>0.2268613628139278</v>
      </c>
      <c r="E53" s="29">
        <v>0.11</v>
      </c>
      <c r="F53" s="29">
        <v>0.12</v>
      </c>
      <c r="G53" s="29">
        <v>0.07000000000000001</v>
      </c>
      <c r="H53" s="29">
        <v>0.04</v>
      </c>
      <c r="I53" s="29">
        <v>0.04</v>
      </c>
      <c r="J53" s="29">
        <v>0.08</v>
      </c>
      <c r="K53" s="7"/>
    </row>
    <row r="54" ht="15" customHeight="1">
      <c r="A54" s="7"/>
      <c r="B54" s="7"/>
      <c r="C54" s="7"/>
      <c r="D54" s="7"/>
      <c r="E54" s="7"/>
      <c r="F54" s="7"/>
      <c r="G54" s="7"/>
      <c r="H54" s="7"/>
      <c r="I54" s="7"/>
      <c r="J54" s="7"/>
      <c r="K54" s="7"/>
    </row>
    <row r="55" ht="15" customHeight="1">
      <c r="A55" s="7"/>
      <c r="B55" t="s" s="5">
        <v>140</v>
      </c>
      <c r="C55" s="8">
        <f>COUNTIF(C2:C51,"&gt;0")</f>
        <v>45</v>
      </c>
      <c r="D55" s="8">
        <f>COUNTIF(D2:D51,"&gt;0")</f>
        <v>45</v>
      </c>
      <c r="E55" s="8">
        <f>COUNTIF(E2:E51,"&gt;0")</f>
        <v>39</v>
      </c>
      <c r="F55" s="8">
        <f>COUNTIF(F2:F51,"&gt;0")</f>
        <v>42</v>
      </c>
      <c r="G55" s="8">
        <f>COUNTIF(G2:G51,"&gt;0")</f>
        <v>26</v>
      </c>
      <c r="H55" s="8">
        <f>COUNTIF(H2:H51,"&gt;0")</f>
        <v>28</v>
      </c>
      <c r="I55" s="8">
        <f>COUNTIF(I2:I51,"&gt;0")</f>
        <v>37</v>
      </c>
      <c r="J55" s="8">
        <f>COUNTIF(J2:J51,"&gt;0")</f>
        <v>35</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W55"/>
  <sheetViews>
    <sheetView workbookViewId="0" showGridLines="0" defaultGridColor="1"/>
  </sheetViews>
  <sheetFormatPr defaultColWidth="8.83333" defaultRowHeight="15" customHeight="1" outlineLevelRow="0" outlineLevelCol="0"/>
  <cols>
    <col min="1" max="1" width="11.1719" style="31" customWidth="1"/>
    <col min="2" max="2" width="15.3516" style="31" customWidth="1"/>
    <col min="3" max="3" width="10.6719" style="31" customWidth="1"/>
    <col min="4" max="4" width="10.6719" style="31" customWidth="1"/>
    <col min="5" max="5" width="10.6719" style="31" customWidth="1"/>
    <col min="6" max="6" width="10.6719" style="31" customWidth="1"/>
    <col min="7" max="7" width="10.6719" style="31" customWidth="1"/>
    <col min="8" max="8" width="10.6719" style="31" customWidth="1"/>
    <col min="9" max="9" width="10.6719" style="31" customWidth="1"/>
    <col min="10" max="10" width="10.6719" style="31" customWidth="1"/>
    <col min="11" max="11" width="8.85156" style="31" customWidth="1"/>
    <col min="12" max="12" width="8.85156" style="31" customWidth="1"/>
    <col min="13" max="13" width="8.85156" style="31" customWidth="1"/>
    <col min="14" max="14" width="8.85156" style="31" customWidth="1"/>
    <col min="15" max="15" width="8.85156" style="31" customWidth="1"/>
    <col min="16" max="16" width="8.85156" style="31" customWidth="1"/>
    <col min="17" max="17" width="8.85156" style="31" customWidth="1"/>
    <col min="18" max="18" width="8.85156" style="31" customWidth="1"/>
    <col min="19" max="19" width="8.85156" style="31" customWidth="1"/>
    <col min="20" max="20" width="8.85156" style="31" customWidth="1"/>
    <col min="21" max="21" width="8.85156" style="31" customWidth="1"/>
    <col min="22" max="22" width="8.85156" style="31" customWidth="1"/>
    <col min="23" max="23" width="8.85156" style="31" customWidth="1"/>
    <col min="24" max="256" width="8.85156" style="31" customWidth="1"/>
  </cols>
  <sheetData>
    <row r="1" ht="57" customHeight="1">
      <c r="A1" t="s" s="2">
        <v>0</v>
      </c>
      <c r="B1" t="s" s="2">
        <v>1</v>
      </c>
      <c r="C1" t="s" s="3">
        <v>2</v>
      </c>
      <c r="D1" t="s" s="3">
        <v>3</v>
      </c>
      <c r="E1" t="s" s="3">
        <v>4</v>
      </c>
      <c r="F1" t="s" s="3">
        <v>5</v>
      </c>
      <c r="G1" t="s" s="3">
        <v>6</v>
      </c>
      <c r="H1" t="s" s="3">
        <v>7</v>
      </c>
      <c r="I1" t="s" s="3">
        <v>8</v>
      </c>
      <c r="J1" t="s" s="3">
        <v>9</v>
      </c>
      <c r="K1" s="4"/>
      <c r="L1" t="s" s="3">
        <v>141</v>
      </c>
      <c r="M1" t="s" s="3">
        <v>142</v>
      </c>
      <c r="N1" s="7"/>
      <c r="O1" s="7"/>
      <c r="P1" s="7"/>
      <c r="Q1" s="7"/>
      <c r="R1" s="7"/>
      <c r="S1" s="7"/>
      <c r="T1" s="7"/>
      <c r="U1" s="7"/>
      <c r="V1" s="7"/>
      <c r="W1" s="7"/>
    </row>
    <row r="2" ht="15" customHeight="1">
      <c r="A2" t="s" s="5">
        <v>10</v>
      </c>
      <c r="B2" t="s" s="5">
        <v>11</v>
      </c>
      <c r="C2" s="6">
        <v>30816</v>
      </c>
      <c r="D2" s="6">
        <v>4895</v>
      </c>
      <c r="E2" s="6">
        <v>3900</v>
      </c>
      <c r="F2" s="6">
        <v>1829</v>
      </c>
      <c r="G2" s="6">
        <v>2071</v>
      </c>
      <c r="H2" s="6">
        <v>995</v>
      </c>
      <c r="I2" s="6">
        <v>219</v>
      </c>
      <c r="J2" s="6">
        <v>776</v>
      </c>
      <c r="K2" s="7"/>
      <c r="L2" s="7"/>
      <c r="M2" s="7"/>
      <c r="N2" s="7"/>
      <c r="O2" s="6"/>
      <c r="P2" s="7"/>
      <c r="Q2" s="7"/>
      <c r="R2" s="7"/>
      <c r="S2" s="7"/>
      <c r="T2" s="7"/>
      <c r="U2" s="7"/>
      <c r="V2" s="7"/>
      <c r="W2" s="7"/>
    </row>
    <row r="3" ht="15" customHeight="1">
      <c r="A3" t="s" s="5">
        <v>12</v>
      </c>
      <c r="B3" t="s" s="5">
        <v>13</v>
      </c>
      <c r="C3" s="6">
        <v>12643</v>
      </c>
      <c r="D3" s="6">
        <v>3220</v>
      </c>
      <c r="E3" s="6">
        <v>2370</v>
      </c>
      <c r="F3" s="6">
        <v>800</v>
      </c>
      <c r="G3" s="6">
        <v>1570</v>
      </c>
      <c r="H3" s="6">
        <v>850</v>
      </c>
      <c r="I3" s="6">
        <v>143</v>
      </c>
      <c r="J3" s="6">
        <v>707</v>
      </c>
      <c r="K3" s="7"/>
      <c r="L3" s="7"/>
      <c r="M3" t="s" s="5">
        <v>143</v>
      </c>
      <c r="N3" s="7"/>
      <c r="O3" s="6"/>
      <c r="P3" s="6"/>
      <c r="Q3" s="7"/>
      <c r="R3" s="7"/>
      <c r="S3" s="7"/>
      <c r="T3" s="7"/>
      <c r="U3" s="7"/>
      <c r="V3" s="7"/>
      <c r="W3" s="7"/>
    </row>
    <row r="4" ht="15" customHeight="1">
      <c r="A4" t="s" s="5">
        <v>14</v>
      </c>
      <c r="B4" t="s" s="5">
        <v>15</v>
      </c>
      <c r="C4" s="6">
        <v>9852</v>
      </c>
      <c r="D4" s="6">
        <v>5712</v>
      </c>
      <c r="E4" s="6">
        <v>640</v>
      </c>
      <c r="F4" s="6">
        <v>638</v>
      </c>
      <c r="G4" s="6">
        <v>2</v>
      </c>
      <c r="H4" s="6">
        <v>5072</v>
      </c>
      <c r="I4" s="6">
        <v>2693</v>
      </c>
      <c r="J4" s="6">
        <v>2379</v>
      </c>
      <c r="K4" s="7"/>
      <c r="L4" s="7"/>
      <c r="M4" s="7"/>
      <c r="N4" s="7"/>
      <c r="O4" s="6"/>
      <c r="P4" s="7"/>
      <c r="Q4" s="7"/>
      <c r="R4" s="7"/>
      <c r="S4" s="7"/>
      <c r="T4" s="7"/>
      <c r="U4" s="7"/>
      <c r="V4" s="7"/>
      <c r="W4" s="7"/>
    </row>
    <row r="5" ht="15" customHeight="1">
      <c r="A5" t="s" s="5">
        <v>16</v>
      </c>
      <c r="B5" t="s" s="5">
        <v>17</v>
      </c>
      <c r="C5" s="6">
        <v>18262</v>
      </c>
      <c r="D5" s="6">
        <v>7991</v>
      </c>
      <c r="E5" s="6">
        <v>4570</v>
      </c>
      <c r="F5" s="6">
        <v>1641</v>
      </c>
      <c r="G5" s="6">
        <v>2929</v>
      </c>
      <c r="H5" s="6">
        <v>3421</v>
      </c>
      <c r="I5" s="6">
        <v>149</v>
      </c>
      <c r="J5" s="6">
        <v>3272</v>
      </c>
      <c r="K5" s="7"/>
      <c r="L5" s="7"/>
      <c r="M5" s="7"/>
      <c r="N5" s="7"/>
      <c r="O5" s="6"/>
      <c r="P5" s="7"/>
      <c r="Q5" s="7"/>
      <c r="R5" s="7"/>
      <c r="S5" s="7"/>
      <c r="T5" s="7"/>
      <c r="U5" s="7"/>
      <c r="V5" s="7"/>
      <c r="W5" s="7"/>
    </row>
    <row r="6" ht="15" customHeight="1">
      <c r="A6" t="s" s="5">
        <v>18</v>
      </c>
      <c r="B6" t="s" s="5">
        <v>19</v>
      </c>
      <c r="C6" s="6">
        <v>37138</v>
      </c>
      <c r="D6" s="6">
        <v>12228</v>
      </c>
      <c r="E6" s="6">
        <v>7545</v>
      </c>
      <c r="F6" s="6">
        <v>3320</v>
      </c>
      <c r="G6" s="6">
        <v>4225</v>
      </c>
      <c r="H6" s="6">
        <v>4683</v>
      </c>
      <c r="I6" s="6">
        <v>4653</v>
      </c>
      <c r="J6" s="6">
        <v>30</v>
      </c>
      <c r="K6" s="7"/>
      <c r="L6" s="7"/>
      <c r="M6" s="7"/>
      <c r="N6" s="7"/>
      <c r="O6" s="6"/>
      <c r="P6" s="6"/>
      <c r="Q6" s="6"/>
      <c r="R6" s="6"/>
      <c r="S6" s="6"/>
      <c r="T6" s="6"/>
      <c r="U6" s="6"/>
      <c r="V6" s="7"/>
      <c r="W6" s="7"/>
    </row>
    <row r="7" ht="15" customHeight="1">
      <c r="A7" t="s" s="5">
        <v>20</v>
      </c>
      <c r="B7" t="s" s="5">
        <v>21</v>
      </c>
      <c r="C7" s="6">
        <v>9162</v>
      </c>
      <c r="D7" s="6">
        <v>3429</v>
      </c>
      <c r="E7" s="6">
        <v>29</v>
      </c>
      <c r="F7" s="6">
        <v>12</v>
      </c>
      <c r="G7" s="6">
        <v>17</v>
      </c>
      <c r="H7" s="6">
        <v>3400</v>
      </c>
      <c r="I7" s="6">
        <v>945</v>
      </c>
      <c r="J7" s="6">
        <v>2455</v>
      </c>
      <c r="K7" s="7"/>
      <c r="L7" s="7"/>
      <c r="M7" t="s" s="5">
        <v>143</v>
      </c>
      <c r="N7" s="7"/>
      <c r="O7" s="6"/>
      <c r="P7" s="6"/>
      <c r="Q7" s="6"/>
      <c r="R7" s="6"/>
      <c r="S7" s="6"/>
      <c r="T7" s="6"/>
      <c r="U7" s="6"/>
      <c r="V7" s="7"/>
      <c r="W7" s="7"/>
    </row>
    <row r="8" ht="15" customHeight="1">
      <c r="A8" t="s" s="5">
        <v>22</v>
      </c>
      <c r="B8" t="s" s="5">
        <v>23</v>
      </c>
      <c r="C8" s="6">
        <v>21555</v>
      </c>
      <c r="D8" s="6">
        <v>2617</v>
      </c>
      <c r="E8" s="6">
        <v>816</v>
      </c>
      <c r="F8" s="6"/>
      <c r="G8" s="6"/>
      <c r="H8" s="6">
        <v>1801</v>
      </c>
      <c r="I8" s="6">
        <v>1037</v>
      </c>
      <c r="J8" s="6">
        <v>764</v>
      </c>
      <c r="K8" s="7"/>
      <c r="L8" s="7"/>
      <c r="M8" s="7"/>
      <c r="N8" s="7"/>
      <c r="O8" s="6"/>
      <c r="P8" s="7"/>
      <c r="Q8" s="7"/>
      <c r="R8" s="7"/>
      <c r="S8" s="7"/>
      <c r="T8" s="7"/>
      <c r="U8" s="7"/>
      <c r="V8" s="7"/>
      <c r="W8" s="7"/>
    </row>
    <row r="9" ht="15" customHeight="1">
      <c r="A9" t="s" s="5">
        <v>24</v>
      </c>
      <c r="B9" t="s" s="5">
        <v>25</v>
      </c>
      <c r="C9" s="6">
        <v>16368</v>
      </c>
      <c r="D9" s="6"/>
      <c r="E9" s="6"/>
      <c r="F9" s="6"/>
      <c r="G9" s="6"/>
      <c r="H9" s="6"/>
      <c r="I9" s="6"/>
      <c r="J9" s="6"/>
      <c r="K9" s="7"/>
      <c r="L9" s="7"/>
      <c r="M9" t="s" s="5">
        <v>143</v>
      </c>
      <c r="N9" s="7"/>
      <c r="O9" s="6"/>
      <c r="P9" s="6"/>
      <c r="Q9" s="7"/>
      <c r="R9" s="7"/>
      <c r="S9" s="7"/>
      <c r="T9" s="7"/>
      <c r="U9" s="7"/>
      <c r="V9" s="7"/>
      <c r="W9" s="7"/>
    </row>
    <row r="10" ht="15" customHeight="1">
      <c r="A10" t="s" s="5">
        <v>26</v>
      </c>
      <c r="B10" t="s" s="5">
        <v>27</v>
      </c>
      <c r="C10" s="6">
        <v>32140</v>
      </c>
      <c r="D10" s="6">
        <v>10585</v>
      </c>
      <c r="E10" s="6">
        <v>9441</v>
      </c>
      <c r="F10" s="6">
        <v>4887</v>
      </c>
      <c r="G10" s="6">
        <v>4554</v>
      </c>
      <c r="H10" s="6">
        <v>1144</v>
      </c>
      <c r="I10" s="6">
        <v>336</v>
      </c>
      <c r="J10" s="6">
        <v>808</v>
      </c>
      <c r="K10" s="7"/>
      <c r="L10" s="7"/>
      <c r="M10" s="7"/>
      <c r="N10" s="7"/>
      <c r="O10" s="6"/>
      <c r="P10" s="7"/>
      <c r="Q10" s="7"/>
      <c r="R10" s="7"/>
      <c r="S10" s="7"/>
      <c r="T10" s="7"/>
      <c r="U10" s="7"/>
      <c r="V10" s="7"/>
      <c r="W10" s="7"/>
    </row>
    <row r="11" ht="15" customHeight="1">
      <c r="A11" t="s" s="5">
        <v>28</v>
      </c>
      <c r="B11" t="s" s="5">
        <v>29</v>
      </c>
      <c r="C11" s="6">
        <f>'Admissions 2017'!C11</f>
        <v>17237</v>
      </c>
      <c r="D11" s="6">
        <f>'Admissions 2017'!D11</f>
        <v>6066</v>
      </c>
      <c r="E11" s="6">
        <f>'Admissions 2017'!E11</f>
        <v>3692</v>
      </c>
      <c r="F11" s="6"/>
      <c r="G11" s="6"/>
      <c r="H11" s="6">
        <f>'Admissions 2017'!H11</f>
        <v>2374</v>
      </c>
      <c r="I11" s="6">
        <f>'Admissions 2017'!I11</f>
        <v>1566</v>
      </c>
      <c r="J11" s="6">
        <f>'Admissions 2017'!J11</f>
        <v>808</v>
      </c>
      <c r="K11" s="7"/>
      <c r="L11" t="s" s="5">
        <v>143</v>
      </c>
      <c r="M11" s="7"/>
      <c r="N11" s="7"/>
      <c r="O11" s="7"/>
      <c r="P11" s="7"/>
      <c r="Q11" s="7"/>
      <c r="R11" s="7"/>
      <c r="S11" s="7"/>
      <c r="T11" s="7"/>
      <c r="U11" s="7"/>
      <c r="V11" s="7"/>
      <c r="W11" s="7"/>
    </row>
    <row r="12" ht="15" customHeight="1">
      <c r="A12" t="s" s="5">
        <v>30</v>
      </c>
      <c r="B12" t="s" s="5">
        <v>31</v>
      </c>
      <c r="C12" s="6">
        <v>6943</v>
      </c>
      <c r="D12" s="6">
        <v>3596</v>
      </c>
      <c r="E12" s="6">
        <v>3237</v>
      </c>
      <c r="F12" s="6">
        <v>1937</v>
      </c>
      <c r="G12" s="6">
        <v>1300</v>
      </c>
      <c r="H12" s="6">
        <v>359</v>
      </c>
      <c r="I12" s="6">
        <v>174</v>
      </c>
      <c r="J12" s="6">
        <v>185</v>
      </c>
      <c r="K12" s="7"/>
      <c r="L12" s="7"/>
      <c r="M12" s="7"/>
      <c r="N12" s="7"/>
      <c r="O12" s="7"/>
      <c r="P12" s="7"/>
      <c r="Q12" s="7"/>
      <c r="R12" s="7"/>
      <c r="S12" s="7"/>
      <c r="T12" s="7"/>
      <c r="U12" s="7"/>
      <c r="V12" s="7"/>
      <c r="W12" s="7"/>
    </row>
    <row r="13" ht="15" customHeight="1">
      <c r="A13" t="s" s="5">
        <v>32</v>
      </c>
      <c r="B13" t="s" s="5">
        <v>33</v>
      </c>
      <c r="C13" s="6">
        <v>5757</v>
      </c>
      <c r="D13" s="6">
        <v>2426</v>
      </c>
      <c r="E13" s="6">
        <v>1687</v>
      </c>
      <c r="F13" s="6">
        <v>922</v>
      </c>
      <c r="G13" s="6">
        <v>765</v>
      </c>
      <c r="H13" s="6">
        <v>739</v>
      </c>
      <c r="I13" s="6">
        <v>470</v>
      </c>
      <c r="J13" s="6">
        <v>269</v>
      </c>
      <c r="K13" s="7"/>
      <c r="L13" s="7"/>
      <c r="M13" t="s" s="5">
        <v>143</v>
      </c>
      <c r="N13" s="7"/>
      <c r="O13" s="6"/>
      <c r="P13" s="6"/>
      <c r="Q13" s="7"/>
      <c r="R13" s="7"/>
      <c r="S13" s="7"/>
      <c r="T13" s="7"/>
      <c r="U13" s="7"/>
      <c r="V13" s="7"/>
      <c r="W13" s="7"/>
    </row>
    <row r="14" ht="15" customHeight="1">
      <c r="A14" t="s" s="5">
        <v>34</v>
      </c>
      <c r="B14" t="s" s="5">
        <v>35</v>
      </c>
      <c r="C14" s="6">
        <v>6710</v>
      </c>
      <c r="D14" s="6">
        <v>5144</v>
      </c>
      <c r="E14" s="6">
        <v>3064</v>
      </c>
      <c r="F14" s="6">
        <v>2395</v>
      </c>
      <c r="G14" s="6">
        <v>669</v>
      </c>
      <c r="H14" s="6">
        <v>2080</v>
      </c>
      <c r="I14" s="6">
        <v>1784</v>
      </c>
      <c r="J14" s="6">
        <v>296</v>
      </c>
      <c r="K14" s="7"/>
      <c r="L14" s="7"/>
      <c r="M14" t="s" s="5">
        <v>143</v>
      </c>
      <c r="N14" s="7"/>
      <c r="O14" s="6"/>
      <c r="P14" s="6"/>
      <c r="Q14" s="7"/>
      <c r="R14" s="7"/>
      <c r="S14" s="7"/>
      <c r="T14" s="7"/>
      <c r="U14" s="7"/>
      <c r="V14" s="7"/>
      <c r="W14" s="7"/>
    </row>
    <row r="15" ht="15" customHeight="1">
      <c r="A15" t="s" s="5">
        <v>36</v>
      </c>
      <c r="B15" t="s" s="5">
        <v>37</v>
      </c>
      <c r="C15" s="6">
        <v>25321</v>
      </c>
      <c r="D15" s="6">
        <v>8680</v>
      </c>
      <c r="E15" s="6"/>
      <c r="F15" s="6"/>
      <c r="G15" s="6"/>
      <c r="H15" s="6">
        <v>8680</v>
      </c>
      <c r="I15" s="6">
        <v>1775</v>
      </c>
      <c r="J15" s="6">
        <v>6905</v>
      </c>
      <c r="K15" s="7"/>
      <c r="L15" s="7"/>
      <c r="M15" s="7"/>
      <c r="N15" s="7"/>
      <c r="O15" s="7"/>
      <c r="P15" s="7"/>
      <c r="Q15" s="7"/>
      <c r="R15" s="7"/>
      <c r="S15" s="7"/>
      <c r="T15" s="7"/>
      <c r="U15" s="7"/>
      <c r="V15" s="7"/>
      <c r="W15" s="7"/>
    </row>
    <row r="16" ht="15" customHeight="1">
      <c r="A16" t="s" s="5">
        <v>38</v>
      </c>
      <c r="B16" t="s" s="5">
        <v>39</v>
      </c>
      <c r="C16" s="6">
        <v>11850</v>
      </c>
      <c r="D16" s="6">
        <v>6333</v>
      </c>
      <c r="E16" s="6">
        <v>3812</v>
      </c>
      <c r="F16" s="6">
        <v>1516</v>
      </c>
      <c r="G16" s="6">
        <v>2296</v>
      </c>
      <c r="H16" s="6">
        <v>2521</v>
      </c>
      <c r="I16" s="6">
        <v>454</v>
      </c>
      <c r="J16" s="6">
        <v>2067</v>
      </c>
      <c r="K16" s="7"/>
      <c r="L16" s="7"/>
      <c r="M16" s="7"/>
      <c r="N16" s="7"/>
      <c r="O16" s="7"/>
      <c r="P16" s="7"/>
      <c r="Q16" s="7"/>
      <c r="R16" s="7"/>
      <c r="S16" s="7"/>
      <c r="T16" s="7"/>
      <c r="U16" s="7"/>
      <c r="V16" s="7"/>
      <c r="W16" s="7"/>
    </row>
    <row r="17" ht="15" customHeight="1">
      <c r="A17" t="s" s="5">
        <v>40</v>
      </c>
      <c r="B17" t="s" s="5">
        <v>41</v>
      </c>
      <c r="C17" s="6">
        <f>'Admissions 2017'!C17</f>
        <v>6369</v>
      </c>
      <c r="D17" s="6">
        <f>'Admissions 2017'!D17</f>
        <v>4336</v>
      </c>
      <c r="E17" s="6">
        <f>'Admissions 2017'!E17</f>
        <v>2939</v>
      </c>
      <c r="F17" s="6">
        <f>'Admissions 2017'!F17</f>
        <v>522</v>
      </c>
      <c r="G17" s="6">
        <f>'Admissions 2017'!G17</f>
        <v>2417</v>
      </c>
      <c r="H17" s="6">
        <f>'Admissions 2017'!H17</f>
        <v>1397</v>
      </c>
      <c r="I17" s="6">
        <f>'Admissions 2017'!I17</f>
        <v>196</v>
      </c>
      <c r="J17" s="6">
        <f>'Admissions 2017'!J17</f>
        <v>1201</v>
      </c>
      <c r="K17" s="7"/>
      <c r="L17" t="s" s="5">
        <v>143</v>
      </c>
      <c r="M17" s="6"/>
      <c r="N17" s="7"/>
      <c r="O17" s="6"/>
      <c r="P17" s="6"/>
      <c r="Q17" s="6"/>
      <c r="R17" s="7"/>
      <c r="S17" s="7"/>
      <c r="T17" s="7"/>
      <c r="U17" s="7"/>
      <c r="V17" s="7"/>
      <c r="W17" s="7"/>
    </row>
    <row r="18" ht="15" customHeight="1">
      <c r="A18" t="s" s="5">
        <v>42</v>
      </c>
      <c r="B18" t="s" s="5">
        <v>43</v>
      </c>
      <c r="C18" s="6">
        <v>21444</v>
      </c>
      <c r="D18" s="6">
        <v>13665</v>
      </c>
      <c r="E18" s="6">
        <v>4715</v>
      </c>
      <c r="F18" s="6"/>
      <c r="G18" s="6"/>
      <c r="H18" s="6">
        <v>8950</v>
      </c>
      <c r="I18" s="6">
        <v>252</v>
      </c>
      <c r="J18" s="6">
        <v>8698</v>
      </c>
      <c r="K18" s="7"/>
      <c r="L18" s="7"/>
      <c r="M18" t="s" s="5">
        <v>143</v>
      </c>
      <c r="N18" s="7"/>
      <c r="O18" s="6"/>
      <c r="P18" s="6"/>
      <c r="Q18" s="6"/>
      <c r="R18" s="6"/>
      <c r="S18" s="6"/>
      <c r="T18" s="6"/>
      <c r="U18" s="6"/>
      <c r="V18" s="6"/>
      <c r="W18" s="6"/>
    </row>
    <row r="19" ht="15" customHeight="1">
      <c r="A19" t="s" s="5">
        <v>44</v>
      </c>
      <c r="B19" t="s" s="5">
        <v>45</v>
      </c>
      <c r="C19" s="6">
        <v>16450</v>
      </c>
      <c r="D19" s="6">
        <v>8424</v>
      </c>
      <c r="E19" s="6">
        <v>3473</v>
      </c>
      <c r="F19" s="6">
        <v>674</v>
      </c>
      <c r="G19" s="6">
        <v>2799</v>
      </c>
      <c r="H19" s="6">
        <v>4951</v>
      </c>
      <c r="I19" s="6">
        <v>4191</v>
      </c>
      <c r="J19" s="6">
        <v>760</v>
      </c>
      <c r="K19" s="7"/>
      <c r="L19" s="7"/>
      <c r="M19" t="s" s="5">
        <v>143</v>
      </c>
      <c r="N19" s="7"/>
      <c r="O19" s="6"/>
      <c r="P19" s="6"/>
      <c r="Q19" s="6"/>
      <c r="R19" s="6"/>
      <c r="S19" s="6"/>
      <c r="T19" s="6"/>
      <c r="U19" s="6"/>
      <c r="V19" s="6"/>
      <c r="W19" s="6"/>
    </row>
    <row r="20" ht="15" customHeight="1">
      <c r="A20" t="s" s="5">
        <v>46</v>
      </c>
      <c r="B20" t="s" s="5">
        <v>47</v>
      </c>
      <c r="C20" s="6">
        <v>2492</v>
      </c>
      <c r="D20" s="6">
        <v>256</v>
      </c>
      <c r="E20" s="6">
        <v>27</v>
      </c>
      <c r="F20" s="6"/>
      <c r="G20" s="6"/>
      <c r="H20" s="6">
        <v>229</v>
      </c>
      <c r="I20" s="6">
        <v>45</v>
      </c>
      <c r="J20" s="6">
        <v>184</v>
      </c>
      <c r="K20" s="7"/>
      <c r="L20" s="7"/>
      <c r="M20" s="7"/>
      <c r="N20" s="7"/>
      <c r="O20" s="7"/>
      <c r="P20" s="7"/>
      <c r="Q20" s="7"/>
      <c r="R20" s="7"/>
      <c r="S20" s="7"/>
      <c r="T20" s="7"/>
      <c r="U20" s="7"/>
      <c r="V20" s="7"/>
      <c r="W20" s="7"/>
    </row>
    <row r="21" ht="15" customHeight="1">
      <c r="A21" t="s" s="5">
        <v>48</v>
      </c>
      <c r="B21" t="s" s="5">
        <v>49</v>
      </c>
      <c r="C21" s="6">
        <v>8510</v>
      </c>
      <c r="D21" s="6">
        <v>2890</v>
      </c>
      <c r="E21" s="6">
        <v>1582</v>
      </c>
      <c r="F21" s="6">
        <v>154</v>
      </c>
      <c r="G21" s="6">
        <v>1428</v>
      </c>
      <c r="H21" s="6">
        <v>1308</v>
      </c>
      <c r="I21" s="6">
        <v>178</v>
      </c>
      <c r="J21" s="6">
        <v>1130</v>
      </c>
      <c r="K21" s="7"/>
      <c r="L21" s="7"/>
      <c r="M21" t="s" s="5">
        <v>143</v>
      </c>
      <c r="N21" s="7"/>
      <c r="O21" s="6"/>
      <c r="P21" s="6"/>
      <c r="Q21" s="7"/>
      <c r="R21" s="7"/>
      <c r="S21" s="7"/>
      <c r="T21" s="7"/>
      <c r="U21" s="7"/>
      <c r="V21" s="7"/>
      <c r="W21" s="7"/>
    </row>
    <row r="22" ht="15" customHeight="1">
      <c r="A22" t="s" s="5">
        <v>50</v>
      </c>
      <c r="B22" t="s" s="5">
        <v>51</v>
      </c>
      <c r="C22" s="6">
        <v>1345</v>
      </c>
      <c r="D22" s="6">
        <v>588</v>
      </c>
      <c r="E22" s="6">
        <v>588</v>
      </c>
      <c r="F22" s="6">
        <v>298</v>
      </c>
      <c r="G22" s="6">
        <v>290</v>
      </c>
      <c r="H22" s="6"/>
      <c r="I22" s="6"/>
      <c r="J22" s="6"/>
      <c r="K22" s="7"/>
      <c r="L22" s="7"/>
      <c r="M22" t="s" s="5">
        <v>143</v>
      </c>
      <c r="N22" s="7"/>
      <c r="O22" s="6"/>
      <c r="P22" s="6"/>
      <c r="Q22" s="6"/>
      <c r="R22" s="6"/>
      <c r="S22" s="6"/>
      <c r="T22" s="6"/>
      <c r="U22" s="7"/>
      <c r="V22" s="7"/>
      <c r="W22" s="7"/>
    </row>
    <row r="23" ht="15" customHeight="1">
      <c r="A23" t="s" s="5">
        <v>52</v>
      </c>
      <c r="B23" t="s" s="5">
        <v>53</v>
      </c>
      <c r="C23" s="6">
        <v>9386</v>
      </c>
      <c r="D23" s="6">
        <v>4889</v>
      </c>
      <c r="E23" s="6">
        <v>2169</v>
      </c>
      <c r="F23" s="6"/>
      <c r="G23" s="6"/>
      <c r="H23" s="6">
        <v>2720</v>
      </c>
      <c r="I23" s="6">
        <v>1029</v>
      </c>
      <c r="J23" s="6">
        <v>1691</v>
      </c>
      <c r="K23" s="7"/>
      <c r="L23" s="7"/>
      <c r="M23" s="7"/>
      <c r="N23" s="7"/>
      <c r="O23" s="7"/>
      <c r="P23" s="6"/>
      <c r="Q23" s="6"/>
      <c r="R23" s="6"/>
      <c r="S23" s="6"/>
      <c r="T23" s="6"/>
      <c r="U23" s="6"/>
      <c r="V23" s="6"/>
      <c r="W23" s="6"/>
    </row>
    <row r="24" ht="15" customHeight="1">
      <c r="A24" t="s" s="5">
        <v>54</v>
      </c>
      <c r="B24" t="s" s="5">
        <v>55</v>
      </c>
      <c r="C24" s="6">
        <v>8200</v>
      </c>
      <c r="D24" s="6">
        <v>5370</v>
      </c>
      <c r="E24" s="6">
        <v>1979</v>
      </c>
      <c r="F24" s="6"/>
      <c r="G24" s="6"/>
      <c r="H24" s="6">
        <v>3391</v>
      </c>
      <c r="I24" s="6">
        <v>405</v>
      </c>
      <c r="J24" s="6">
        <v>2986</v>
      </c>
      <c r="K24" s="7"/>
      <c r="L24" s="7"/>
      <c r="M24" s="7"/>
      <c r="N24" s="7"/>
      <c r="O24" s="7"/>
      <c r="P24" s="7"/>
      <c r="Q24" s="7"/>
      <c r="R24" s="7"/>
      <c r="S24" s="7"/>
      <c r="T24" s="7"/>
      <c r="U24" s="7"/>
      <c r="V24" s="7"/>
      <c r="W24" s="7"/>
    </row>
    <row r="25" ht="15" customHeight="1">
      <c r="A25" t="s" s="5">
        <v>56</v>
      </c>
      <c r="B25" t="s" s="5">
        <v>57</v>
      </c>
      <c r="C25" s="6">
        <v>19202</v>
      </c>
      <c r="D25" s="6">
        <v>14891</v>
      </c>
      <c r="E25" s="6">
        <v>8188</v>
      </c>
      <c r="F25" s="6">
        <v>2816</v>
      </c>
      <c r="G25" s="6">
        <v>5372</v>
      </c>
      <c r="H25" s="6">
        <v>6703</v>
      </c>
      <c r="I25" s="6">
        <v>1356</v>
      </c>
      <c r="J25" s="6">
        <v>5347</v>
      </c>
      <c r="K25" s="7"/>
      <c r="L25" s="7"/>
      <c r="M25" t="s" s="5">
        <v>143</v>
      </c>
      <c r="N25" s="7"/>
      <c r="O25" s="6"/>
      <c r="P25" s="6"/>
      <c r="Q25" s="7"/>
      <c r="R25" s="7"/>
      <c r="S25" s="7"/>
      <c r="T25" s="7"/>
      <c r="U25" s="7"/>
      <c r="V25" s="7"/>
      <c r="W25" s="7"/>
    </row>
    <row r="26" ht="15" customHeight="1">
      <c r="A26" t="s" s="5">
        <v>58</v>
      </c>
      <c r="B26" t="s" s="5">
        <v>59</v>
      </c>
      <c r="C26" s="6">
        <f>'Admissions 2017'!C26</f>
        <v>8545</v>
      </c>
      <c r="D26" s="6">
        <f>'Admissions 2017'!D26</f>
        <v>3842</v>
      </c>
      <c r="E26" s="6">
        <f>'Admissions 2017'!E26</f>
        <v>2021</v>
      </c>
      <c r="F26" s="6">
        <f>'Admissions 2017'!F26</f>
        <v>570</v>
      </c>
      <c r="G26" s="6">
        <f>'Admissions 2017'!G26</f>
        <v>1451</v>
      </c>
      <c r="H26" s="6">
        <f>'Admissions 2017'!H26</f>
        <v>1821</v>
      </c>
      <c r="I26" s="6">
        <f>'Admissions 2017'!I26</f>
        <v>261</v>
      </c>
      <c r="J26" s="6">
        <f>'Admissions 2017'!J26</f>
        <v>1560</v>
      </c>
      <c r="K26" s="7"/>
      <c r="L26" t="s" s="5">
        <v>143</v>
      </c>
      <c r="M26" s="7"/>
      <c r="N26" s="7"/>
      <c r="O26" s="7"/>
      <c r="P26" s="7"/>
      <c r="Q26" s="7"/>
      <c r="R26" s="7"/>
      <c r="S26" s="7"/>
      <c r="T26" s="7"/>
      <c r="U26" s="7"/>
      <c r="V26" s="7"/>
      <c r="W26" s="7"/>
    </row>
    <row r="27" ht="15" customHeight="1">
      <c r="A27" t="s" s="5">
        <v>60</v>
      </c>
      <c r="B27" t="s" s="5">
        <v>61</v>
      </c>
      <c r="C27" s="6">
        <v>1267</v>
      </c>
      <c r="D27" s="6">
        <v>520</v>
      </c>
      <c r="E27" s="8">
        <v>321</v>
      </c>
      <c r="F27" s="6">
        <v>113</v>
      </c>
      <c r="G27" s="8">
        <v>208</v>
      </c>
      <c r="H27" s="8">
        <v>199</v>
      </c>
      <c r="I27" s="6">
        <v>21</v>
      </c>
      <c r="J27" s="6">
        <v>178</v>
      </c>
      <c r="K27" s="7"/>
      <c r="L27" s="7"/>
      <c r="M27" s="7"/>
      <c r="N27" s="7"/>
      <c r="O27" s="7"/>
      <c r="P27" s="7"/>
      <c r="Q27" s="7"/>
      <c r="R27" s="7"/>
      <c r="S27" s="7"/>
      <c r="T27" s="7"/>
      <c r="U27" s="7"/>
      <c r="V27" s="7"/>
      <c r="W27" s="7"/>
    </row>
    <row r="28" ht="15" customHeight="1">
      <c r="A28" t="s" s="5">
        <v>62</v>
      </c>
      <c r="B28" t="s" s="5">
        <v>63</v>
      </c>
      <c r="C28" s="6">
        <v>24288</v>
      </c>
      <c r="D28" s="6">
        <v>14326</v>
      </c>
      <c r="E28" s="6">
        <v>8888</v>
      </c>
      <c r="F28" s="6">
        <v>6448</v>
      </c>
      <c r="G28" s="6">
        <v>2440</v>
      </c>
      <c r="H28" s="6">
        <v>5438</v>
      </c>
      <c r="I28" s="6">
        <v>5393</v>
      </c>
      <c r="J28" s="6">
        <v>45</v>
      </c>
      <c r="K28" s="7"/>
      <c r="L28" s="7"/>
      <c r="M28" t="s" s="5">
        <v>143</v>
      </c>
      <c r="N28" s="7"/>
      <c r="O28" s="6"/>
      <c r="P28" s="6"/>
      <c r="Q28" s="7"/>
      <c r="R28" s="7"/>
      <c r="S28" s="7"/>
      <c r="T28" s="7"/>
      <c r="U28" s="7"/>
      <c r="V28" s="7"/>
      <c r="W28" s="7"/>
    </row>
    <row r="29" ht="15" customHeight="1">
      <c r="A29" t="s" s="5">
        <v>64</v>
      </c>
      <c r="B29" t="s" s="5">
        <v>65</v>
      </c>
      <c r="C29" s="6">
        <v>1604</v>
      </c>
      <c r="D29" s="6">
        <v>793</v>
      </c>
      <c r="E29" s="6">
        <v>503</v>
      </c>
      <c r="F29" s="6">
        <v>118</v>
      </c>
      <c r="G29" s="6">
        <v>385</v>
      </c>
      <c r="H29" s="6">
        <v>290</v>
      </c>
      <c r="I29" s="6">
        <v>18</v>
      </c>
      <c r="J29" s="6">
        <v>272</v>
      </c>
      <c r="K29" s="7"/>
      <c r="L29" s="7"/>
      <c r="M29" s="7"/>
      <c r="N29" s="7"/>
      <c r="O29" s="7"/>
      <c r="P29" s="7"/>
      <c r="Q29" s="7"/>
      <c r="R29" s="7"/>
      <c r="S29" s="7"/>
      <c r="T29" s="7"/>
      <c r="U29" s="7"/>
      <c r="V29" s="7"/>
      <c r="W29" s="7"/>
    </row>
    <row r="30" ht="15" customHeight="1">
      <c r="A30" t="s" s="5">
        <v>66</v>
      </c>
      <c r="B30" t="s" s="5">
        <v>67</v>
      </c>
      <c r="C30" s="6">
        <v>2765</v>
      </c>
      <c r="D30" s="6">
        <v>599</v>
      </c>
      <c r="E30" s="6">
        <v>151</v>
      </c>
      <c r="F30" s="6"/>
      <c r="G30" s="6"/>
      <c r="H30" s="6">
        <v>448</v>
      </c>
      <c r="I30" s="6">
        <v>228</v>
      </c>
      <c r="J30" s="6">
        <v>220</v>
      </c>
      <c r="K30" s="7"/>
      <c r="L30" s="7"/>
      <c r="M30" t="s" s="5">
        <v>143</v>
      </c>
      <c r="N30" s="7"/>
      <c r="O30" s="6"/>
      <c r="P30" s="6"/>
      <c r="Q30" s="7"/>
      <c r="R30" s="7"/>
      <c r="S30" s="7"/>
      <c r="T30" s="7"/>
      <c r="U30" s="7"/>
      <c r="V30" s="7"/>
      <c r="W30" s="7"/>
    </row>
    <row r="31" ht="15" customHeight="1">
      <c r="A31" t="s" s="5">
        <v>68</v>
      </c>
      <c r="B31" t="s" s="5">
        <v>69</v>
      </c>
      <c r="C31" s="6">
        <v>1680</v>
      </c>
      <c r="D31" s="6">
        <v>1003</v>
      </c>
      <c r="E31" s="6">
        <v>181</v>
      </c>
      <c r="F31" s="6">
        <v>13</v>
      </c>
      <c r="G31" s="6">
        <v>168</v>
      </c>
      <c r="H31" s="8">
        <v>822</v>
      </c>
      <c r="I31" s="6">
        <v>37</v>
      </c>
      <c r="J31" s="8">
        <v>785</v>
      </c>
      <c r="K31" s="7"/>
      <c r="L31" s="7"/>
      <c r="M31" t="s" s="5">
        <v>143</v>
      </c>
      <c r="N31" s="7"/>
      <c r="O31" s="6"/>
      <c r="P31" s="6"/>
      <c r="Q31" s="6"/>
      <c r="R31" s="6"/>
      <c r="S31" s="6"/>
      <c r="T31" s="6"/>
      <c r="U31" s="7"/>
      <c r="V31" s="6"/>
      <c r="W31" s="7"/>
    </row>
    <row r="32" ht="15" customHeight="1">
      <c r="A32" t="s" s="5">
        <v>70</v>
      </c>
      <c r="B32" t="s" s="5">
        <v>71</v>
      </c>
      <c r="C32" s="6">
        <v>8936</v>
      </c>
      <c r="D32" s="6">
        <v>2422</v>
      </c>
      <c r="E32" s="6"/>
      <c r="F32" s="6"/>
      <c r="G32" s="6"/>
      <c r="H32" s="6">
        <v>2422</v>
      </c>
      <c r="I32" s="6">
        <v>567</v>
      </c>
      <c r="J32" s="6">
        <v>1855</v>
      </c>
      <c r="K32" s="7"/>
      <c r="L32" s="7"/>
      <c r="M32" s="7"/>
      <c r="N32" s="7"/>
      <c r="O32" s="7"/>
      <c r="P32" s="6"/>
      <c r="Q32" s="6"/>
      <c r="R32" s="6"/>
      <c r="S32" s="6"/>
      <c r="T32" s="6"/>
      <c r="U32" s="7"/>
      <c r="V32" s="6"/>
      <c r="W32" s="7"/>
    </row>
    <row r="33" ht="15" customHeight="1">
      <c r="A33" t="s" s="5">
        <v>72</v>
      </c>
      <c r="B33" t="s" s="5">
        <v>73</v>
      </c>
      <c r="C33" s="6">
        <f>'Admissions 2017'!C33</f>
        <v>3911</v>
      </c>
      <c r="D33" s="6">
        <f>'Admissions 2017'!D33</f>
        <v>1210</v>
      </c>
      <c r="E33" s="6"/>
      <c r="F33" s="6"/>
      <c r="G33" s="6"/>
      <c r="H33" s="6">
        <f>'Admissions 2017'!H33</f>
        <v>1210</v>
      </c>
      <c r="I33" s="6">
        <f>'Admissions 2017'!I33</f>
        <v>0</v>
      </c>
      <c r="J33" s="6">
        <f>'Admissions 2017'!J33</f>
        <v>0</v>
      </c>
      <c r="K33" s="7"/>
      <c r="L33" t="s" s="5">
        <v>143</v>
      </c>
      <c r="M33" s="7"/>
      <c r="N33" s="7"/>
      <c r="O33" s="7"/>
      <c r="P33" s="7"/>
      <c r="Q33" s="7"/>
      <c r="R33" s="7"/>
      <c r="S33" s="7"/>
      <c r="T33" s="7"/>
      <c r="U33" s="7"/>
      <c r="V33" s="7"/>
      <c r="W33" s="7"/>
    </row>
    <row r="34" ht="15" customHeight="1">
      <c r="A34" t="s" s="5">
        <v>74</v>
      </c>
      <c r="B34" t="s" s="5">
        <v>75</v>
      </c>
      <c r="C34" s="6">
        <v>6011</v>
      </c>
      <c r="D34" s="6">
        <v>2360</v>
      </c>
      <c r="E34" s="6">
        <v>1566</v>
      </c>
      <c r="F34" s="6">
        <v>69</v>
      </c>
      <c r="G34" s="6">
        <v>1497</v>
      </c>
      <c r="H34" s="6">
        <v>794</v>
      </c>
      <c r="I34" s="6">
        <v>23</v>
      </c>
      <c r="J34" s="6">
        <v>771</v>
      </c>
      <c r="K34" s="7"/>
      <c r="L34" s="7"/>
      <c r="M34" s="7"/>
      <c r="N34" s="7"/>
      <c r="O34" s="7"/>
      <c r="P34" s="7"/>
      <c r="Q34" s="7"/>
      <c r="R34" s="7"/>
      <c r="S34" s="7"/>
      <c r="T34" s="7"/>
      <c r="U34" s="7"/>
      <c r="V34" s="7"/>
      <c r="W34" s="7"/>
    </row>
    <row r="35" ht="15" customHeight="1">
      <c r="A35" t="s" s="5">
        <v>76</v>
      </c>
      <c r="B35" t="s" s="5">
        <v>77</v>
      </c>
      <c r="C35" s="6">
        <v>24851</v>
      </c>
      <c r="D35" s="6">
        <v>11705</v>
      </c>
      <c r="E35" s="6"/>
      <c r="F35" s="6"/>
      <c r="G35" s="6"/>
      <c r="H35" s="6">
        <v>11705</v>
      </c>
      <c r="I35" s="6">
        <v>1360</v>
      </c>
      <c r="J35" s="6">
        <v>10345</v>
      </c>
      <c r="K35" s="7"/>
      <c r="L35" s="7"/>
      <c r="M35" t="s" s="5">
        <v>143</v>
      </c>
      <c r="N35" s="7"/>
      <c r="O35" s="6"/>
      <c r="P35" s="6"/>
      <c r="Q35" s="7"/>
      <c r="R35" s="7"/>
      <c r="S35" s="7"/>
      <c r="T35" s="7"/>
      <c r="U35" s="7"/>
      <c r="V35" s="7"/>
      <c r="W35" s="7"/>
    </row>
    <row r="36" ht="15" customHeight="1">
      <c r="A36" t="s" s="5">
        <v>78</v>
      </c>
      <c r="B36" t="s" s="5">
        <v>79</v>
      </c>
      <c r="C36" s="6">
        <f>'Admissions 2017'!C36</f>
        <v>18626</v>
      </c>
      <c r="D36" s="6">
        <f>'Admissions 2017'!D36</f>
        <v>8908</v>
      </c>
      <c r="E36" s="6">
        <f>'Admissions 2017'!E36</f>
        <v>3986</v>
      </c>
      <c r="F36" s="6"/>
      <c r="G36" s="6">
        <f>'Admissions 2017'!G36</f>
        <v>3986</v>
      </c>
      <c r="H36" s="6">
        <f>'Admissions 2017'!H36</f>
        <v>4922</v>
      </c>
      <c r="I36" s="6">
        <f>'Admissions 2017'!I36</f>
        <v>2072</v>
      </c>
      <c r="J36" s="6">
        <f>'Admissions 2017'!J36</f>
        <v>2850</v>
      </c>
      <c r="K36" s="7"/>
      <c r="L36" t="s" s="5">
        <v>143</v>
      </c>
      <c r="M36" s="7"/>
      <c r="N36" s="7"/>
      <c r="O36" s="7"/>
      <c r="P36" s="7"/>
      <c r="Q36" s="7"/>
      <c r="R36" s="7"/>
      <c r="S36" s="7"/>
      <c r="T36" s="7"/>
      <c r="U36" s="7"/>
      <c r="V36" s="7"/>
      <c r="W36" s="7"/>
    </row>
    <row r="37" ht="15" customHeight="1">
      <c r="A37" t="s" s="5">
        <v>80</v>
      </c>
      <c r="B37" t="s" s="5">
        <v>81</v>
      </c>
      <c r="C37" s="6">
        <v>9683</v>
      </c>
      <c r="D37" s="6">
        <v>2278</v>
      </c>
      <c r="E37" s="6">
        <v>2220</v>
      </c>
      <c r="F37" s="6">
        <v>1184</v>
      </c>
      <c r="G37" s="6">
        <v>1036</v>
      </c>
      <c r="H37" s="6">
        <v>58</v>
      </c>
      <c r="I37" s="6"/>
      <c r="J37" s="6"/>
      <c r="K37" s="7"/>
      <c r="L37" s="7"/>
      <c r="M37" s="7"/>
      <c r="N37" s="7"/>
      <c r="O37" s="7"/>
      <c r="P37" s="7"/>
      <c r="Q37" s="7"/>
      <c r="R37" s="7"/>
      <c r="S37" s="7"/>
      <c r="T37" s="7"/>
      <c r="U37" s="7"/>
      <c r="V37" s="7"/>
      <c r="W37" s="7"/>
    </row>
    <row r="38" ht="15" customHeight="1">
      <c r="A38" t="s" s="5">
        <v>82</v>
      </c>
      <c r="B38" t="s" s="5">
        <v>83</v>
      </c>
      <c r="C38" s="6">
        <v>5208</v>
      </c>
      <c r="D38" s="6">
        <v>2346</v>
      </c>
      <c r="E38" s="6">
        <v>1127</v>
      </c>
      <c r="F38" s="6">
        <v>564</v>
      </c>
      <c r="G38" s="6">
        <v>563</v>
      </c>
      <c r="H38" s="6">
        <v>1219</v>
      </c>
      <c r="I38" s="6">
        <v>905</v>
      </c>
      <c r="J38" s="6">
        <v>314</v>
      </c>
      <c r="K38" s="7"/>
      <c r="L38" s="7"/>
      <c r="M38" s="7"/>
      <c r="N38" s="7"/>
      <c r="O38" s="7"/>
      <c r="P38" s="7"/>
      <c r="Q38" s="7"/>
      <c r="R38" s="7"/>
      <c r="S38" s="7"/>
      <c r="T38" s="7"/>
      <c r="U38" s="7"/>
      <c r="V38" s="7"/>
      <c r="W38" s="7"/>
    </row>
    <row r="39" ht="15" customHeight="1">
      <c r="A39" t="s" s="5">
        <v>84</v>
      </c>
      <c r="B39" t="s" s="5">
        <v>85</v>
      </c>
      <c r="C39" s="6">
        <v>20958</v>
      </c>
      <c r="D39" s="6">
        <v>9154</v>
      </c>
      <c r="E39" s="6"/>
      <c r="F39" s="6"/>
      <c r="G39" s="6"/>
      <c r="H39" s="6">
        <v>9154</v>
      </c>
      <c r="I39" s="6">
        <v>3998</v>
      </c>
      <c r="J39" s="6">
        <v>5156</v>
      </c>
      <c r="K39" s="7"/>
      <c r="L39" s="7"/>
      <c r="M39" t="s" s="5">
        <v>143</v>
      </c>
      <c r="N39" s="7"/>
      <c r="O39" s="6"/>
      <c r="P39" s="6"/>
      <c r="Q39" s="7"/>
      <c r="R39" s="7"/>
      <c r="S39" s="7"/>
      <c r="T39" s="7"/>
      <c r="U39" s="7"/>
      <c r="V39" s="7"/>
      <c r="W39" s="7"/>
    </row>
    <row r="40" ht="15" customHeight="1">
      <c r="A40" t="s" s="5">
        <v>86</v>
      </c>
      <c r="B40" t="s" s="5">
        <v>87</v>
      </c>
      <c r="C40" s="6">
        <v>3051</v>
      </c>
      <c r="D40" s="6">
        <v>1186</v>
      </c>
      <c r="E40" s="6">
        <v>1077</v>
      </c>
      <c r="F40" s="6">
        <v>894</v>
      </c>
      <c r="G40" s="6">
        <v>183</v>
      </c>
      <c r="H40" s="6">
        <v>109</v>
      </c>
      <c r="I40" s="6">
        <v>33</v>
      </c>
      <c r="J40" s="6">
        <v>76</v>
      </c>
      <c r="K40" s="7"/>
      <c r="L40" s="7"/>
      <c r="M40" s="7"/>
      <c r="N40" s="7"/>
      <c r="O40" s="7"/>
      <c r="P40" s="7"/>
      <c r="Q40" s="7"/>
      <c r="R40" s="7"/>
      <c r="S40" s="7"/>
      <c r="T40" s="7"/>
      <c r="U40" s="7"/>
      <c r="V40" s="7"/>
      <c r="W40" s="7"/>
    </row>
    <row r="41" ht="15" customHeight="1">
      <c r="A41" t="s" s="5">
        <v>88</v>
      </c>
      <c r="B41" t="s" s="5">
        <v>89</v>
      </c>
      <c r="C41" s="6">
        <v>8357</v>
      </c>
      <c r="D41" s="6">
        <v>3299</v>
      </c>
      <c r="E41" s="6">
        <v>2685</v>
      </c>
      <c r="F41" s="6">
        <v>478</v>
      </c>
      <c r="G41" s="6">
        <v>2207</v>
      </c>
      <c r="H41" s="6">
        <v>614</v>
      </c>
      <c r="I41" s="6">
        <v>434</v>
      </c>
      <c r="J41" s="6">
        <v>180</v>
      </c>
      <c r="K41" s="7"/>
      <c r="L41" s="7"/>
      <c r="M41" s="7"/>
      <c r="N41" s="7"/>
      <c r="O41" s="7"/>
      <c r="P41" s="7"/>
      <c r="Q41" s="7"/>
      <c r="R41" s="7"/>
      <c r="S41" s="7"/>
      <c r="T41" s="7"/>
      <c r="U41" s="7"/>
      <c r="V41" s="7"/>
      <c r="W41" s="7"/>
    </row>
    <row r="42" ht="15" customHeight="1">
      <c r="A42" t="s" s="5">
        <v>90</v>
      </c>
      <c r="B42" t="s" s="5">
        <v>91</v>
      </c>
      <c r="C42" s="6">
        <v>4045</v>
      </c>
      <c r="D42" s="6">
        <v>2776</v>
      </c>
      <c r="E42" s="6">
        <v>728</v>
      </c>
      <c r="F42" s="6">
        <v>183</v>
      </c>
      <c r="G42" s="6">
        <v>545</v>
      </c>
      <c r="H42" s="6">
        <v>2048</v>
      </c>
      <c r="I42" s="6">
        <v>97</v>
      </c>
      <c r="J42" s="6">
        <v>1951</v>
      </c>
      <c r="K42" s="7"/>
      <c r="L42" s="7"/>
      <c r="M42" s="7"/>
      <c r="N42" s="7"/>
      <c r="O42" s="7"/>
      <c r="P42" s="7"/>
      <c r="Q42" s="7"/>
      <c r="R42" s="7"/>
      <c r="S42" s="7"/>
      <c r="T42" s="7"/>
      <c r="U42" s="7"/>
      <c r="V42" s="7"/>
      <c r="W42" s="7"/>
    </row>
    <row r="43" ht="15" customHeight="1">
      <c r="A43" t="s" s="5">
        <v>92</v>
      </c>
      <c r="B43" t="s" s="5">
        <v>93</v>
      </c>
      <c r="C43" s="6">
        <v>12788</v>
      </c>
      <c r="D43" s="6">
        <v>4978</v>
      </c>
      <c r="E43" s="6">
        <v>3405</v>
      </c>
      <c r="F43" s="6"/>
      <c r="G43" s="6">
        <v>3405</v>
      </c>
      <c r="H43" s="6">
        <v>1573</v>
      </c>
      <c r="I43" s="6">
        <v>0</v>
      </c>
      <c r="J43" s="6">
        <v>1573</v>
      </c>
      <c r="K43" s="7"/>
      <c r="L43" s="7"/>
      <c r="M43" s="7"/>
      <c r="N43" s="7"/>
      <c r="O43" s="7"/>
      <c r="P43" s="7"/>
      <c r="Q43" s="7"/>
      <c r="R43" s="7"/>
      <c r="S43" s="7"/>
      <c r="T43" s="7"/>
      <c r="U43" s="7"/>
      <c r="V43" s="7"/>
      <c r="W43" s="7"/>
    </row>
    <row r="44" ht="15" customHeight="1">
      <c r="A44" t="s" s="5">
        <v>94</v>
      </c>
      <c r="B44" t="s" s="5">
        <v>95</v>
      </c>
      <c r="C44" s="6">
        <v>65278</v>
      </c>
      <c r="D44" s="6">
        <v>26396</v>
      </c>
      <c r="E44" s="6">
        <v>19037</v>
      </c>
      <c r="F44" s="6">
        <v>9252</v>
      </c>
      <c r="G44" s="6">
        <v>9785</v>
      </c>
      <c r="H44" s="6">
        <v>7359</v>
      </c>
      <c r="I44" s="6">
        <v>5497</v>
      </c>
      <c r="J44" s="6">
        <v>1862</v>
      </c>
      <c r="K44" s="7"/>
      <c r="L44" s="7"/>
      <c r="M44" t="s" s="5">
        <v>143</v>
      </c>
      <c r="N44" s="7"/>
      <c r="O44" s="6"/>
      <c r="P44" s="6"/>
      <c r="Q44" s="7"/>
      <c r="R44" s="7"/>
      <c r="S44" s="7"/>
      <c r="T44" s="7"/>
      <c r="U44" s="7"/>
      <c r="V44" s="7"/>
      <c r="W44" s="7"/>
    </row>
    <row r="45" ht="15" customHeight="1">
      <c r="A45" t="s" s="5">
        <v>96</v>
      </c>
      <c r="B45" t="s" s="5">
        <v>97</v>
      </c>
      <c r="C45" s="6">
        <v>3859</v>
      </c>
      <c r="D45" s="6">
        <v>3035</v>
      </c>
      <c r="E45" s="6">
        <v>989</v>
      </c>
      <c r="F45" s="6">
        <v>529</v>
      </c>
      <c r="G45" s="6">
        <v>460</v>
      </c>
      <c r="H45" s="6">
        <v>2046</v>
      </c>
      <c r="I45" s="6">
        <v>496</v>
      </c>
      <c r="J45" s="6">
        <v>1550</v>
      </c>
      <c r="K45" s="7"/>
      <c r="L45" s="7"/>
      <c r="M45" s="7"/>
      <c r="N45" s="7"/>
      <c r="O45" s="7"/>
      <c r="P45" s="7"/>
      <c r="Q45" s="7"/>
      <c r="R45" s="7"/>
      <c r="S45" s="7"/>
      <c r="T45" s="7"/>
      <c r="U45" s="7"/>
      <c r="V45" s="7"/>
      <c r="W45" s="7"/>
    </row>
    <row r="46" ht="15" customHeight="1">
      <c r="A46" t="s" s="5">
        <v>98</v>
      </c>
      <c r="B46" t="s" s="5">
        <v>99</v>
      </c>
      <c r="C46" s="6">
        <v>11585</v>
      </c>
      <c r="D46" s="6">
        <v>5860</v>
      </c>
      <c r="E46" s="6">
        <v>5763</v>
      </c>
      <c r="F46" s="6">
        <v>4698</v>
      </c>
      <c r="G46" s="6">
        <v>1065</v>
      </c>
      <c r="H46" s="6">
        <v>97</v>
      </c>
      <c r="I46" s="6">
        <v>72</v>
      </c>
      <c r="J46" s="6">
        <v>25</v>
      </c>
      <c r="K46" s="7"/>
      <c r="L46" s="7"/>
      <c r="M46" s="7"/>
      <c r="N46" s="7"/>
      <c r="O46" s="7"/>
      <c r="P46" s="7"/>
      <c r="Q46" s="7"/>
      <c r="R46" s="7"/>
      <c r="S46" s="7"/>
      <c r="T46" s="7"/>
      <c r="U46" s="7"/>
      <c r="V46" s="7"/>
      <c r="W46" s="7"/>
    </row>
    <row r="47" ht="15" customHeight="1">
      <c r="A47" t="s" s="5">
        <v>100</v>
      </c>
      <c r="B47" t="s" s="5">
        <v>101</v>
      </c>
      <c r="C47" s="8">
        <v>8074</v>
      </c>
      <c r="D47" s="8">
        <f>E47+H47</f>
        <v>435</v>
      </c>
      <c r="E47" s="8">
        <v>133</v>
      </c>
      <c r="F47" s="6"/>
      <c r="G47" s="7"/>
      <c r="H47" s="8">
        <f>72+230</f>
        <v>302</v>
      </c>
      <c r="I47" s="6"/>
      <c r="J47" s="7"/>
      <c r="K47" s="7"/>
      <c r="L47" s="7"/>
      <c r="M47" t="s" s="5">
        <v>143</v>
      </c>
      <c r="N47" s="7"/>
      <c r="O47" s="6"/>
      <c r="P47" s="6"/>
      <c r="Q47" s="7"/>
      <c r="R47" s="7"/>
      <c r="S47" s="7"/>
      <c r="T47" s="7"/>
      <c r="U47" s="7"/>
      <c r="V47" s="7"/>
      <c r="W47" s="7"/>
    </row>
    <row r="48" ht="15" customHeight="1">
      <c r="A48" t="s" s="5">
        <v>102</v>
      </c>
      <c r="B48" t="s" s="5">
        <v>103</v>
      </c>
      <c r="C48" s="6">
        <f>'Admissions 2017'!C48</f>
        <v>8289</v>
      </c>
      <c r="D48" s="6">
        <f>'Admissions 2017'!D48</f>
        <v>3250</v>
      </c>
      <c r="E48" s="6"/>
      <c r="F48" s="6"/>
      <c r="G48" s="6"/>
      <c r="H48" s="6">
        <f>'Admissions 2017'!H48</f>
        <v>3250</v>
      </c>
      <c r="I48" s="6">
        <f>'Admissions 2017'!I48</f>
        <v>1915</v>
      </c>
      <c r="J48" s="6">
        <f>'Admissions 2017'!J48</f>
        <v>1335</v>
      </c>
      <c r="K48" s="7"/>
      <c r="L48" t="s" s="5">
        <v>143</v>
      </c>
      <c r="M48" s="7"/>
      <c r="N48" s="7"/>
      <c r="O48" s="7"/>
      <c r="P48" s="7"/>
      <c r="Q48" s="7"/>
      <c r="R48" s="7"/>
      <c r="S48" s="7"/>
      <c r="T48" s="7"/>
      <c r="U48" s="7"/>
      <c r="V48" s="7"/>
      <c r="W48" s="7"/>
    </row>
    <row r="49" ht="15" customHeight="1">
      <c r="A49" t="s" s="5">
        <v>104</v>
      </c>
      <c r="B49" t="s" s="5">
        <v>105</v>
      </c>
      <c r="C49" s="6">
        <v>9453</v>
      </c>
      <c r="D49" s="6">
        <v>6614</v>
      </c>
      <c r="E49" s="6">
        <v>2778</v>
      </c>
      <c r="F49" s="6">
        <v>1118</v>
      </c>
      <c r="G49" s="6">
        <v>1660</v>
      </c>
      <c r="H49" s="6">
        <v>3836</v>
      </c>
      <c r="I49" s="6">
        <v>1524</v>
      </c>
      <c r="J49" s="6">
        <v>2312</v>
      </c>
      <c r="K49" s="7"/>
      <c r="L49" s="7"/>
      <c r="M49" t="s" s="5">
        <v>143</v>
      </c>
      <c r="N49" s="7"/>
      <c r="O49" s="6"/>
      <c r="P49" s="6"/>
      <c r="Q49" s="7"/>
      <c r="R49" s="7"/>
      <c r="S49" s="7"/>
      <c r="T49" s="7"/>
      <c r="U49" s="7"/>
      <c r="V49" s="7"/>
      <c r="W49" s="7"/>
    </row>
    <row r="50" ht="15" customHeight="1">
      <c r="A50" t="s" s="5">
        <v>106</v>
      </c>
      <c r="B50" t="s" s="5">
        <v>107</v>
      </c>
      <c r="C50" s="6">
        <v>3742</v>
      </c>
      <c r="D50" s="6">
        <v>1304</v>
      </c>
      <c r="E50" s="6">
        <v>680</v>
      </c>
      <c r="F50" s="6">
        <v>10</v>
      </c>
      <c r="G50" s="6">
        <v>670</v>
      </c>
      <c r="H50" s="6">
        <v>624</v>
      </c>
      <c r="I50" s="6">
        <v>401</v>
      </c>
      <c r="J50" s="6">
        <v>223</v>
      </c>
      <c r="K50" s="7"/>
      <c r="L50" s="7"/>
      <c r="M50" t="s" s="5">
        <v>143</v>
      </c>
      <c r="N50" s="7"/>
      <c r="O50" s="6"/>
      <c r="P50" s="6"/>
      <c r="Q50" s="7"/>
      <c r="R50" s="7"/>
      <c r="S50" s="7"/>
      <c r="T50" s="7"/>
      <c r="U50" s="7"/>
      <c r="V50" s="7"/>
      <c r="W50" s="7"/>
    </row>
    <row r="51" ht="15" customHeight="1">
      <c r="A51" t="s" s="5">
        <v>108</v>
      </c>
      <c r="B51" t="s" s="5">
        <v>109</v>
      </c>
      <c r="C51" s="6">
        <v>1058</v>
      </c>
      <c r="D51" s="6">
        <v>580</v>
      </c>
      <c r="E51" s="6">
        <v>335</v>
      </c>
      <c r="F51" s="6">
        <v>60</v>
      </c>
      <c r="G51" s="6">
        <v>275</v>
      </c>
      <c r="H51" s="6">
        <v>245</v>
      </c>
      <c r="I51" s="6">
        <v>28</v>
      </c>
      <c r="J51" s="6">
        <v>217</v>
      </c>
      <c r="K51" s="7"/>
      <c r="L51" s="7"/>
      <c r="M51" s="7"/>
      <c r="N51" s="7"/>
      <c r="O51" s="7"/>
      <c r="P51" s="7"/>
      <c r="Q51" s="7"/>
      <c r="R51" s="7"/>
      <c r="S51" s="7"/>
      <c r="T51" s="7"/>
      <c r="U51" s="7"/>
      <c r="V51" s="7"/>
      <c r="W51" s="7"/>
    </row>
    <row r="52" ht="15" customHeight="1">
      <c r="A52" s="7"/>
      <c r="B52" s="7"/>
      <c r="C52" s="7"/>
      <c r="D52" s="7"/>
      <c r="E52" s="7"/>
      <c r="F52" s="7"/>
      <c r="G52" s="7"/>
      <c r="H52" s="7"/>
      <c r="I52" s="7"/>
      <c r="J52" s="7"/>
      <c r="K52" s="7"/>
      <c r="L52" s="7"/>
      <c r="M52" s="7"/>
      <c r="N52" s="7"/>
      <c r="O52" s="7"/>
      <c r="P52" s="7"/>
      <c r="Q52" s="7"/>
      <c r="R52" s="7"/>
      <c r="S52" s="7"/>
      <c r="T52" s="7"/>
      <c r="U52" s="7"/>
      <c r="V52" s="7"/>
      <c r="W52" s="7"/>
    </row>
    <row r="53" ht="15" customHeight="1">
      <c r="A53" s="7"/>
      <c r="B53" t="s" s="9">
        <v>110</v>
      </c>
      <c r="C53" s="10">
        <f>SUM(C2:C51)</f>
        <v>633064</v>
      </c>
      <c r="D53" s="10">
        <f>SUM(D2:D51)</f>
        <v>259410</v>
      </c>
      <c r="E53" s="10">
        <f>SUM(E2:E51)</f>
        <v>129037</v>
      </c>
      <c r="F53" s="10">
        <f>SUM(F2:F51)+E8+E11+E18+E20+E23+E24+E30+E47</f>
        <v>64344</v>
      </c>
      <c r="G53" s="10">
        <f>SUM(G2:G51)</f>
        <v>64693</v>
      </c>
      <c r="H53" s="10">
        <f>SUM(H2:H51)</f>
        <v>130373</v>
      </c>
      <c r="I53" s="10">
        <f>SUM(I2:I51)+H33+H37+H47</f>
        <v>51000</v>
      </c>
      <c r="J53" s="10">
        <f>SUM(J2:J51)</f>
        <v>79373</v>
      </c>
      <c r="K53" s="7"/>
      <c r="L53" s="7"/>
      <c r="M53" s="32">
        <v>19</v>
      </c>
      <c r="N53" s="7"/>
      <c r="O53" s="6"/>
      <c r="P53" s="6"/>
      <c r="Q53" s="7"/>
      <c r="R53" s="6"/>
      <c r="S53" s="7"/>
      <c r="T53" s="7"/>
      <c r="U53" s="7"/>
      <c r="V53" s="7"/>
      <c r="W53" s="7"/>
    </row>
    <row r="54" ht="15" customHeight="1">
      <c r="A54" s="7"/>
      <c r="B54" s="7"/>
      <c r="C54" s="7"/>
      <c r="D54" s="7"/>
      <c r="E54" s="7"/>
      <c r="F54" s="7"/>
      <c r="G54" s="7"/>
      <c r="H54" s="7"/>
      <c r="I54" s="7"/>
      <c r="J54" s="7"/>
      <c r="K54" s="7"/>
      <c r="L54" s="7"/>
      <c r="M54" s="7"/>
      <c r="N54" s="7"/>
      <c r="O54" s="7"/>
      <c r="P54" s="7"/>
      <c r="Q54" s="7"/>
      <c r="R54" s="7"/>
      <c r="S54" s="7"/>
      <c r="T54" s="7"/>
      <c r="U54" s="7"/>
      <c r="V54" s="7"/>
      <c r="W54" s="7"/>
    </row>
    <row r="55" ht="15" customHeight="1">
      <c r="A55" s="7"/>
      <c r="B55" t="s" s="5">
        <v>140</v>
      </c>
      <c r="C55" s="8">
        <f>COUNTIF(C2:C51,"&gt;0")</f>
        <v>50</v>
      </c>
      <c r="D55" s="8">
        <f>COUNTIF(D2:D51,"&gt;0")</f>
        <v>49</v>
      </c>
      <c r="E55" s="8">
        <f>COUNTIF(E2:E51,"&gt;0")</f>
        <v>43</v>
      </c>
      <c r="F55" s="8">
        <f>COUNTIF(F2:F51,"&gt;0")</f>
        <v>33</v>
      </c>
      <c r="G55" s="8">
        <f>COUNTIF(G2:G51,"&gt;0")</f>
        <v>35</v>
      </c>
      <c r="H55" s="8">
        <f>COUNTIF(H2:H51,"&gt;0")</f>
        <v>48</v>
      </c>
      <c r="I55" s="8">
        <f>COUNTIF(I2:I51,"&gt;0")</f>
        <v>44</v>
      </c>
      <c r="J55" s="8">
        <f>COUNTIF(J2:J51,"&gt;0")</f>
        <v>45</v>
      </c>
      <c r="K55" s="7"/>
      <c r="L55" s="7"/>
      <c r="M55" s="7"/>
      <c r="N55" s="7"/>
      <c r="O55" s="7"/>
      <c r="P55" s="7"/>
      <c r="Q55" s="7"/>
      <c r="R55" s="7"/>
      <c r="S55" s="7"/>
      <c r="T55" s="7"/>
      <c r="U55" s="7"/>
      <c r="V55" s="7"/>
      <c r="W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33" customWidth="1"/>
    <col min="2" max="2" width="15.3516" style="33" customWidth="1"/>
    <col min="3" max="3" width="10.6719" style="33" customWidth="1"/>
    <col min="4" max="4" width="10.6719" style="33" customWidth="1"/>
    <col min="5" max="5" width="10.6719" style="33" customWidth="1"/>
    <col min="6" max="6" width="10.6719" style="33" customWidth="1"/>
    <col min="7" max="7" width="10.6719" style="33" customWidth="1"/>
    <col min="8" max="8" width="10.6719" style="33" customWidth="1"/>
    <col min="9" max="9" width="10.6719" style="33" customWidth="1"/>
    <col min="10" max="10" width="10.6719" style="33" customWidth="1"/>
    <col min="11" max="11" width="10.6719" style="33" customWidth="1"/>
    <col min="12" max="12" width="11.3516" style="33" customWidth="1"/>
    <col min="13" max="13" width="10.1719" style="33" customWidth="1"/>
    <col min="14" max="14" width="8.85156" style="33" customWidth="1"/>
    <col min="15" max="15" width="8.85156" style="33" customWidth="1"/>
    <col min="16" max="256" width="8.85156" style="3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row>
    <row r="2" ht="15" customHeight="1">
      <c r="A2" t="s" s="5">
        <v>10</v>
      </c>
      <c r="B2" t="s" s="5">
        <v>11</v>
      </c>
      <c r="C2" s="14">
        <f>1-D2</f>
        <v>0.83</v>
      </c>
      <c r="D2" s="14">
        <f>ROUND(H2,2)+ROUND(G2,2)</f>
        <v>0.17</v>
      </c>
      <c r="E2" s="14">
        <f>SUM(ROUND(L2,2),ROUND(I2,2))</f>
        <v>0.06999999999999999</v>
      </c>
      <c r="F2" s="14">
        <f>ROUND(K2,2)+ROUND(J2,2)</f>
        <v>0.09999999999999999</v>
      </c>
      <c r="G2" s="14">
        <f>ROUND(J2,2)+ROUND(I2,2)</f>
        <v>0.13</v>
      </c>
      <c r="H2" s="14">
        <f>ROUND(K2,2)+ROUND(L2,2)</f>
        <v>0.04</v>
      </c>
      <c r="I2" s="14">
        <f>IF('Admissions 2017-R'!F2&gt;0,'Admissions 2017-R'!F2/'Admissions 2017-R'!C2,"  ")</f>
        <v>0.05935228452751817</v>
      </c>
      <c r="J2" s="14">
        <f>IF('Admissions 2017-R'!G2&gt;0,'Admissions 2017-R'!G2/'Admissions 2017-R'!C2,"  ")</f>
        <v>0.06720534787123572</v>
      </c>
      <c r="K2" s="14">
        <f>IF('Admissions 2017-R'!J2&gt;0,'Admissions 2017-R'!J2/'Admissions 2017-R'!C2,"  ")</f>
        <v>0.02518172377985462</v>
      </c>
      <c r="L2" s="14">
        <f>IF('Admissions 2017-R'!I2&gt;0,'Admissions 2017-R'!I2/'Admissions 2017-R'!C2,"  ")</f>
        <v>0.007106697819314642</v>
      </c>
      <c r="M2" s="8">
        <v>2017</v>
      </c>
      <c r="N2" s="7"/>
      <c r="O2" s="7"/>
    </row>
    <row r="3" ht="15" customHeight="1">
      <c r="A3" t="s" s="5">
        <v>12</v>
      </c>
      <c r="B3" t="s" s="5">
        <v>13</v>
      </c>
      <c r="C3" s="14">
        <f>1-D3</f>
        <v>0.75</v>
      </c>
      <c r="D3" s="14">
        <f>ROUND(H3,2)+ROUND(G3,2)</f>
        <v>0.25</v>
      </c>
      <c r="E3" s="14">
        <f>SUM(ROUND(L3,2),ROUND(I3,2))</f>
        <v>0.06999999999999999</v>
      </c>
      <c r="F3" s="14">
        <f>ROUND(K3,2)+ROUND(J3,2)</f>
        <v>0.18</v>
      </c>
      <c r="G3" s="14">
        <f>ROUND(J3,2)+ROUND(I3,2)</f>
        <v>0.18</v>
      </c>
      <c r="H3" s="14">
        <f>ROUND(K3,2)+ROUND(L3,2)</f>
        <v>0.06999999999999999</v>
      </c>
      <c r="I3" s="14">
        <f>IF('Admissions 2017-R'!F3&gt;0,'Admissions 2017-R'!F3/'Admissions 2017-R'!C3,"  ")</f>
        <v>0.06327612117377204</v>
      </c>
      <c r="J3" s="14">
        <f>IF('Admissions 2017-R'!G3&gt;0,'Admissions 2017-R'!G3/'Admissions 2017-R'!C3,"  ")</f>
        <v>0.1241793878035276</v>
      </c>
      <c r="K3" s="14">
        <f>IF('Admissions 2017-R'!J3&gt;0,'Admissions 2017-R'!J3/'Admissions 2017-R'!C3,"  ")</f>
        <v>0.05592027208732105</v>
      </c>
      <c r="L3" s="14">
        <f>IF('Admissions 2017-R'!I3&gt;0,'Admissions 2017-R'!I3/'Admissions 2017-R'!C3,"  ")</f>
        <v>0.01131060665981175</v>
      </c>
      <c r="M3" s="8">
        <v>2017</v>
      </c>
      <c r="N3" s="7"/>
      <c r="O3" s="7"/>
    </row>
    <row r="4" ht="15" customHeight="1">
      <c r="A4" t="s" s="5">
        <v>14</v>
      </c>
      <c r="B4" t="s" s="5">
        <v>15</v>
      </c>
      <c r="C4" s="14">
        <f>1-D4</f>
        <v>0.4299999999999999</v>
      </c>
      <c r="D4" s="14">
        <f>ROUND(H4,2)+ROUND(G4,2)</f>
        <v>0.5700000000000001</v>
      </c>
      <c r="E4" s="14">
        <f>SUM(ROUND(L4,2),ROUND(I4,2))</f>
        <v>0.33</v>
      </c>
      <c r="F4" s="14">
        <f>ROUND(K4,2)+ROUND(J4,2)</f>
        <v>0.24</v>
      </c>
      <c r="G4" s="14">
        <f>ROUND(J4,2)+ROUND(I4,2)</f>
        <v>0.06</v>
      </c>
      <c r="H4" s="14">
        <f>ROUND(K4,2)+ROUND(L4,2)</f>
        <v>0.51</v>
      </c>
      <c r="I4" s="14">
        <f>IF('Admissions 2017-R'!F4&gt;0,'Admissions 2017-R'!F4/'Admissions 2017-R'!C4,"  ")</f>
        <v>0.06475842468534308</v>
      </c>
      <c r="J4" s="34">
        <f>IF('Admissions 2017-R'!G4&gt;0,'Admissions 2017-R'!G4/'Admissions 2017-R'!C4,"  ")</f>
        <v>0.0002030044660982542</v>
      </c>
      <c r="K4" s="14">
        <f>IF('Admissions 2017-R'!J4&gt;0,'Admissions 2017-R'!J4/'Admissions 2017-R'!C4,"  ")</f>
        <v>0.2414738124238733</v>
      </c>
      <c r="L4" s="14">
        <f>IF('Admissions 2017-R'!I4&gt;0,'Admissions 2017-R'!I4/'Admissions 2017-R'!C4,"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2017-R'!F5&gt;0,'Admissions 2017-R'!F5/'Admissions 2017-R'!C5,"  ")</f>
        <v>0.08985872303143139</v>
      </c>
      <c r="J5" s="14">
        <f>IF('Admissions 2017-R'!G5&gt;0,'Admissions 2017-R'!G5/'Admissions 2017-R'!C5,"  ")</f>
        <v>0.1603876902858394</v>
      </c>
      <c r="K5" s="14">
        <f>IF('Admissions 2017-R'!J5&gt;0,'Admissions 2017-R'!J5/'Admissions 2017-R'!C5,"  ")</f>
        <v>0.179169860913372</v>
      </c>
      <c r="L5" s="14">
        <f>IF('Admissions 2017-R'!I5&gt;0,'Admissions 2017-R'!I5/'Admissions 2017-R'!C5,"  ")</f>
        <v>0.008159018727412112</v>
      </c>
      <c r="M5" s="8">
        <v>2017</v>
      </c>
      <c r="N5" s="7"/>
      <c r="O5" s="7"/>
    </row>
    <row r="6" ht="15" customHeight="1">
      <c r="A6" t="s" s="5">
        <v>18</v>
      </c>
      <c r="B6" t="s" s="5">
        <v>19</v>
      </c>
      <c r="C6" s="14">
        <f>1-D6</f>
        <v>0.6699999999999999</v>
      </c>
      <c r="D6" s="14">
        <f>ROUND(H6,2)+ROUND(G6,2)</f>
        <v>0.33</v>
      </c>
      <c r="E6" s="14">
        <f>SUM(ROUND(L6,2),ROUND(I6,2))</f>
        <v>0.22</v>
      </c>
      <c r="F6" s="14">
        <f>ROUND(K6,2)+ROUND(J6,2)</f>
        <v>0.11</v>
      </c>
      <c r="G6" s="14">
        <f>ROUND(J6,2)+ROUND(I6,2)</f>
        <v>0.2</v>
      </c>
      <c r="H6" s="14">
        <f>ROUND(K6,2)+ROUND(L6,2)</f>
        <v>0.13</v>
      </c>
      <c r="I6" s="14">
        <f>IF('Admissions 2017-R'!F6&gt;0,'Admissions 2017-R'!F6/'Admissions 2017-R'!C6,"  ")</f>
        <v>0.08939630567074155</v>
      </c>
      <c r="J6" s="14">
        <f>IF('Admissions 2017-R'!G6&gt;0,'Admissions 2017-R'!G6/'Admissions 2017-R'!C6,"  ")</f>
        <v>0.1137648769454467</v>
      </c>
      <c r="K6" s="28">
        <f>IF('Admissions 2017-R'!J6&gt;0,'Admissions 2017-R'!J6/'Admissions 2017-R'!C6,"  ")</f>
        <v>0.0008077979428079056</v>
      </c>
      <c r="L6" s="14">
        <f>IF('Admissions 2017-R'!I6&gt;0,'Admissions 2017-R'!I6/'Admissions 2017-R'!C6,"  ")</f>
        <v>0.1252894609295062</v>
      </c>
      <c r="M6" s="8">
        <v>2017</v>
      </c>
      <c r="N6" s="7"/>
      <c r="O6" s="7"/>
    </row>
    <row r="7" ht="15" customHeight="1">
      <c r="A7" t="s" s="5">
        <v>20</v>
      </c>
      <c r="B7" t="s" s="5">
        <v>21</v>
      </c>
      <c r="C7" s="14">
        <f>1-D7</f>
        <v>0.63</v>
      </c>
      <c r="D7" s="14">
        <f>ROUND(H7,2)+ROUND(G7,2)</f>
        <v>0.37</v>
      </c>
      <c r="E7" s="14">
        <f>SUM(ROUND(L7,2),ROUND(I7,2))</f>
        <v>0.1</v>
      </c>
      <c r="F7" s="14">
        <f>ROUND(K7,2)+ROUND(J7,2)</f>
        <v>0.27</v>
      </c>
      <c r="G7" s="14">
        <f>ROUND(J7,2)+ROUND(I7,2)</f>
        <v>0</v>
      </c>
      <c r="H7" s="14">
        <f>ROUND(K7,2)+ROUND(L7,2)</f>
        <v>0.37</v>
      </c>
      <c r="I7" s="14">
        <f>IF('Admissions 2017-R'!F7&gt;0,'Admissions 2017-R'!F7/'Admissions 2017-R'!C7,"  ")</f>
        <v>0.001309757694826457</v>
      </c>
      <c r="J7" s="14">
        <f>IF('Admissions 2017-R'!G7&gt;0,'Admissions 2017-R'!G7/'Admissions 2017-R'!C7,"  ")</f>
        <v>0.001855490067670814</v>
      </c>
      <c r="K7" s="14">
        <f>IF('Admissions 2017-R'!J7&gt;0,'Admissions 2017-R'!J7/'Admissions 2017-R'!C7,"  ")</f>
        <v>0.2679545950665794</v>
      </c>
      <c r="L7" s="14">
        <f>IF('Admissions 2017-R'!I7&gt;0,'Admissions 2017-R'!I7/'Admissions 2017-R'!C7,"  ")</f>
        <v>0.1031434184675835</v>
      </c>
      <c r="M7" s="8">
        <v>2017</v>
      </c>
      <c r="N7" s="7"/>
      <c r="O7" s="7"/>
    </row>
    <row r="8" ht="15" customHeight="1">
      <c r="A8" t="s" s="5">
        <v>22</v>
      </c>
      <c r="B8" t="s" s="5">
        <v>23</v>
      </c>
      <c r="C8" s="14">
        <f>1-D8</f>
        <v>0.88</v>
      </c>
      <c r="D8" s="14">
        <f>ROUND(H8,2)+ROUND(G8,2)</f>
        <v>0.12</v>
      </c>
      <c r="E8" s="14">
        <v>0.12</v>
      </c>
      <c r="F8" s="14"/>
      <c r="G8" s="14">
        <f>'Admissions 2017-R'!E8/'Admissions 2017-R'!C8</f>
        <v>0.03785664578983994</v>
      </c>
      <c r="H8" s="14">
        <f>ROUND(K8,2)+ROUND(L8,2)</f>
        <v>0.08</v>
      </c>
      <c r="I8" t="s" s="5">
        <f>IF('Admissions 2017-R'!F8&gt;0,'Admissions 2017-R'!F8/'Admissions 2017-R'!C8,"  ")</f>
        <v>131</v>
      </c>
      <c r="J8" t="s" s="5">
        <f>IF('Admissions 2017-R'!G8&gt;0,'Admissions 2017-R'!G8/'Admissions 2017-R'!C8,"  ")</f>
        <v>131</v>
      </c>
      <c r="K8" s="14">
        <v>0.03</v>
      </c>
      <c r="L8" s="14">
        <f>IF('Admissions 2017-R'!I8&gt;0,'Admissions 2017-R'!I8/'Admissions 2017-R'!C8,"  ")</f>
        <v>0.04810948735792159</v>
      </c>
      <c r="M8" s="8">
        <v>2017</v>
      </c>
      <c r="N8" s="7"/>
      <c r="O8" s="7"/>
    </row>
    <row r="9" ht="15" customHeight="1">
      <c r="A9" t="s" s="5">
        <v>24</v>
      </c>
      <c r="B9" t="s" s="5">
        <v>25</v>
      </c>
      <c r="C9" s="14"/>
      <c r="D9" s="14"/>
      <c r="E9" s="14"/>
      <c r="F9" s="14"/>
      <c r="G9" s="14"/>
      <c r="H9" s="14"/>
      <c r="I9" t="s" s="5">
        <v>131</v>
      </c>
      <c r="J9" t="s" s="5">
        <v>131</v>
      </c>
      <c r="K9" t="s" s="5">
        <v>131</v>
      </c>
      <c r="L9" t="s" s="5">
        <v>131</v>
      </c>
      <c r="M9" s="7"/>
      <c r="N9" s="7"/>
      <c r="O9" s="7"/>
    </row>
    <row r="10" ht="15" customHeight="1">
      <c r="A10" t="s" s="5">
        <v>26</v>
      </c>
      <c r="B10" t="s" s="5">
        <v>27</v>
      </c>
      <c r="C10" s="14">
        <f>1-D10</f>
        <v>0.67</v>
      </c>
      <c r="D10" s="14">
        <f>ROUND(H10,2)+ROUND(G10,2)</f>
        <v>0.33</v>
      </c>
      <c r="E10" s="14">
        <f>SUM(ROUND(L10,2),ROUND(I10,2))</f>
        <v>0.16</v>
      </c>
      <c r="F10" s="14">
        <f>ROUND(K10,2)+ROUND(J10,2)</f>
        <v>0.17</v>
      </c>
      <c r="G10" s="14">
        <f>ROUND(J10,2)+ROUND(I10,2)</f>
        <v>0.29</v>
      </c>
      <c r="H10" s="14">
        <f>ROUND(K10,2)+ROUND(L10,2)</f>
        <v>0.04</v>
      </c>
      <c r="I10" s="14">
        <f>IF('Admissions 2017-R'!F10&gt;0,'Admissions 2017-R'!F10/'Admissions 2017-R'!C10,"  ")</f>
        <v>0.1520535158680772</v>
      </c>
      <c r="J10" s="14">
        <f>IF('Admissions 2017-R'!G10&gt;0,'Admissions 2017-R'!G10/'Admissions 2017-R'!C10,"  ")</f>
        <v>0.1416925948973242</v>
      </c>
      <c r="K10" s="14">
        <f>IF('Admissions 2017-R'!J10&gt;0,'Admissions 2017-R'!J10/'Admissions 2017-R'!C10,"  ")</f>
        <v>0.02514001244555071</v>
      </c>
      <c r="L10" s="14">
        <f>IF('Admissions 2017-R'!I10&gt;0,'Admissions 2017-R'!I10/'Admissions 2017-R'!C10,"  ")</f>
        <v>0.0104542626011201</v>
      </c>
      <c r="M10" s="8">
        <v>2017</v>
      </c>
      <c r="N10" s="7"/>
      <c r="O10" s="7"/>
    </row>
    <row r="11" ht="15" customHeight="1">
      <c r="A11" t="s" s="5">
        <v>28</v>
      </c>
      <c r="B11" t="s" s="5">
        <v>29</v>
      </c>
      <c r="C11" s="14">
        <f>1-D11</f>
        <v>0.6499999999999999</v>
      </c>
      <c r="D11" s="14">
        <f>ROUND(H11,2)+ROUND(G11,2)</f>
        <v>0.35</v>
      </c>
      <c r="E11" s="14">
        <f>L11</f>
        <v>0.09085107617334803</v>
      </c>
      <c r="F11" s="14">
        <f>K11</f>
        <v>0.04687590648024598</v>
      </c>
      <c r="G11" s="14">
        <f>'Admissions 2017-R'!E11/'Admissions 2017-R'!C11</f>
        <v>0.2141904043627081</v>
      </c>
      <c r="H11" s="14">
        <f>ROUND(K11,2)+ROUND(L11,2)</f>
        <v>0.14</v>
      </c>
      <c r="I11" t="s" s="5">
        <f>IF('Admissions 2017-R'!F11&gt;0,'Admissions 2017-R'!F11/'Admissions 2017-R'!C11,"  ")</f>
        <v>131</v>
      </c>
      <c r="J11" t="s" s="5">
        <f>IF('Admissions 2017-R'!G11&gt;0,'Admissions 2017-R'!G11/'Admissions 2017-R'!C11,"  ")</f>
        <v>131</v>
      </c>
      <c r="K11" s="14">
        <f>IF('Admissions 2017-R'!J11&gt;0,'Admissions 2017-R'!J11/'Admissions 2017-R'!C11,"  ")</f>
        <v>0.04687590648024598</v>
      </c>
      <c r="L11" s="14">
        <f>IF('Admissions 2017-R'!I11&gt;0,'Admissions 2017-R'!I11/'Admissions 2017-R'!C11,"  ")</f>
        <v>0.09085107617334803</v>
      </c>
      <c r="M11" s="8">
        <v>2017</v>
      </c>
      <c r="N11" s="7"/>
      <c r="O11" s="7"/>
    </row>
    <row r="12" ht="15" customHeight="1">
      <c r="A12" t="s" s="5">
        <v>30</v>
      </c>
      <c r="B12" t="s" s="5">
        <v>31</v>
      </c>
      <c r="C12" s="14">
        <f>1-D12</f>
        <v>0.47</v>
      </c>
      <c r="D12" s="14">
        <f>ROUND(H12,2)+ROUND(G12,2)</f>
        <v>0.53</v>
      </c>
      <c r="E12" s="14">
        <f>SUM(ROUND(L12,2),ROUND(I12,2))</f>
        <v>0.3099999999999999</v>
      </c>
      <c r="F12" s="14">
        <f>ROUND(K12,2)+ROUND(J12,2)</f>
        <v>0.22</v>
      </c>
      <c r="G12" s="14">
        <f>ROUND(J12,2)+ROUND(I12,2)</f>
        <v>0.47</v>
      </c>
      <c r="H12" s="14">
        <f>ROUND(K12,2)+ROUND(L12,2)</f>
        <v>0.06</v>
      </c>
      <c r="I12" s="14">
        <f>IF('Admissions 2017-R'!F12&gt;0,'Admissions 2017-R'!F12/'Admissions 2017-R'!C12,"  ")</f>
        <v>0.2789860290940516</v>
      </c>
      <c r="J12" s="14">
        <f>IF('Admissions 2017-R'!G12&gt;0,'Admissions 2017-R'!G12/'Admissions 2017-R'!C12,"  ")</f>
        <v>0.1872389457007057</v>
      </c>
      <c r="K12" s="14">
        <f>IF('Admissions 2017-R'!J12&gt;0,'Admissions 2017-R'!J12/'Admissions 2017-R'!C12,"  ")</f>
        <v>0.02664554227279274</v>
      </c>
      <c r="L12" s="14">
        <f>IF('Admissions 2017-R'!I12&gt;0,'Admissions 2017-R'!I12/'Admissions 2017-R'!C12,"  ")</f>
        <v>0.02506121273224831</v>
      </c>
      <c r="M12" s="8">
        <v>2017</v>
      </c>
      <c r="N12" s="7"/>
      <c r="O12" s="7"/>
    </row>
    <row r="13" ht="15" customHeight="1">
      <c r="A13" t="s" s="5">
        <v>32</v>
      </c>
      <c r="B13" t="s" s="5">
        <v>33</v>
      </c>
      <c r="C13" s="14">
        <f>1-D13</f>
        <v>0.5800000000000001</v>
      </c>
      <c r="D13" s="14">
        <f>ROUND(H13,2)+ROUND(G13,2)</f>
        <v>0.42</v>
      </c>
      <c r="E13" s="14">
        <f>SUM(ROUND(L13,2),ROUND(I13,2))</f>
        <v>0.24</v>
      </c>
      <c r="F13" s="14">
        <f>ROUND(K13,2)+ROUND(J13,2)</f>
        <v>0.18</v>
      </c>
      <c r="G13" s="14">
        <f>ROUND(J13,2)+ROUND(I13,2)</f>
        <v>0.29</v>
      </c>
      <c r="H13" s="14">
        <f>ROUND(K13,2)+ROUND(L13,2)</f>
        <v>0.13</v>
      </c>
      <c r="I13" s="14">
        <f>IF('Admissions 2017-R'!F13&gt;0,'Admissions 2017-R'!F13/'Admissions 2017-R'!C13,"  ")</f>
        <v>0.1601528573910023</v>
      </c>
      <c r="J13" s="14">
        <f>IF('Admissions 2017-R'!G13&gt;0,'Admissions 2017-R'!G13/'Admissions 2017-R'!C13,"  ")</f>
        <v>0.1328817092235539</v>
      </c>
      <c r="K13" s="14">
        <f>IF('Admissions 2017-R'!J13&gt;0,'Admissions 2017-R'!J13/'Admissions 2017-R'!C13,"  ")</f>
        <v>0.04672572520409936</v>
      </c>
      <c r="L13" s="14">
        <f>IF('Admissions 2017-R'!I13&gt;0,'Admissions 2017-R'!I13/'Admissions 2017-R'!C13,"  ")</f>
        <v>0.08163974292166058</v>
      </c>
      <c r="M13" s="8">
        <v>2017</v>
      </c>
      <c r="N13" s="7"/>
      <c r="O13" s="7"/>
    </row>
    <row r="14" ht="15" customHeight="1">
      <c r="A14" t="s" s="5">
        <v>34</v>
      </c>
      <c r="B14" t="s" s="5">
        <v>35</v>
      </c>
      <c r="C14" s="14">
        <f>1-D14</f>
        <v>0.23</v>
      </c>
      <c r="D14" s="14">
        <f>ROUND(H14,2)+ROUND(G14,2)</f>
        <v>0.77</v>
      </c>
      <c r="E14" s="14">
        <f>SUM(ROUND(L14,2),ROUND(I14,2))</f>
        <v>0.63</v>
      </c>
      <c r="F14" s="14">
        <f>ROUND(K14,2)+ROUND(J14,2)</f>
        <v>0.14</v>
      </c>
      <c r="G14" s="14">
        <f>ROUND(J14,2)+ROUND(I14,2)</f>
        <v>0.46</v>
      </c>
      <c r="H14" s="14">
        <f>ROUND(K14,2)+ROUND(L14,2)</f>
        <v>0.31</v>
      </c>
      <c r="I14" s="14">
        <f>IF('Admissions 2017-R'!F14&gt;0,'Admissions 2017-R'!F14/'Admissions 2017-R'!C14,"  ")</f>
        <v>0.356929955290611</v>
      </c>
      <c r="J14" s="14">
        <f>IF('Admissions 2017-R'!G14&gt;0,'Admissions 2017-R'!G14/'Admissions 2017-R'!C14,"  ")</f>
        <v>0.09970193740685544</v>
      </c>
      <c r="K14" s="14">
        <f>IF('Admissions 2017-R'!J14&gt;0,'Admissions 2017-R'!J14/'Admissions 2017-R'!C14,"  ")</f>
        <v>0.04411326378539494</v>
      </c>
      <c r="L14" s="14">
        <f>IF('Admissions 2017-R'!I14&gt;0,'Admissions 2017-R'!I14/'Admissions 2017-R'!C14,"  ")</f>
        <v>0.2658718330849478</v>
      </c>
      <c r="M14" s="8">
        <v>2017</v>
      </c>
      <c r="N14" s="7"/>
      <c r="O14" s="7"/>
    </row>
    <row r="15" ht="15" customHeight="1">
      <c r="A15" t="s" s="5">
        <v>36</v>
      </c>
      <c r="B15" t="s" s="5">
        <v>37</v>
      </c>
      <c r="C15" s="14">
        <f>1-D15</f>
        <v>0.6599999999999999</v>
      </c>
      <c r="D15" s="14">
        <f>ROUND(H15,2)+ROUND(G15,2)</f>
        <v>0.34</v>
      </c>
      <c r="E15" s="14">
        <f>L15</f>
        <v>0.07009991706488686</v>
      </c>
      <c r="F15" s="14">
        <f>K15</f>
        <v>0.2726985506101655</v>
      </c>
      <c r="G15" s="14"/>
      <c r="H15" s="14">
        <f>ROUND(K15,2)+ROUND(L15,2)</f>
        <v>0.34</v>
      </c>
      <c r="I15" t="s" s="5">
        <f>IF('Admissions 2017-R'!F15&gt;0,'Admissions 2017-R'!F15/'Admissions 2017-R'!C15,"  ")</f>
        <v>131</v>
      </c>
      <c r="J15" t="s" s="5">
        <f>IF('Admissions 2017-R'!G15&gt;0,'Admissions 2017-R'!G15/'Admissions 2017-R'!C15,"  ")</f>
        <v>131</v>
      </c>
      <c r="K15" s="14">
        <f>IF('Admissions 2017-R'!J15&gt;0,'Admissions 2017-R'!J15/'Admissions 2017-R'!C15,"  ")</f>
        <v>0.2726985506101655</v>
      </c>
      <c r="L15" s="14">
        <f>IF('Admissions 2017-R'!I15&gt;0,'Admissions 2017-R'!I15/'Admissions 2017-R'!C15,"  ")</f>
        <v>0.07009991706488686</v>
      </c>
      <c r="M15" s="8">
        <v>2017</v>
      </c>
      <c r="N15" s="7"/>
      <c r="O15" s="7"/>
    </row>
    <row r="16" ht="15" customHeight="1">
      <c r="A16" t="s" s="5">
        <v>38</v>
      </c>
      <c r="B16" t="s" s="5">
        <v>39</v>
      </c>
      <c r="C16" s="14">
        <f>1-D16</f>
        <v>0.47</v>
      </c>
      <c r="D16" s="14">
        <f>ROUND(H16,2)+ROUND(G16,2)</f>
        <v>0.53</v>
      </c>
      <c r="E16" s="14">
        <f>SUM(ROUND(L16,2),ROUND(I16,2))</f>
        <v>0.17</v>
      </c>
      <c r="F16" s="14">
        <f>ROUND(K16,2)+ROUND(J16,2)</f>
        <v>0.36</v>
      </c>
      <c r="G16" s="14">
        <f>ROUND(J16,2)+ROUND(I16,2)</f>
        <v>0.32</v>
      </c>
      <c r="H16" s="14">
        <f>ROUND(K16,2)+ROUND(L16,2)</f>
        <v>0.21</v>
      </c>
      <c r="I16" s="14">
        <f>IF('Admissions 2017-R'!F16&gt;0,'Admissions 2017-R'!F16/'Admissions 2017-R'!C16,"  ")</f>
        <v>0.1279324894514768</v>
      </c>
      <c r="J16" s="14">
        <f>IF('Admissions 2017-R'!G16&gt;0,'Admissions 2017-R'!G16/'Admissions 2017-R'!C16,"  ")</f>
        <v>0.1937552742616034</v>
      </c>
      <c r="K16" s="14">
        <f>IF('Admissions 2017-R'!J16&gt;0,'Admissions 2017-R'!J16/'Admissions 2017-R'!C16,"  ")</f>
        <v>0.1744303797468355</v>
      </c>
      <c r="L16" s="14">
        <f>IF('Admissions 2017-R'!I16&gt;0,'Admissions 2017-R'!I16/'Admissions 2017-R'!C16,"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2017-R'!F17&gt;0,'Admissions 2017-R'!F17/'Admissions 2017-R'!C17,"  ")</f>
        <v>0.08195949128591616</v>
      </c>
      <c r="J17" s="14">
        <f>IF('Admissions 2017-R'!G17&gt;0,'Admissions 2017-R'!G17/'Admissions 2017-R'!C17,"  ")</f>
        <v>0.3794944261265505</v>
      </c>
      <c r="K17" s="14">
        <f>IF('Admissions 2017-R'!J17&gt;0,'Admissions 2017-R'!J17/'Admissions 2017-R'!C17,"  ")</f>
        <v>0.1885696341654891</v>
      </c>
      <c r="L17" s="14">
        <f>IF('Admissions 2017-R'!I17&gt;0,'Admissions 2017-R'!I17/'Admissions 2017-R'!C17,"  ")</f>
        <v>0.03077406186214476</v>
      </c>
      <c r="M17" s="8">
        <v>2017</v>
      </c>
      <c r="N17" s="7"/>
      <c r="O17" s="7"/>
    </row>
    <row r="18" ht="15" customHeight="1">
      <c r="A18" t="s" s="5">
        <v>42</v>
      </c>
      <c r="B18" t="s" s="5">
        <v>43</v>
      </c>
      <c r="C18" s="14">
        <f>1-D18</f>
        <v>0.36</v>
      </c>
      <c r="D18" s="14">
        <f>ROUND(H18,2)+ROUND(G18,2)</f>
        <v>0.64</v>
      </c>
      <c r="E18" s="14">
        <f>L18</f>
        <v>0.01175153889199776</v>
      </c>
      <c r="F18" s="14">
        <f>K18</f>
        <v>0.4056146241372878</v>
      </c>
      <c r="G18" s="14">
        <f>'Admissions 2017-R'!E18/'Admissions 2017-R'!C18</f>
        <v>0.2198750233165454</v>
      </c>
      <c r="H18" s="14">
        <f>ROUND(K18,2)+ROUND(L18,2)</f>
        <v>0.42</v>
      </c>
      <c r="I18" t="s" s="5">
        <f>IF('Admissions 2017-R'!F18&gt;0,'Admissions 2017-R'!F18/'Admissions 2017-R'!C18,"  ")</f>
        <v>131</v>
      </c>
      <c r="J18" t="s" s="5">
        <f>IF('Admissions 2017-R'!G18&gt;0,'Admissions 2017-R'!G18/'Admissions 2017-R'!C18,"  ")</f>
        <v>131</v>
      </c>
      <c r="K18" s="14">
        <f>IF('Admissions 2017-R'!J18&gt;0,'Admissions 2017-R'!J18/'Admissions 2017-R'!C18,"  ")</f>
        <v>0.4056146241372878</v>
      </c>
      <c r="L18" s="14">
        <f>IF('Admissions 2017-R'!I18&gt;0,'Admissions 2017-R'!I18/'Admissions 2017-R'!C18,"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0.21</v>
      </c>
      <c r="H19" s="14">
        <f>ROUND(K19,2)+ROUND(L19,2)</f>
        <v>0.3</v>
      </c>
      <c r="I19" s="14">
        <f>IF('Admissions 2017-R'!F19&gt;0,'Admissions 2017-R'!F19/'Admissions 2017-R'!C19,"  ")</f>
        <v>0.04097264437689969</v>
      </c>
      <c r="J19" s="14">
        <f>IF('Admissions 2017-R'!G19&gt;0,'Admissions 2017-R'!G19/'Admissions 2017-R'!C19,"  ")</f>
        <v>0.1701519756838906</v>
      </c>
      <c r="K19" s="14">
        <f>IF('Admissions 2017-R'!J19&gt;0,'Admissions 2017-R'!J19/'Admissions 2017-R'!C19,"  ")</f>
        <v>0.04620060790273556</v>
      </c>
      <c r="L19" s="14">
        <f>IF('Admissions 2017-R'!I19&gt;0,'Admissions 2017-R'!I19/'Admissions 2017-R'!C19,"  ")</f>
        <v>0.2547720364741641</v>
      </c>
      <c r="M19" s="8">
        <v>2017</v>
      </c>
      <c r="N19" s="7"/>
      <c r="O19" s="7"/>
    </row>
    <row r="20" ht="15" customHeight="1">
      <c r="A20" t="s" s="5">
        <v>46</v>
      </c>
      <c r="B20" t="s" s="5">
        <v>47</v>
      </c>
      <c r="C20" s="14">
        <f>1-D20</f>
        <v>0.9</v>
      </c>
      <c r="D20" s="14">
        <f>ROUND(H20,2)+ROUND(G20,2)</f>
        <v>0.09999999999999999</v>
      </c>
      <c r="E20" s="14">
        <f>L20</f>
        <v>0.0180577849117175</v>
      </c>
      <c r="F20" s="14">
        <f>K20</f>
        <v>0.0738362760834671</v>
      </c>
      <c r="G20" s="14">
        <f>'Admissions 2017-R'!E20/'Admissions 2017-R'!C20</f>
        <v>0.0108346709470305</v>
      </c>
      <c r="H20" s="14">
        <f>ROUND(K20,2)+ROUND(L20,2)</f>
        <v>0.09</v>
      </c>
      <c r="I20" t="s" s="5">
        <f>IF('Admissions 2017-R'!F20&gt;0,'Admissions 2017-R'!F20/'Admissions 2017-R'!C20,"  ")</f>
        <v>131</v>
      </c>
      <c r="J20" t="s" s="5">
        <f>IF('Admissions 2017-R'!G20&gt;0,'Admissions 2017-R'!G20/'Admissions 2017-R'!C20,"  ")</f>
        <v>131</v>
      </c>
      <c r="K20" s="14">
        <f>IF('Admissions 2017-R'!J20&gt;0,'Admissions 2017-R'!J20/'Admissions 2017-R'!C20,"  ")</f>
        <v>0.0738362760834671</v>
      </c>
      <c r="L20" s="14">
        <f>IF('Admissions 2017-R'!I20&gt;0,'Admissions 2017-R'!I20/'Admissions 2017-R'!C20,"  ")</f>
        <v>0.0180577849117175</v>
      </c>
      <c r="M20" s="8">
        <v>2017</v>
      </c>
      <c r="N20" s="7"/>
      <c r="O20" s="7"/>
    </row>
    <row r="21" ht="15" customHeight="1">
      <c r="A21" t="s" s="5">
        <v>48</v>
      </c>
      <c r="B21" t="s" s="5">
        <v>49</v>
      </c>
      <c r="C21" s="14">
        <f>1-D21</f>
        <v>0.66</v>
      </c>
      <c r="D21" s="14">
        <f>ROUND(H21,2)+ROUND(G21,2)</f>
        <v>0.34</v>
      </c>
      <c r="E21" s="14">
        <f>L21</f>
        <v>0.0209165687426557</v>
      </c>
      <c r="F21" s="14">
        <f>K21</f>
        <v>0.1327849588719154</v>
      </c>
      <c r="G21" s="14">
        <f>'Admissions 2017-R'!E21/'Admissions 2017-R'!C21</f>
        <v>0.1858989424206816</v>
      </c>
      <c r="H21" s="14">
        <f>'Admissions 2017-R'!H21/'Admissions 2017-R'!C21</f>
        <v>0.1537015276145711</v>
      </c>
      <c r="I21" s="14">
        <f>IF('Admissions 2017-R'!F21&gt;0,'Admissions 2017-R'!F21/'Admissions 2017-R'!C21,"  ")</f>
        <v>0.01809635722679201</v>
      </c>
      <c r="J21" s="14">
        <f>IF('Admissions 2017-R'!G21&gt;0,'Admissions 2017-R'!G21/'Admissions 2017-R'!C21,"  ")</f>
        <v>0.1678025851938895</v>
      </c>
      <c r="K21" s="14">
        <f>IF('Admissions 2017-R'!J21&gt;0,'Admissions 2017-R'!J21/'Admissions 2017-R'!C21,"  ")</f>
        <v>0.1327849588719154</v>
      </c>
      <c r="L21" s="14">
        <f>IF('Admissions 2017-R'!I21&gt;0,'Admissions 2017-R'!I21/'Admissions 2017-R'!C21,"  ")</f>
        <v>0.0209165687426557</v>
      </c>
      <c r="M21" s="8">
        <v>2017</v>
      </c>
      <c r="N21" s="7"/>
      <c r="O21" s="14"/>
    </row>
    <row r="22" ht="15" customHeight="1">
      <c r="A22" t="s" s="5">
        <v>50</v>
      </c>
      <c r="B22" t="s" s="5">
        <v>51</v>
      </c>
      <c r="C22" s="14">
        <f>1-D22</f>
        <v>0.5600000000000001</v>
      </c>
      <c r="D22" s="14">
        <f>ROUND(H22,2)+ROUND(G22,2)</f>
        <v>0.44</v>
      </c>
      <c r="E22" s="14">
        <f>I22</f>
        <v>0.2215613382899628</v>
      </c>
      <c r="F22" s="14">
        <f>J22</f>
        <v>0.2156133828996283</v>
      </c>
      <c r="G22" s="14">
        <f>ROUND(J22,2)+ROUND(I22,2)</f>
        <v>0.4400000000000001</v>
      </c>
      <c r="H22" s="14"/>
      <c r="I22" s="14">
        <f>IF('Admissions 2017-R'!F22&gt;0,'Admissions 2017-R'!F22/'Admissions 2017-R'!C22,"  ")</f>
        <v>0.2215613382899628</v>
      </c>
      <c r="J22" s="14">
        <f>IF('Admissions 2017-R'!G22&gt;0,'Admissions 2017-R'!G22/'Admissions 2017-R'!C22,"  ")</f>
        <v>0.2156133828996283</v>
      </c>
      <c r="K22" t="s" s="5">
        <f>IF('Admissions 2017-R'!J22&gt;0,'Admissions 2017-R'!J22/'Admissions 2017-R'!C22,"  ")</f>
        <v>131</v>
      </c>
      <c r="L22" t="s" s="5">
        <f>IF('Admissions 2017-R'!I22&gt;0,'Admissions 2017-R'!I22/'Admissions 2017-R'!C22,"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2017-R'!E23/'Admissions 2017-R'!C23</f>
        <v>0.2310888557425954</v>
      </c>
      <c r="H23" s="14">
        <f>ROUND(K23,2)+ROUND(L23,2)</f>
        <v>0.29</v>
      </c>
      <c r="I23" t="s" s="5">
        <f>IF('Admissions 2017-R'!F23&gt;0,'Admissions 2017-R'!F23/'Admissions 2017-R'!C23,"  ")</f>
        <v>131</v>
      </c>
      <c r="J23" t="s" s="5">
        <f>IF('Admissions 2017-R'!G23&gt;0,'Admissions 2017-R'!G23/'Admissions 2017-R'!C23,"  ")</f>
        <v>131</v>
      </c>
      <c r="K23" s="14">
        <f>IF('Admissions 2017-R'!J23&gt;0,'Admissions 2017-R'!J23/'Admissions 2017-R'!C23,"  ")</f>
        <v>0.1801619433198381</v>
      </c>
      <c r="L23" s="14">
        <f>IF('Admissions 2017-R'!I23&gt;0,'Admissions 2017-R'!I23/'Admissions 2017-R'!C23,"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2017-R'!E24/'Admissions 2017-R'!C24</f>
        <v>0.2413414634146341</v>
      </c>
      <c r="H24" s="14">
        <f>ROUND(K24,2)+ROUND(L24,2)</f>
        <v>0.41</v>
      </c>
      <c r="I24" t="s" s="5">
        <f>IF('Admissions 2017-R'!F24&gt;0,'Admissions 2017-R'!F24/'Admissions 2017-R'!C24,"  ")</f>
        <v>131</v>
      </c>
      <c r="J24" t="s" s="5">
        <f>IF('Admissions 2017-R'!G24&gt;0,'Admissions 2017-R'!G24/'Admissions 2017-R'!C24,"  ")</f>
        <v>131</v>
      </c>
      <c r="K24" s="14">
        <f>IF('Admissions 2017-R'!J24&gt;0,'Admissions 2017-R'!J24/'Admissions 2017-R'!C24,"  ")</f>
        <v>0.3641463414634146</v>
      </c>
      <c r="L24" s="14">
        <f>IF('Admissions 2017-R'!I24&gt;0,'Admissions 2017-R'!I24/'Admissions 2017-R'!C24,"  ")</f>
        <v>0.04939024390243903</v>
      </c>
      <c r="M24" s="8">
        <v>2017</v>
      </c>
      <c r="N24" s="7"/>
      <c r="O24" s="7"/>
    </row>
    <row r="25" ht="15" customHeight="1">
      <c r="A25" t="s" s="5">
        <v>56</v>
      </c>
      <c r="B25" t="s" s="5">
        <v>57</v>
      </c>
      <c r="C25" s="14">
        <f>1-D25</f>
        <v>0.22</v>
      </c>
      <c r="D25" s="14">
        <f>ROUND(H25,2)+ROUND(G25,2)</f>
        <v>0.78</v>
      </c>
      <c r="E25" s="14">
        <f>SUM(ROUND(L25,2),ROUND(I25,2))</f>
        <v>0.22</v>
      </c>
      <c r="F25" s="14">
        <f>ROUND(K25,2)+ROUND(J25,2)</f>
        <v>0.5599999999999999</v>
      </c>
      <c r="G25" s="14">
        <f>ROUND(J25,2)+ROUND(I25,2)</f>
        <v>0.4299999999999999</v>
      </c>
      <c r="H25" s="14">
        <f>ROUND(K25,2)+ROUND(L25,2)</f>
        <v>0.35</v>
      </c>
      <c r="I25" s="14">
        <f>IF('Admissions 2017-R'!F25&gt;0,'Admissions 2017-R'!F25/'Admissions 2017-R'!C25,"  ")</f>
        <v>0.1466513904801583</v>
      </c>
      <c r="J25" s="14">
        <f>IF('Admissions 2017-R'!G25&gt;0,'Admissions 2017-R'!G25/'Admissions 2017-R'!C25,"  ")</f>
        <v>0.2797625247370066</v>
      </c>
      <c r="K25" s="14">
        <f>IF('Admissions 2017-R'!J25&gt;0,'Admissions 2017-R'!J25/'Admissions 2017-R'!C25,"  ")</f>
        <v>0.2784605770232267</v>
      </c>
      <c r="L25" s="14">
        <f>IF('Admissions 2017-R'!I25&gt;0,'Admissions 2017-R'!I25/'Admissions 2017-R'!C25,"  ")</f>
        <v>0.07061764399541715</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2017-R'!F26&gt;0,'Admissions 2017-R'!F26/'Admissions 2017-R'!C26,"  ")</f>
        <v>0.06670567583382095</v>
      </c>
      <c r="J26" s="14">
        <f>IF('Admissions 2017-R'!G26&gt;0,'Admissions 2017-R'!G26/'Admissions 2017-R'!C26,"  ")</f>
        <v>0.1698069046225863</v>
      </c>
      <c r="K26" s="14">
        <f>IF('Admissions 2017-R'!J26&gt;0,'Admissions 2017-R'!J26/'Admissions 2017-R'!C26,"  ")</f>
        <v>0.1825629022820363</v>
      </c>
      <c r="L26" s="14">
        <f>IF('Admissions 2017-R'!I26&gt;0,'Admissions 2017-R'!I26/'Admissions 2017-R'!C26,"  ")</f>
        <v>0.03054417788180222</v>
      </c>
      <c r="M26" s="8">
        <v>2017</v>
      </c>
      <c r="N26" s="7"/>
      <c r="O26" s="7"/>
    </row>
    <row r="27" ht="15" customHeight="1">
      <c r="A27" t="s" s="5">
        <v>60</v>
      </c>
      <c r="B27" t="s" s="5">
        <v>61</v>
      </c>
      <c r="C27" s="14">
        <f>1-D27</f>
        <v>0.59</v>
      </c>
      <c r="D27" s="14">
        <f>ROUND(H27,2)+ROUND(G27,2)</f>
        <v>0.41</v>
      </c>
      <c r="E27" s="14">
        <f>SUM(ROUND(L27,2),ROUND(I27,2))</f>
        <v>0.11</v>
      </c>
      <c r="F27" s="14">
        <f>ROUND(K27,2)+ROUND(J27,2)</f>
        <v>0.3</v>
      </c>
      <c r="G27" s="14">
        <f>ROUND(J27,2)+ROUND(I27,2)</f>
        <v>0.25</v>
      </c>
      <c r="H27" s="14">
        <f>ROUND(K27,2)+ROUND(L27,2)</f>
        <v>0.16</v>
      </c>
      <c r="I27" s="14">
        <f>IF('Admissions 2017-R'!F27&gt;0,'Admissions 2017-R'!F27/'Admissions 2017-R'!C27,"  ")</f>
        <v>0.08918705603788477</v>
      </c>
      <c r="J27" s="14">
        <f>IF('Admissions 2017-R'!G27&gt;0,'Admissions 2017-R'!G27/'Admissions 2017-R'!C27,"  ")</f>
        <v>0.1641673243883189</v>
      </c>
      <c r="K27" s="14">
        <f>IF('Admissions 2017-R'!J27&gt;0,'Admissions 2017-R'!J27/'Admissions 2017-R'!C27,"  ")</f>
        <v>0.1404893449092344</v>
      </c>
      <c r="L27" s="14">
        <f>IF('Admissions 2017-R'!I27&gt;0,'Admissions 2017-R'!I27/'Admissions 2017-R'!C27,"  ")</f>
        <v>0.01657458563535912</v>
      </c>
      <c r="M27" s="8">
        <v>2017</v>
      </c>
      <c r="N27" s="7"/>
      <c r="O27" s="7"/>
    </row>
    <row r="28" ht="15" customHeight="1">
      <c r="A28" t="s" s="5">
        <v>62</v>
      </c>
      <c r="B28" t="s" s="5">
        <v>63</v>
      </c>
      <c r="C28" s="14">
        <f>1-D28</f>
        <v>0.4099999999999999</v>
      </c>
      <c r="D28" s="14">
        <f>ROUND(H28,2)+ROUND(G28,2)</f>
        <v>0.5900000000000001</v>
      </c>
      <c r="E28" s="14">
        <f>I28</f>
        <v>0.2654808959156785</v>
      </c>
      <c r="F28" s="14">
        <f>J28</f>
        <v>0.1004611330698287</v>
      </c>
      <c r="G28" s="14">
        <f>ROUND(J28,2)+ROUND(I28,2)</f>
        <v>0.37</v>
      </c>
      <c r="H28" s="14">
        <f>'Admissions 2017-R'!H28/'Admissions 2017-R'!C28</f>
        <v>0.2238965744400527</v>
      </c>
      <c r="I28" s="14">
        <f>IF('Admissions 2017-R'!F28&gt;0,'Admissions 2017-R'!F28/'Admissions 2017-R'!C28,"  ")</f>
        <v>0.2654808959156785</v>
      </c>
      <c r="J28" s="14">
        <f>IF('Admissions 2017-R'!G28&gt;0,'Admissions 2017-R'!G28/'Admissions 2017-R'!C28,"  ")</f>
        <v>0.1004611330698287</v>
      </c>
      <c r="K28" s="14">
        <f>IF('Admissions 2017-R'!J28&gt;0,'Admissions 2017-R'!J28/'Admissions 2017-R'!C28,"  ")</f>
        <v>0.001852766798418972</v>
      </c>
      <c r="L28" s="14">
        <f>IF('Admissions 2017-R'!I28&gt;0,'Admissions 2017-R'!I28/'Admissions 2017-R'!C28,"  ")</f>
        <v>0.2220438076416337</v>
      </c>
      <c r="M28" s="8">
        <v>2017</v>
      </c>
      <c r="N28" s="7"/>
      <c r="O28" s="7"/>
    </row>
    <row r="29" ht="15" customHeight="1">
      <c r="A29" t="s" s="5">
        <v>64</v>
      </c>
      <c r="B29" t="s" s="5">
        <v>65</v>
      </c>
      <c r="C29" s="14">
        <f>1-D29</f>
        <v>0.51</v>
      </c>
      <c r="D29" s="14">
        <f>ROUND(H29,2)+ROUND(G29,2)</f>
        <v>0.49</v>
      </c>
      <c r="E29" s="14">
        <f>SUM(ROUND(L29,2),ROUND(I29,2))</f>
        <v>0.07999999999999999</v>
      </c>
      <c r="F29" s="14">
        <f>ROUND(K29,2)+ROUND(J29,2)</f>
        <v>0.41</v>
      </c>
      <c r="G29" s="14">
        <f>ROUND(J29,2)+ROUND(I29,2)</f>
        <v>0.31</v>
      </c>
      <c r="H29" s="14">
        <f>ROUND(K29,2)+ROUND(L29,2)</f>
        <v>0.18</v>
      </c>
      <c r="I29" s="14">
        <f>IF('Admissions 2017-R'!F29&gt;0,'Admissions 2017-R'!F29/'Admissions 2017-R'!C29,"  ")</f>
        <v>0.07356608478802992</v>
      </c>
      <c r="J29" s="14">
        <f>IF('Admissions 2017-R'!G29&gt;0,'Admissions 2017-R'!G29/'Admissions 2017-R'!C29,"  ")</f>
        <v>0.2400249376558604</v>
      </c>
      <c r="K29" s="14">
        <f>IF('Admissions 2017-R'!J29&gt;0,'Admissions 2017-R'!J29/'Admissions 2017-R'!C29,"  ")</f>
        <v>0.1695760598503741</v>
      </c>
      <c r="L29" s="14">
        <f>IF('Admissions 2017-R'!I29&gt;0,'Admissions 2017-R'!I29/'Admissions 2017-R'!C29,"  ")</f>
        <v>0.01122194513715711</v>
      </c>
      <c r="M29" s="8">
        <v>2017</v>
      </c>
      <c r="N29" s="7"/>
      <c r="O29" s="7"/>
    </row>
    <row r="30" ht="15" customHeight="1">
      <c r="A30" t="s" s="5">
        <v>66</v>
      </c>
      <c r="B30" t="s" s="5">
        <v>67</v>
      </c>
      <c r="C30" s="14">
        <f>1-D30</f>
        <v>0.79</v>
      </c>
      <c r="D30" s="14">
        <f>ROUND(H30,2)+ROUND(G30,2)</f>
        <v>0.21</v>
      </c>
      <c r="E30" s="14">
        <f>L30</f>
        <v>0.08245931283905968</v>
      </c>
      <c r="F30" s="14">
        <f>K30</f>
        <v>0.07956600361663653</v>
      </c>
      <c r="G30" s="14">
        <f>'Admissions 2017-R'!E30/'Admissions 2017-R'!C30</f>
        <v>0.05461121157323689</v>
      </c>
      <c r="H30" s="14">
        <f>ROUND(K30,2)+ROUND(L30,2)</f>
        <v>0.16</v>
      </c>
      <c r="I30" t="s" s="5">
        <f>IF('Admissions 2017-R'!F30&gt;0,'Admissions 2017-R'!F30/'Admissions 2017-R'!C30,"  ")</f>
        <v>131</v>
      </c>
      <c r="J30" t="s" s="5">
        <f>IF('Admissions 2017-R'!G30&gt;0,'Admissions 2017-R'!G30/'Admissions 2017-R'!C30,"  ")</f>
        <v>131</v>
      </c>
      <c r="K30" s="14">
        <f>IF('Admissions 2017-R'!J30&gt;0,'Admissions 2017-R'!J30/'Admissions 2017-R'!C30,"  ")</f>
        <v>0.07956600361663653</v>
      </c>
      <c r="L30" s="14">
        <f>IF('Admissions 2017-R'!I30&gt;0,'Admissions 2017-R'!I30/'Admissions 2017-R'!C30,"  ")</f>
        <v>0.08245931283905968</v>
      </c>
      <c r="M30" s="8">
        <v>2017</v>
      </c>
      <c r="N30" s="7"/>
      <c r="O30" s="7"/>
    </row>
    <row r="31" ht="15" customHeight="1">
      <c r="A31" t="s" s="5">
        <v>68</v>
      </c>
      <c r="B31" t="s" s="5">
        <v>69</v>
      </c>
      <c r="C31" s="14">
        <f>1-D31</f>
        <v>0.3999999999999999</v>
      </c>
      <c r="D31" s="14">
        <f>ROUND(H31,2)+ROUND(G31,2)</f>
        <v>0.6000000000000001</v>
      </c>
      <c r="E31" s="14">
        <f>SUM(ROUND(L31,2),ROUND(I31,2))</f>
        <v>0.03</v>
      </c>
      <c r="F31" s="14">
        <f>ROUND(K31,2)+ROUND(J31,2)</f>
        <v>0.5700000000000001</v>
      </c>
      <c r="G31" s="14">
        <f>'Admissions 2017-R'!E31/'Admissions 2017-R'!C31</f>
        <v>0.1077380952380952</v>
      </c>
      <c r="H31" s="14">
        <f>'Admissions 2017-R'!H31/'Admissions 2017-R'!C31</f>
        <v>0.4892857142857143</v>
      </c>
      <c r="I31" s="14">
        <f>IF('Admissions 2017-R'!F31&gt;0,'Admissions 2017-R'!F31/'Admissions 2017-R'!C31,"  ")</f>
        <v>0.007738095238095238</v>
      </c>
      <c r="J31" s="14">
        <f>IF('Admissions 2017-R'!G31&gt;0,'Admissions 2017-R'!G31/'Admissions 2017-R'!C31,"  ")</f>
        <v>0.1</v>
      </c>
      <c r="K31" s="14">
        <f>IF('Admissions 2017-R'!J31&gt;0,'Admissions 2017-R'!J31/'Admissions 2017-R'!C31,"  ")</f>
        <v>0.4672619047619048</v>
      </c>
      <c r="L31" s="14">
        <f>IF('Admissions 2017-R'!I31&gt;0,'Admissions 2017-R'!I31/'Admissions 2017-R'!C31,"  ")</f>
        <v>0.02202380952380953</v>
      </c>
      <c r="M31" s="8">
        <v>2017</v>
      </c>
      <c r="N31" s="7"/>
      <c r="O31" s="7"/>
    </row>
    <row r="32" ht="15" customHeight="1">
      <c r="A32" t="s" s="5">
        <v>70</v>
      </c>
      <c r="B32" t="s" s="5">
        <v>71</v>
      </c>
      <c r="C32" s="14">
        <f>1-D32</f>
        <v>0.73</v>
      </c>
      <c r="D32" s="14">
        <f>ROUND(H32,2)+ROUND(G32,2)</f>
        <v>0.27</v>
      </c>
      <c r="E32" s="14">
        <f>L32</f>
        <v>0.06345120859444942</v>
      </c>
      <c r="F32" s="14">
        <f>K32</f>
        <v>0.2075872873769024</v>
      </c>
      <c r="G32" s="14"/>
      <c r="H32" s="14">
        <f>ROUND(K32,2)+ROUND(L32,2)</f>
        <v>0.27</v>
      </c>
      <c r="I32" t="s" s="5">
        <f>IF('Admissions 2017-R'!F32&gt;0,'Admissions 2017-R'!F32/'Admissions 2017-R'!C32,"  ")</f>
        <v>131</v>
      </c>
      <c r="J32" t="s" s="5">
        <f>IF('Admissions 2017-R'!G32&gt;0,'Admissions 2017-R'!G32/'Admissions 2017-R'!C32,"  ")</f>
        <v>131</v>
      </c>
      <c r="K32" s="14">
        <f>IF('Admissions 2017-R'!J32&gt;0,'Admissions 2017-R'!J32/'Admissions 2017-R'!C32,"  ")</f>
        <v>0.2075872873769024</v>
      </c>
      <c r="L32" s="14">
        <f>IF('Admissions 2017-R'!I32&gt;0,'Admissions 2017-R'!I32/'Admissions 2017-R'!C32,"  ")</f>
        <v>0.06345120859444942</v>
      </c>
      <c r="M32" s="8">
        <v>2017</v>
      </c>
      <c r="N32" s="7"/>
      <c r="O32" s="7"/>
    </row>
    <row r="33" ht="15" customHeight="1">
      <c r="A33" t="s" s="5">
        <v>72</v>
      </c>
      <c r="B33" t="s" s="5">
        <v>73</v>
      </c>
      <c r="C33" s="14">
        <f>1-D33</f>
        <v>0.6899999999999999</v>
      </c>
      <c r="D33" s="14">
        <f>ROUND(H33,2)+ROUND(G33,2)</f>
        <v>0.31</v>
      </c>
      <c r="E33" s="14"/>
      <c r="F33" s="14"/>
      <c r="G33" s="14"/>
      <c r="H33" s="14">
        <f>'Admissions 2017-R'!H33/'Admissions 2017-R'!C33</f>
        <v>0.3093837893121963</v>
      </c>
      <c r="I33" t="s" s="5">
        <f>IF('Admissions 2017-R'!F33&gt;0,'Admissions 2017-R'!F33/'Admissions 2017-R'!C33,"  ")</f>
        <v>131</v>
      </c>
      <c r="J33" t="s" s="5">
        <f>IF('Admissions 2017-R'!G33&gt;0,'Admissions 2017-R'!G33/'Admissions 2017-R'!C33,"  ")</f>
        <v>131</v>
      </c>
      <c r="K33" t="s" s="5">
        <f>IF('Admissions 2017-R'!J33&gt;0,'Admissions 2017-R'!J33/'Admissions 2017-R'!C33,"  ")</f>
        <v>131</v>
      </c>
      <c r="L33" t="s" s="5">
        <f>IF('Admissions 2017-R'!I33&gt;0,'Admissions 2017-R'!I33/'Admissions 2017-R'!C33,"  ")</f>
        <v>131</v>
      </c>
      <c r="M33" s="8">
        <v>2017</v>
      </c>
      <c r="N33" s="7"/>
      <c r="O33" s="7"/>
    </row>
    <row r="34" ht="15" customHeight="1">
      <c r="A34" t="s" s="5">
        <v>74</v>
      </c>
      <c r="B34" t="s" s="5">
        <v>75</v>
      </c>
      <c r="C34" s="14">
        <f>1-D34</f>
        <v>0.61</v>
      </c>
      <c r="D34" s="14">
        <f>ROUND(H34,2)+ROUND(G34,2)</f>
        <v>0.39</v>
      </c>
      <c r="E34" s="14">
        <f>SUM(ROUND(L34,2),ROUND(I34,2))</f>
        <v>0.01</v>
      </c>
      <c r="F34" s="14">
        <f>ROUND(K34,2)+ROUND(J34,2)</f>
        <v>0.38</v>
      </c>
      <c r="G34" s="14">
        <f>ROUND(J34,2)+ROUND(I34,2)</f>
        <v>0.26</v>
      </c>
      <c r="H34" s="14">
        <f>ROUND(K34,2)+ROUND(L34,2)</f>
        <v>0.13</v>
      </c>
      <c r="I34" s="14">
        <f>IF('Admissions 2017-R'!F34&gt;0,'Admissions 2017-R'!F34/'Admissions 2017-R'!C34,"  ")</f>
        <v>0.0114789552487107</v>
      </c>
      <c r="J34" s="14">
        <f>IF('Admissions 2017-R'!G34&gt;0,'Admissions 2017-R'!G34/'Admissions 2017-R'!C34,"  ")</f>
        <v>0.2490434203959408</v>
      </c>
      <c r="K34" s="14">
        <f>IF('Admissions 2017-R'!J34&gt;0,'Admissions 2017-R'!J34/'Admissions 2017-R'!C34,"  ")</f>
        <v>0.1282648477790717</v>
      </c>
      <c r="L34" s="28">
        <f>IF('Admissions 2017-R'!I34&gt;0,'Admissions 2017-R'!I34/'Admissions 2017-R'!C34,"  ")</f>
        <v>0.003826318416236899</v>
      </c>
      <c r="M34" s="8">
        <v>2017</v>
      </c>
      <c r="N34" s="7"/>
      <c r="O34" s="7"/>
    </row>
    <row r="35" ht="15" customHeight="1">
      <c r="A35" t="s" s="5">
        <v>76</v>
      </c>
      <c r="B35" t="s" s="5">
        <v>77</v>
      </c>
      <c r="C35" s="14">
        <f>1-D35</f>
        <v>0.53</v>
      </c>
      <c r="D35" s="14">
        <f>ROUND(H35,2)+ROUND(G35,2)</f>
        <v>0.47</v>
      </c>
      <c r="E35" s="14">
        <f>L35</f>
        <v>0.05472616796104784</v>
      </c>
      <c r="F35" s="14">
        <f>K35</f>
        <v>0.4162810349684117</v>
      </c>
      <c r="G35" s="14"/>
      <c r="H35" s="14">
        <f>ROUND(K35,2)+ROUND(L35,2)</f>
        <v>0.47</v>
      </c>
      <c r="I35" t="s" s="5">
        <f>IF('Admissions 2017-R'!F35&gt;0,'Admissions 2017-R'!F35/'Admissions 2017-R'!C35,"  ")</f>
        <v>131</v>
      </c>
      <c r="J35" t="s" s="5">
        <f>IF('Admissions 2017-R'!G35&gt;0,'Admissions 2017-R'!G35/'Admissions 2017-R'!C35,"  ")</f>
        <v>131</v>
      </c>
      <c r="K35" s="14">
        <f>IF('Admissions 2017-R'!J35&gt;0,'Admissions 2017-R'!J35/'Admissions 2017-R'!C35,"  ")</f>
        <v>0.4162810349684117</v>
      </c>
      <c r="L35" s="14">
        <f>IF('Admissions 2017-R'!I35&gt;0,'Admissions 2017-R'!I35/'Admissions 2017-R'!C35,"  ")</f>
        <v>0.05472616796104784</v>
      </c>
      <c r="M35" s="8">
        <v>2017</v>
      </c>
      <c r="N35" s="7"/>
      <c r="O35" s="7"/>
    </row>
    <row r="36" ht="15" customHeight="1">
      <c r="A36" t="s" s="5">
        <v>78</v>
      </c>
      <c r="B36" t="s" s="5">
        <v>79</v>
      </c>
      <c r="C36" s="14">
        <f>1-D36</f>
        <v>0.53</v>
      </c>
      <c r="D36" s="14">
        <f>ROUND(H36,2)+ROUND(G36,2)</f>
        <v>0.47</v>
      </c>
      <c r="E36" s="14">
        <f>L36</f>
        <v>0.1112423494040588</v>
      </c>
      <c r="F36" s="14">
        <f>ROUND(K36,2)+ROUND(J36,2)</f>
        <v>0.36</v>
      </c>
      <c r="G36" s="14">
        <f>'Admissions 2017-R'!E36/'Admissions 2017-R'!C36</f>
        <v>0.2140019327821325</v>
      </c>
      <c r="H36" s="14">
        <f>ROUND(K36,2)+ROUND(L36,2)</f>
        <v>0.26</v>
      </c>
      <c r="I36" t="s" s="5">
        <f>IF('Admissions 2017-R'!F36&gt;0,'Admissions 2017-R'!F36/'Admissions 2017-R'!C36,"  ")</f>
        <v>131</v>
      </c>
      <c r="J36" s="14">
        <f>IF('Admissions 2017-R'!G36&gt;0,'Admissions 2017-R'!G36/'Admissions 2017-R'!C36,"  ")</f>
        <v>0.2140019327821325</v>
      </c>
      <c r="K36" s="14">
        <f>IF('Admissions 2017-R'!J36&gt;0,'Admissions 2017-R'!J36/'Admissions 2017-R'!C36,"  ")</f>
        <v>0.1530119188231504</v>
      </c>
      <c r="L36" s="14">
        <f>IF('Admissions 2017-R'!I36&gt;0,'Admissions 2017-R'!I36/'Admissions 2017-R'!C36,"  ")</f>
        <v>0.1112423494040588</v>
      </c>
      <c r="M36" s="8">
        <v>2017</v>
      </c>
      <c r="N36" s="7"/>
      <c r="O36" s="7"/>
    </row>
    <row r="37" ht="15" customHeight="1">
      <c r="A37" t="s" s="5">
        <v>80</v>
      </c>
      <c r="B37" t="s" s="5">
        <v>81</v>
      </c>
      <c r="C37" s="14">
        <f>1-D37</f>
        <v>0.76</v>
      </c>
      <c r="D37" s="14">
        <f>ROUND(H37,2)+ROUND(G37,2)</f>
        <v>0.24</v>
      </c>
      <c r="E37" s="14">
        <f>J37</f>
        <v>0.1069916348239182</v>
      </c>
      <c r="F37" s="14">
        <f>J37</f>
        <v>0.1069916348239182</v>
      </c>
      <c r="G37" s="14">
        <f>ROUND(J37,2)+ROUND(I37,2)</f>
        <v>0.23</v>
      </c>
      <c r="H37" s="14">
        <f>'Admissions 2017-R'!H37/'Admissions 2017-R'!C37</f>
        <v>0.005989879169678819</v>
      </c>
      <c r="I37" s="14">
        <f>IF('Admissions 2017-R'!F37&gt;0,'Admissions 2017-R'!F37/'Admissions 2017-R'!C37,"  ")</f>
        <v>0.122276154084478</v>
      </c>
      <c r="J37" s="14">
        <f>IF('Admissions 2017-R'!G37&gt;0,'Admissions 2017-R'!G37/'Admissions 2017-R'!C37,"  ")</f>
        <v>0.1069916348239182</v>
      </c>
      <c r="K37" t="s" s="5">
        <f>IF('Admissions 2017-R'!J37&gt;0,'Admissions 2017-R'!J37/'Admissions 2017-R'!C37,"  ")</f>
        <v>131</v>
      </c>
      <c r="L37" t="s" s="5">
        <f>IF('Admissions 2017-R'!I37&gt;0,'Admissions 2017-R'!I37/'Admissions 2017-R'!C37,"  ")</f>
        <v>131</v>
      </c>
      <c r="M37" s="8">
        <v>2017</v>
      </c>
      <c r="N37" s="7"/>
      <c r="O37" s="7"/>
    </row>
    <row r="38" ht="15" customHeight="1">
      <c r="A38" t="s" s="5">
        <v>82</v>
      </c>
      <c r="B38" t="s" s="5">
        <v>83</v>
      </c>
      <c r="C38" s="14">
        <f>1-D38</f>
        <v>0.55</v>
      </c>
      <c r="D38" s="14">
        <f>ROUND(H38,2)+ROUND(G38,2)</f>
        <v>0.45</v>
      </c>
      <c r="E38" s="14">
        <f>SUM(ROUND(L38,2),ROUND(I38,2))</f>
        <v>0.28</v>
      </c>
      <c r="F38" s="14">
        <f>ROUND(K38,2)+ROUND(J38,2)</f>
        <v>0.17</v>
      </c>
      <c r="G38" s="14">
        <f>ROUND(J38,2)+ROUND(I38,2)</f>
        <v>0.22</v>
      </c>
      <c r="H38" s="14">
        <f>ROUND(K38,2)+ROUND(L38,2)</f>
        <v>0.23</v>
      </c>
      <c r="I38" s="14">
        <f>IF('Admissions 2017-R'!F38&gt;0,'Admissions 2017-R'!F38/'Admissions 2017-R'!C38,"  ")</f>
        <v>0.108294930875576</v>
      </c>
      <c r="J38" s="14">
        <f>IF('Admissions 2017-R'!G38&gt;0,'Admissions 2017-R'!G38/'Admissions 2017-R'!C38,"  ")</f>
        <v>0.1081029185867896</v>
      </c>
      <c r="K38" s="14">
        <f>IF('Admissions 2017-R'!J38&gt;0,'Admissions 2017-R'!J38/'Admissions 2017-R'!C38,"  ")</f>
        <v>0.06029185867895545</v>
      </c>
      <c r="L38" s="14">
        <f>IF('Admissions 2017-R'!I38&gt;0,'Admissions 2017-R'!I38/'Admissions 2017-R'!C38,"  ")</f>
        <v>0.1737711213517665</v>
      </c>
      <c r="M38" s="8">
        <v>2017</v>
      </c>
      <c r="N38" s="7"/>
      <c r="O38" s="7"/>
    </row>
    <row r="39" ht="15" customHeight="1">
      <c r="A39" t="s" s="5">
        <v>84</v>
      </c>
      <c r="B39" t="s" s="5">
        <v>85</v>
      </c>
      <c r="C39" s="14">
        <f>1-D39</f>
        <v>0.5600000000000001</v>
      </c>
      <c r="D39" s="14">
        <f>ROUND(H39,2)+ROUND(G39,2)</f>
        <v>0.44</v>
      </c>
      <c r="E39" s="14">
        <f>L39</f>
        <v>0.1907624773356236</v>
      </c>
      <c r="F39" s="14">
        <f>K39</f>
        <v>0.246015841206222</v>
      </c>
      <c r="G39" s="14"/>
      <c r="H39" s="14">
        <f>ROUND(K39,2)+ROUND(L39,2)</f>
        <v>0.44</v>
      </c>
      <c r="I39" t="s" s="5">
        <f>IF('Admissions 2017-R'!F39&gt;0,'Admissions 2017-R'!F39/'Admissions 2017-R'!C39,"  ")</f>
        <v>131</v>
      </c>
      <c r="J39" t="s" s="5">
        <f>IF('Admissions 2017-R'!G39&gt;0,'Admissions 2017-R'!G39/'Admissions 2017-R'!C39,"  ")</f>
        <v>131</v>
      </c>
      <c r="K39" s="14">
        <f>IF('Admissions 2017-R'!J39&gt;0,'Admissions 2017-R'!J39/'Admissions 2017-R'!C39,"  ")</f>
        <v>0.246015841206222</v>
      </c>
      <c r="L39" s="14">
        <f>IF('Admissions 2017-R'!I39&gt;0,'Admissions 2017-R'!I39/'Admissions 2017-R'!C39,"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2017-R'!F40&gt;0,'Admissions 2017-R'!F40/'Admissions 2017-R'!C40,"  ")</f>
        <v>0.2930186823992134</v>
      </c>
      <c r="J40" s="14">
        <f>IF('Admissions 2017-R'!G40&gt;0,'Admissions 2017-R'!G40/'Admissions 2017-R'!C40,"  ")</f>
        <v>0.0599803343166175</v>
      </c>
      <c r="K40" s="14">
        <f>IF('Admissions 2017-R'!J40&gt;0,'Admissions 2017-R'!J40/'Admissions 2017-R'!C40,"  ")</f>
        <v>0.02490986561783022</v>
      </c>
      <c r="L40" s="14">
        <f>IF('Admissions 2017-R'!I40&gt;0,'Admissions 2017-R'!I40/'Admissions 2017-R'!C40,"  ")</f>
        <v>0.01081612586037365</v>
      </c>
      <c r="M40" s="8">
        <v>2017</v>
      </c>
      <c r="N40" s="7"/>
      <c r="O40" s="7"/>
    </row>
    <row r="41" ht="15" customHeight="1">
      <c r="A41" t="s" s="5">
        <v>88</v>
      </c>
      <c r="B41" t="s" s="5">
        <v>89</v>
      </c>
      <c r="C41" s="14">
        <f>1-D41</f>
        <v>0.61</v>
      </c>
      <c r="D41" s="14">
        <f>ROUND(H41,2)+ROUND(G41,2)</f>
        <v>0.39</v>
      </c>
      <c r="E41" s="14">
        <f>SUM(ROUND(L41,2),ROUND(I41,2))</f>
        <v>0.11</v>
      </c>
      <c r="F41" s="14">
        <f>ROUND(K41,2)+ROUND(J41,2)</f>
        <v>0.28</v>
      </c>
      <c r="G41" s="14">
        <f>ROUND(J41,2)+ROUND(I41,2)</f>
        <v>0.32</v>
      </c>
      <c r="H41" s="14">
        <f>ROUND(K41,2)+ROUND(L41,2)</f>
        <v>0.07000000000000001</v>
      </c>
      <c r="I41" s="14">
        <f>IF('Admissions 2017-R'!F41&gt;0,'Admissions 2017-R'!F41/'Admissions 2017-R'!C41,"  ")</f>
        <v>0.05719755893263133</v>
      </c>
      <c r="J41" s="14">
        <f>IF('Admissions 2017-R'!G41&gt;0,'Admissions 2017-R'!G41/'Admissions 2017-R'!C41,"  ")</f>
        <v>0.2640899844441785</v>
      </c>
      <c r="K41" s="14">
        <f>IF('Admissions 2017-R'!J41&gt;0,'Admissions 2017-R'!J41/'Admissions 2017-R'!C41,"  ")</f>
        <v>0.02153882972358502</v>
      </c>
      <c r="L41" s="14">
        <f>IF('Admissions 2017-R'!I41&gt;0,'Admissions 2017-R'!I41/'Admissions 2017-R'!C41,"  ")</f>
        <v>0.0519325116668661</v>
      </c>
      <c r="M41" s="8">
        <v>2017</v>
      </c>
      <c r="N41" s="7"/>
      <c r="O41" s="7"/>
    </row>
    <row r="42" ht="15" customHeight="1">
      <c r="A42" t="s" s="5">
        <v>90</v>
      </c>
      <c r="B42" t="s" s="5">
        <v>91</v>
      </c>
      <c r="C42" s="14">
        <f>1-D42</f>
        <v>0.3200000000000001</v>
      </c>
      <c r="D42" s="14">
        <f>ROUND(H42,2)+ROUND(G42,2)</f>
        <v>0.6799999999999999</v>
      </c>
      <c r="E42" s="14">
        <f>SUM(ROUND(L42,2),ROUND(I42,2))</f>
        <v>0.07000000000000001</v>
      </c>
      <c r="F42" s="14">
        <f>ROUND(K42,2)+ROUND(J42,2)</f>
        <v>0.61</v>
      </c>
      <c r="G42" s="14">
        <f>ROUND(J42,2)+ROUND(I42,2)</f>
        <v>0.18</v>
      </c>
      <c r="H42" s="14">
        <f>ROUND(K42,2)+ROUND(L42,2)</f>
        <v>0.5</v>
      </c>
      <c r="I42" s="14">
        <f>IF('Admissions 2017-R'!F42&gt;0,'Admissions 2017-R'!F42/'Admissions 2017-R'!C42,"  ")</f>
        <v>0.04524103831891223</v>
      </c>
      <c r="J42" s="14">
        <f>IF('Admissions 2017-R'!G42&gt;0,'Admissions 2017-R'!G42/'Admissions 2017-R'!C42,"  ")</f>
        <v>0.134734239802225</v>
      </c>
      <c r="K42" s="14">
        <f>IF('Admissions 2017-R'!J42&gt;0,'Admissions 2017-R'!J42/'Admissions 2017-R'!C42,"  ")</f>
        <v>0.4823238566131026</v>
      </c>
      <c r="L42" s="14">
        <f>IF('Admissions 2017-R'!I42&gt;0,'Admissions 2017-R'!I42/'Admissions 2017-R'!C42,"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2017-R'!E43/'Admissions 2017-R'!C43</f>
        <v>0.2662652486706287</v>
      </c>
      <c r="H43" s="14">
        <f>'Admissions 2017-R'!H43/'Admissions 2017-R'!C43</f>
        <v>0.1230059430716297</v>
      </c>
      <c r="I43" t="s" s="5">
        <f>IF('Admissions 2017-R'!F43&gt;0,'Admissions 2017-R'!F43/'Admissions 2017-R'!C43,"  ")</f>
        <v>131</v>
      </c>
      <c r="J43" s="14">
        <f>IF('Admissions 2017-R'!G43&gt;0,'Admissions 2017-R'!G43/'Admissions 2017-R'!C43,"  ")</f>
        <v>0.2662652486706287</v>
      </c>
      <c r="K43" s="14">
        <f>IF('Admissions 2017-R'!J43&gt;0,'Admissions 2017-R'!J43/'Admissions 2017-R'!C43,"  ")</f>
        <v>0.1230059430716297</v>
      </c>
      <c r="L43" t="s" s="5">
        <f>IF('Admissions 2017-R'!I43&gt;0,'Admissions 2017-R'!I43/'Admissions 2017-R'!C43,"  ")</f>
        <v>131</v>
      </c>
      <c r="M43" s="8">
        <v>2017</v>
      </c>
      <c r="N43" s="7"/>
      <c r="O43" s="7"/>
    </row>
    <row r="44" ht="15" customHeight="1">
      <c r="A44" t="s" s="5">
        <v>94</v>
      </c>
      <c r="B44" t="s" s="5">
        <v>95</v>
      </c>
      <c r="C44" s="14">
        <f>1-D44</f>
        <v>0.6000000000000001</v>
      </c>
      <c r="D44" s="14">
        <f>ROUND(H44,2)+ROUND(G44,2)</f>
        <v>0.4</v>
      </c>
      <c r="E44" s="14">
        <f>SUM(ROUND(L44,2),ROUND(I44,2))</f>
        <v>0.22</v>
      </c>
      <c r="F44" s="14">
        <f>ROUND(K44,2)+ROUND(J44,2)</f>
        <v>0.18</v>
      </c>
      <c r="G44" s="14">
        <f>ROUND(J44,2)+ROUND(I44,2)</f>
        <v>0.29</v>
      </c>
      <c r="H44" s="14">
        <f>ROUND(K44,2)+ROUND(L44,2)</f>
        <v>0.11</v>
      </c>
      <c r="I44" s="14">
        <f>IF('Admissions 2017-R'!F44&gt;0,'Admissions 2017-R'!F44/'Admissions 2017-R'!C44,"  ")</f>
        <v>0.1417322834645669</v>
      </c>
      <c r="J44" s="14">
        <f>IF('Admissions 2017-R'!G44&gt;0,'Admissions 2017-R'!G44/'Admissions 2017-R'!C44,"  ")</f>
        <v>0.1498973620515335</v>
      </c>
      <c r="K44" s="14">
        <f>IF('Admissions 2017-R'!J44&gt;0,'Admissions 2017-R'!J44/'Admissions 2017-R'!C44,"  ")</f>
        <v>0.02852415821563161</v>
      </c>
      <c r="L44" s="14">
        <f>IF('Admissions 2017-R'!I44&gt;0,'Admissions 2017-R'!I44/'Admissions 2017-R'!C44,"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2017-R'!F45&gt;0,'Admissions 2017-R'!F45/'Admissions 2017-R'!C45,"  ")</f>
        <v>0.1370821456335838</v>
      </c>
      <c r="J45" s="14">
        <f>IF('Admissions 2017-R'!G45&gt;0,'Admissions 2017-R'!G45/'Admissions 2017-R'!C45,"  ")</f>
        <v>0.1192018657683338</v>
      </c>
      <c r="K45" s="14">
        <f>IF('Admissions 2017-R'!J45&gt;0,'Admissions 2017-R'!J45/'Admissions 2017-R'!C45,"  ")</f>
        <v>0.4016584607411247</v>
      </c>
      <c r="L45" s="14">
        <f>IF('Admissions 2017-R'!I45&gt;0,'Admissions 2017-R'!I45/'Admissions 2017-R'!C45,"  ")</f>
        <v>0.1285307074371599</v>
      </c>
      <c r="M45" s="8">
        <v>2017</v>
      </c>
      <c r="N45" s="7"/>
      <c r="O45" s="7"/>
    </row>
    <row r="46" ht="15" customHeight="1">
      <c r="A46" t="s" s="5">
        <v>98</v>
      </c>
      <c r="B46" t="s" s="5">
        <v>99</v>
      </c>
      <c r="C46" s="14">
        <f>1-D46</f>
        <v>0.49</v>
      </c>
      <c r="D46" s="14">
        <f>ROUND(H46,2)+ROUND(G46,2)</f>
        <v>0.51</v>
      </c>
      <c r="E46" s="14">
        <f>SUM(ROUND(L46,2),ROUND(I46,2))</f>
        <v>0.42</v>
      </c>
      <c r="F46" s="14">
        <f>ROUND(K46,2)+ROUND(J46,2)</f>
        <v>0.09</v>
      </c>
      <c r="G46" s="14">
        <f>ROUND(J46,2)+ROUND(I46,2)</f>
        <v>0.5</v>
      </c>
      <c r="H46" s="14">
        <f>ROUND(K46,2)+ROUND(L46,2)</f>
        <v>0.01</v>
      </c>
      <c r="I46" s="14">
        <f>IF('Admissions 2017-R'!F46&gt;0,'Admissions 2017-R'!F46/'Admissions 2017-R'!C46,"  ")</f>
        <v>0.4055243849805784</v>
      </c>
      <c r="J46" s="14">
        <f>IF('Admissions 2017-R'!G46&gt;0,'Admissions 2017-R'!G46/'Admissions 2017-R'!C46,"  ")</f>
        <v>0.09192921881743633</v>
      </c>
      <c r="K46" s="28">
        <f>IF('Admissions 2017-R'!J46&gt;0,'Admissions 2017-R'!J46/'Admissions 2017-R'!C46,"  ")</f>
        <v>0.002157962883038412</v>
      </c>
      <c r="L46" s="14">
        <f>IF('Admissions 2017-R'!I46&gt;0,'Admissions 2017-R'!I46/'Admissions 2017-R'!C46,"  ")</f>
        <v>0.006214933103150626</v>
      </c>
      <c r="M46" s="8">
        <v>2017</v>
      </c>
      <c r="N46" s="7"/>
      <c r="O46" s="7"/>
    </row>
    <row r="47" ht="15" customHeight="1">
      <c r="A47" t="s" s="5">
        <v>100</v>
      </c>
      <c r="B47" t="s" s="5">
        <v>101</v>
      </c>
      <c r="C47" s="14">
        <f>1-D47</f>
        <v>0.9399999999999999</v>
      </c>
      <c r="D47" s="14">
        <f>ROUND(H47,2)+ROUND(G47,2)</f>
        <v>0.06</v>
      </c>
      <c r="E47" s="14"/>
      <c r="F47" s="14"/>
      <c r="G47" s="14">
        <f>'Admissions 2017-R'!E47/'Admissions 2017-R'!C47</f>
        <v>0.01647262818924944</v>
      </c>
      <c r="H47" s="14">
        <f>'Admissions 2017-R'!H47/'Admissions 2017-R'!C47</f>
        <v>0.03740401288085212</v>
      </c>
      <c r="I47" t="s" s="5">
        <f>IF('Admissions 2017-R'!F47&gt;0,'Admissions 2017-R'!F47/'Admissions 2017-R'!C47,"  ")</f>
        <v>131</v>
      </c>
      <c r="J47" t="s" s="5">
        <f>IF('Admissions 2017-R'!G47&gt;0,'Admissions 2017-R'!G47/'Admissions 2017-R'!C47,"  ")</f>
        <v>131</v>
      </c>
      <c r="K47" t="s" s="5">
        <f>IF('Admissions 2017-R'!J47&gt;0,'Admissions 2017-R'!J47/'Admissions 2017-R'!C47,"  ")</f>
        <v>131</v>
      </c>
      <c r="L47" t="s" s="5">
        <f>IF('Admissions 2017-R'!I47&gt;0,'Admissions 2017-R'!I47/'Admissions 2017-R'!C47,"  ")</f>
        <v>131</v>
      </c>
      <c r="M47" s="8">
        <v>2017</v>
      </c>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2017-R'!F48&gt;0,'Admissions 2017-R'!F48/'Admissions 2017-R'!C48,"  ")</f>
        <v>131</v>
      </c>
      <c r="J48" t="s" s="5">
        <f>IF('Admissions 2017-R'!G48&gt;0,'Admissions 2017-R'!G48/'Admissions 2017-R'!C48,"  ")</f>
        <v>131</v>
      </c>
      <c r="K48" s="14">
        <f>IF('Admissions 2017-R'!J48&gt;0,'Admissions 2017-R'!J48/'Admissions 2017-R'!C48,"  ")</f>
        <v>0.1610568222946073</v>
      </c>
      <c r="L48" s="14">
        <f>IF('Admissions 2017-R'!I48&gt;0,'Admissions 2017-R'!I48/'Admissions 2017-R'!C48,"  ")</f>
        <v>0.2310290746772831</v>
      </c>
      <c r="M48" s="8">
        <v>2017</v>
      </c>
      <c r="N48" s="7"/>
      <c r="O48" s="7"/>
    </row>
    <row r="49" ht="15" customHeight="1">
      <c r="A49" t="s" s="5">
        <v>104</v>
      </c>
      <c r="B49" t="s" s="5">
        <v>105</v>
      </c>
      <c r="C49" s="14">
        <f>1-D49</f>
        <v>0.3</v>
      </c>
      <c r="D49" s="14">
        <f>ROUND(H49,2)+ROUND(G49,2)</f>
        <v>0.7</v>
      </c>
      <c r="E49" s="14">
        <f>SUM(ROUND(L49,2),ROUND(I49,2))</f>
        <v>0.28</v>
      </c>
      <c r="F49" s="14">
        <f>ROUND(K49,2)+ROUND(J49,2)</f>
        <v>0.42</v>
      </c>
      <c r="G49" s="14">
        <f>ROUND(J49,2)+ROUND(I49,2)</f>
        <v>0.3</v>
      </c>
      <c r="H49" s="14">
        <f>ROUND(K49,2)+ROUND(L49,2)</f>
        <v>0.4</v>
      </c>
      <c r="I49" s="14">
        <f>IF('Admissions 2017-R'!F49&gt;0,'Admissions 2017-R'!F49/'Admissions 2017-R'!C49,"  ")</f>
        <v>0.1182693324870411</v>
      </c>
      <c r="J49" s="14">
        <f>IF('Admissions 2017-R'!G49&gt;0,'Admissions 2017-R'!G49/'Admissions 2017-R'!C49,"  ")</f>
        <v>0.1756056278430128</v>
      </c>
      <c r="K49" s="14">
        <f>IF('Admissions 2017-R'!J49&gt;0,'Admissions 2017-R'!J49/'Admissions 2017-R'!C49,"  ")</f>
        <v>0.244578440706654</v>
      </c>
      <c r="L49" s="14">
        <f>IF('Admissions 2017-R'!I49&gt;0,'Admissions 2017-R'!I49/'Admissions 2017-R'!C49,"  ")</f>
        <v>0.1612186607426214</v>
      </c>
      <c r="M49" s="8">
        <v>2017</v>
      </c>
      <c r="N49" s="7"/>
      <c r="O49" s="7"/>
    </row>
    <row r="50" ht="15" customHeight="1">
      <c r="A50" t="s" s="5">
        <v>106</v>
      </c>
      <c r="B50" t="s" s="5">
        <v>107</v>
      </c>
      <c r="C50" s="14">
        <f>1-D50</f>
        <v>0.65</v>
      </c>
      <c r="D50" s="14">
        <f>ROUND(H50,2)+ROUND(G50,2)</f>
        <v>0.35</v>
      </c>
      <c r="E50" s="14">
        <f>SUM(ROUND(L50,2),ROUND(I50,2))</f>
        <v>0.11</v>
      </c>
      <c r="F50" s="14">
        <f>ROUND(K50,2)+ROUND(J50,2)</f>
        <v>0.24</v>
      </c>
      <c r="G50" s="14">
        <f>ROUND(J50,2)+ROUND(I50,2)</f>
        <v>0.18</v>
      </c>
      <c r="H50" s="14">
        <f>ROUND(K50,2)+ROUND(L50,2)</f>
        <v>0.17</v>
      </c>
      <c r="I50" s="28">
        <f>IF('Admissions 2017-R'!F50&gt;0,'Admissions 2017-R'!F50/'Admissions 2017-R'!C50,"  ")</f>
        <v>0.002672367717797969</v>
      </c>
      <c r="J50" s="14">
        <f>IF('Admissions 2017-R'!G50&gt;0,'Admissions 2017-R'!G50/'Admissions 2017-R'!C50,"  ")</f>
        <v>0.1790486370924639</v>
      </c>
      <c r="K50" s="14">
        <f>IF('Admissions 2017-R'!J50&gt;0,'Admissions 2017-R'!J50/'Admissions 2017-R'!C50,"  ")</f>
        <v>0.05959380010689471</v>
      </c>
      <c r="L50" s="14">
        <f>IF('Admissions 2017-R'!I50&gt;0,'Admissions 2017-R'!I50/'Admissions 2017-R'!C50,"  ")</f>
        <v>0.1071619454836986</v>
      </c>
      <c r="M50" s="8">
        <v>2017</v>
      </c>
      <c r="N50" s="7"/>
      <c r="O50" s="7"/>
    </row>
    <row r="51" ht="15" customHeight="1">
      <c r="A51" t="s" s="5">
        <v>108</v>
      </c>
      <c r="B51" t="s" s="5">
        <v>109</v>
      </c>
      <c r="C51" s="14">
        <f>1-D51</f>
        <v>0.4399999999999999</v>
      </c>
      <c r="D51" s="14">
        <f>ROUND(H51,2)+ROUND(G51,2)</f>
        <v>0.5600000000000001</v>
      </c>
      <c r="E51" s="14">
        <f>SUM(ROUND(L51,2),ROUND(I51,2))</f>
        <v>0.09</v>
      </c>
      <c r="F51" s="14">
        <f>ROUND(K51,2)+ROUND(J51,2)</f>
        <v>0.47</v>
      </c>
      <c r="G51" s="14">
        <f>ROUND(J51,2)+ROUND(I51,2)</f>
        <v>0.32</v>
      </c>
      <c r="H51" s="14">
        <f>ROUND(K51,2)+ROUND(L51,2)</f>
        <v>0.24</v>
      </c>
      <c r="I51" s="14">
        <f>IF('Admissions 2017-R'!F51&gt;0,'Admissions 2017-R'!F51/'Admissions 2017-R'!C51,"  ")</f>
        <v>0.05671077504725898</v>
      </c>
      <c r="J51" s="14">
        <f>IF('Admissions 2017-R'!G51&gt;0,'Admissions 2017-R'!G51/'Admissions 2017-R'!C51,"  ")</f>
        <v>0.2599243856332703</v>
      </c>
      <c r="K51" s="14">
        <f>IF('Admissions 2017-R'!J51&gt;0,'Admissions 2017-R'!J51/'Admissions 2017-R'!C51,"  ")</f>
        <v>0.2051039697542533</v>
      </c>
      <c r="L51" s="14">
        <f>IF('Admissions 2017-R'!I51&gt;0,'Admissions 2017-R'!I51/'Admissions 2017-R'!C51,"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2017-R'!C53-'Admissions 2017-R'!E53-'Admissions 2017-R'!H53)/'Admissions 2017-R'!C53</f>
        <v>0.590231003500436</v>
      </c>
      <c r="D53" s="29">
        <f>('Admissions 2017-R'!E53+'Admissions 2017-R'!H53)/'Admissions 2017-R'!C53</f>
        <v>0.409768996499564</v>
      </c>
      <c r="E53" s="29">
        <f>('Admissions 2017-R'!F53+'Admissions 2017-R'!I53)/'Admissions 2017-R'!C53</f>
        <v>0.1821995880353329</v>
      </c>
      <c r="F53" s="29">
        <f>('Admissions 2017-R'!G53+'Admissions 2017-R'!J53)/'Admissions 2017-R'!C53</f>
        <v>0.2275694084642311</v>
      </c>
      <c r="G53" s="29">
        <f>'Admissions 2017-R'!E53/'Admissions 2017-R'!C53</f>
        <v>0.2038293126761275</v>
      </c>
      <c r="H53" s="29">
        <f>'Admissions 2017-R'!H53/'Admissions 2017-R'!C53</f>
        <v>0.2059396838234365</v>
      </c>
      <c r="I53" s="29">
        <f>'Admissions 2017-R'!F53/'Admissions 2017-R'!C53</f>
        <v>0.1016390128012334</v>
      </c>
      <c r="J53" s="29">
        <f>'Admissions 2017-R'!G53/'Admissions 2017-R'!C53</f>
        <v>0.1021902998748942</v>
      </c>
      <c r="K53" s="29">
        <f>'Admissions 2017-R'!J53/'Admissions 2017-R'!C53</f>
        <v>0.1253791085893369</v>
      </c>
      <c r="L53" s="29">
        <f>'Admissions 2017-R'!I53/'Admissions 2017-R'!C53</f>
        <v>0.08056057523409955</v>
      </c>
      <c r="M53" s="7"/>
      <c r="N53" s="7"/>
      <c r="O53" s="7"/>
    </row>
    <row r="54" ht="15" customHeight="1">
      <c r="A54" s="7"/>
      <c r="B54" s="7"/>
      <c r="C54" s="7"/>
      <c r="D54" s="7"/>
      <c r="E54" s="14"/>
      <c r="F54" s="14"/>
      <c r="G54" s="7"/>
      <c r="H54" s="7"/>
      <c r="I54" s="7"/>
      <c r="J54" t="s" s="5">
        <f>IF('Admissions 2017-R'!G52&gt;0,'Admissions 2017-R'!G52/'Admissions 2017-R'!C52,"  ")</f>
        <v>131</v>
      </c>
      <c r="K54" t="s" s="5">
        <f>IF('Admissions 2017-R'!J52&gt;0,'Admissions 2017-R'!J52/'Admissions 2017-R'!C52,"  ")</f>
        <v>131</v>
      </c>
      <c r="L54" t="s" s="5">
        <f>IF('Admissions 2017-R'!I52&gt;0,'Admissions 2017-R'!I52/'Admissions 2017-R'!C52,"  ")</f>
        <v>131</v>
      </c>
      <c r="M54" s="7"/>
      <c r="N54" s="7"/>
      <c r="O54" s="7"/>
    </row>
    <row r="55" ht="15" customHeight="1">
      <c r="A55" s="7"/>
      <c r="B55" t="s" s="5">
        <v>140</v>
      </c>
      <c r="C55" s="8">
        <f>COUNTIF(C2:C51,"&gt;0")</f>
        <v>49</v>
      </c>
      <c r="D55" s="8">
        <f>COUNTIF(D2:D51,"&gt;0")</f>
        <v>49</v>
      </c>
      <c r="E55" s="8">
        <f>COUNTIF(E2:E51,"&gt;0")</f>
        <v>46</v>
      </c>
      <c r="F55" s="8">
        <f>COUNTIF(F2:F51,"&gt;0")</f>
        <v>46</v>
      </c>
      <c r="G55" s="8">
        <f>COUNTIF(G2:G51,"&gt;0")</f>
        <v>42</v>
      </c>
      <c r="H55" s="8">
        <f>COUNTIF(H2:H51,"&gt;0")</f>
        <v>48</v>
      </c>
      <c r="I55" s="8">
        <f>COUNTIF(I2:I51,"&gt;0")</f>
        <v>33</v>
      </c>
      <c r="J55" s="8">
        <f>COUNTIF(J2:J51,"&gt;0")</f>
        <v>35</v>
      </c>
      <c r="K55" s="8">
        <f>COUNTIF(K2:K51,"&gt;0")</f>
        <v>45</v>
      </c>
      <c r="L55" s="8">
        <f>COUNTIF(L2:L51,"&gt;0")</f>
        <v>44</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35" customWidth="1"/>
    <col min="2" max="2" width="15.3516" style="35" customWidth="1"/>
    <col min="3" max="3" width="10.6719" style="35" customWidth="1"/>
    <col min="4" max="4" width="10.6719" style="35" customWidth="1"/>
    <col min="5" max="5" width="10.6719" style="35" customWidth="1"/>
    <col min="6" max="6" width="10.6719" style="35" customWidth="1"/>
    <col min="7" max="7" width="10.6719" style="35" customWidth="1"/>
    <col min="8" max="8" width="10.6719" style="35" customWidth="1"/>
    <col min="9" max="9" width="8.85156" style="35" customWidth="1"/>
    <col min="10" max="10" width="8.85156" style="35" customWidth="1"/>
    <col min="11" max="11" width="8.85156" style="35" customWidth="1"/>
    <col min="12" max="12" width="8.85156" style="35" customWidth="1"/>
    <col min="13" max="13" width="8.85156" style="35" customWidth="1"/>
    <col min="14" max="14" width="8.85156" style="35" customWidth="1"/>
    <col min="15" max="256" width="8.85156" style="35"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
        <v>16</v>
      </c>
      <c r="B5" t="s" s="5">
        <v>17</v>
      </c>
      <c r="C5" s="6">
        <v>18361</v>
      </c>
      <c r="D5" s="6">
        <v>6405</v>
      </c>
      <c r="E5" s="6">
        <v>3247</v>
      </c>
      <c r="F5" s="6"/>
      <c r="G5" s="6"/>
      <c r="H5" s="6">
        <v>3158</v>
      </c>
      <c r="I5" s="7"/>
      <c r="J5" s="7"/>
      <c r="K5" s="7"/>
      <c r="L5" s="7"/>
      <c r="M5" s="6"/>
      <c r="N5" s="6"/>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
        <v>64</v>
      </c>
      <c r="B29" t="s" s="5">
        <v>65</v>
      </c>
      <c r="C29" s="6">
        <v>1527</v>
      </c>
      <c r="D29" s="6">
        <v>903</v>
      </c>
      <c r="E29" s="6">
        <v>451</v>
      </c>
      <c r="F29" s="6">
        <v>95</v>
      </c>
      <c r="G29" s="6">
        <v>356</v>
      </c>
      <c r="H29" s="6">
        <v>452</v>
      </c>
      <c r="I29" s="8">
        <v>195</v>
      </c>
      <c r="J29" s="8">
        <v>257</v>
      </c>
      <c r="K29" s="7"/>
      <c r="L29" s="7"/>
      <c r="M29" s="6"/>
      <c r="N29" s="6"/>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44">
        <v>100</v>
      </c>
      <c r="B47" t="s" s="44">
        <v>101</v>
      </c>
      <c r="C47" s="45">
        <v>7774</v>
      </c>
      <c r="D47" s="36">
        <f>E47+H47</f>
        <v>605</v>
      </c>
      <c r="E47" s="45">
        <v>252</v>
      </c>
      <c r="F47" s="46"/>
      <c r="G47" s="46"/>
      <c r="H47" s="45">
        <f>84+269</f>
        <v>353</v>
      </c>
      <c r="I47" s="46"/>
      <c r="J47" s="46"/>
      <c r="K47" s="7"/>
      <c r="L47" s="7"/>
      <c r="M47" s="6"/>
      <c r="N47" s="6"/>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246206</v>
      </c>
      <c r="E53" s="10">
        <f>SUM(E2:E51)</f>
        <v>124869</v>
      </c>
      <c r="F53" s="10">
        <f>SUM(F2:F51)+E5+E8+E11+E18+E20+E23+E24+E26+E30+E41+E47</f>
        <v>71738</v>
      </c>
      <c r="G53" s="10">
        <f>SUM(G2:G51)</f>
        <v>53148</v>
      </c>
      <c r="H53" s="10">
        <f>SUM(H2:H51)</f>
        <v>121279</v>
      </c>
      <c r="I53" s="10">
        <f>SUM(I2:I51)+H5+H26+H37+H41+H43+H47</f>
        <v>56024</v>
      </c>
      <c r="J53" s="10">
        <f>SUM(J2:J51)</f>
        <v>65296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29</v>
      </c>
      <c r="G55" s="8">
        <f>COUNTIF(G2:G51,"&gt;0")</f>
        <v>30</v>
      </c>
      <c r="H55" s="8">
        <f>COUNTIF(H2:H51,"&gt;0")</f>
        <v>46</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52" customWidth="1"/>
    <col min="2" max="2" width="15.3516" style="52" customWidth="1"/>
    <col min="3" max="3" width="10.6719" style="52" customWidth="1"/>
    <col min="4" max="4" width="10.6719" style="52" customWidth="1"/>
    <col min="5" max="5" width="10.6719" style="52" customWidth="1"/>
    <col min="6" max="6" width="10.6719" style="52" customWidth="1"/>
    <col min="7" max="7" width="10.6719" style="52" customWidth="1"/>
    <col min="8" max="8" width="10.6719" style="52" customWidth="1"/>
    <col min="9" max="9" width="8.85156" style="52" customWidth="1"/>
    <col min="10" max="10" width="8.85156" style="52" customWidth="1"/>
    <col min="11" max="11" width="8.85156" style="52" customWidth="1"/>
    <col min="12" max="12" width="8.85156" style="52" customWidth="1"/>
    <col min="13" max="13" width="8.85156" style="52" customWidth="1"/>
    <col min="14" max="14" width="8.85156" style="52" customWidth="1"/>
    <col min="15" max="256" width="8.85156" style="52" customWidth="1"/>
  </cols>
  <sheetData>
    <row r="1" ht="57" customHeight="1">
      <c r="A1" t="s" s="2">
        <v>0</v>
      </c>
      <c r="B1" t="s" s="2">
        <v>1</v>
      </c>
      <c r="C1" t="s" s="3">
        <v>2</v>
      </c>
      <c r="D1" t="s" s="3">
        <v>3</v>
      </c>
      <c r="E1" t="s" s="3">
        <v>4</v>
      </c>
      <c r="F1" t="s" s="3">
        <v>5</v>
      </c>
      <c r="G1" t="s" s="3">
        <v>6</v>
      </c>
      <c r="H1" t="s" s="3">
        <v>7</v>
      </c>
      <c r="I1" t="s" s="3">
        <v>8</v>
      </c>
      <c r="J1" t="s" s="3">
        <v>9</v>
      </c>
      <c r="K1" t="s" s="5">
        <v>145</v>
      </c>
      <c r="L1" t="s" s="3">
        <v>146</v>
      </c>
      <c r="M1" t="s" s="3">
        <v>144</v>
      </c>
      <c r="N1" s="7"/>
    </row>
    <row r="2" ht="15" customHeight="1">
      <c r="A2" t="s" s="5">
        <v>10</v>
      </c>
      <c r="B2" t="s" s="5">
        <v>11</v>
      </c>
      <c r="C2" s="6">
        <v>32627</v>
      </c>
      <c r="D2" s="6">
        <v>4502</v>
      </c>
      <c r="E2" s="6">
        <v>3819</v>
      </c>
      <c r="F2" s="6">
        <v>1789</v>
      </c>
      <c r="G2" s="6">
        <v>2030</v>
      </c>
      <c r="H2" s="6">
        <v>683</v>
      </c>
      <c r="I2" s="8">
        <v>265</v>
      </c>
      <c r="J2" s="8">
        <v>418</v>
      </c>
      <c r="K2" s="7"/>
      <c r="L2" s="7"/>
      <c r="M2" s="7"/>
      <c r="N2" s="6"/>
    </row>
    <row r="3" ht="15" customHeight="1">
      <c r="A3" t="s" s="5">
        <v>12</v>
      </c>
      <c r="B3" t="s" s="5">
        <v>13</v>
      </c>
      <c r="C3" s="6">
        <v>14054</v>
      </c>
      <c r="D3" s="6">
        <v>6080</v>
      </c>
      <c r="E3" s="6">
        <v>3752</v>
      </c>
      <c r="F3" s="6">
        <v>2069</v>
      </c>
      <c r="G3" s="6">
        <v>1683</v>
      </c>
      <c r="H3" s="6">
        <v>2328</v>
      </c>
      <c r="I3" s="8">
        <v>1231</v>
      </c>
      <c r="J3" s="8">
        <v>1097</v>
      </c>
      <c r="K3" s="7"/>
      <c r="L3" s="7"/>
      <c r="M3" s="7"/>
      <c r="N3" s="6"/>
    </row>
    <row r="4" ht="15" customHeight="1">
      <c r="A4" t="s" s="5">
        <v>14</v>
      </c>
      <c r="B4" t="s" s="5">
        <v>15</v>
      </c>
      <c r="C4" s="6">
        <v>9204</v>
      </c>
      <c r="D4" s="6">
        <v>4989</v>
      </c>
      <c r="E4" s="6">
        <v>703</v>
      </c>
      <c r="F4" s="6">
        <v>550</v>
      </c>
      <c r="G4" s="6">
        <v>153</v>
      </c>
      <c r="H4" s="6">
        <v>4286</v>
      </c>
      <c r="I4" s="8">
        <v>2542</v>
      </c>
      <c r="J4" s="8">
        <v>1744</v>
      </c>
      <c r="K4" s="7"/>
      <c r="L4" s="7"/>
      <c r="M4" s="7"/>
      <c r="N4" s="6"/>
    </row>
    <row r="5" ht="15" customHeight="1">
      <c r="A5" t="s" s="5">
        <v>16</v>
      </c>
      <c r="B5" t="s" s="5">
        <v>17</v>
      </c>
      <c r="C5" s="6">
        <v>18361</v>
      </c>
      <c r="D5" s="6">
        <v>8277</v>
      </c>
      <c r="E5" s="6">
        <v>4965</v>
      </c>
      <c r="F5" s="6">
        <v>1720</v>
      </c>
      <c r="G5" s="6">
        <v>3245</v>
      </c>
      <c r="H5" s="6">
        <v>3312</v>
      </c>
      <c r="I5" s="8">
        <v>152</v>
      </c>
      <c r="J5" s="8">
        <v>3160</v>
      </c>
      <c r="K5" s="7"/>
      <c r="L5" t="s" s="5">
        <v>147</v>
      </c>
      <c r="M5" s="7"/>
      <c r="N5" s="6"/>
    </row>
    <row r="6" ht="15" customHeight="1">
      <c r="A6" t="s" s="5">
        <v>18</v>
      </c>
      <c r="B6" t="s" s="5">
        <v>19</v>
      </c>
      <c r="C6" s="6">
        <v>35375</v>
      </c>
      <c r="D6" s="6">
        <v>12280</v>
      </c>
      <c r="E6" s="6">
        <v>7920</v>
      </c>
      <c r="F6" s="6">
        <v>3495</v>
      </c>
      <c r="G6" s="6">
        <v>4425</v>
      </c>
      <c r="H6" s="6">
        <v>4360</v>
      </c>
      <c r="I6" s="8">
        <v>4335</v>
      </c>
      <c r="J6" s="8">
        <v>25</v>
      </c>
      <c r="K6" s="7"/>
      <c r="L6" t="s" s="5">
        <v>147</v>
      </c>
      <c r="M6" s="7"/>
      <c r="N6" s="6"/>
    </row>
    <row r="7" ht="15" customHeight="1">
      <c r="A7" t="s" s="5">
        <v>20</v>
      </c>
      <c r="B7" t="s" s="5">
        <v>21</v>
      </c>
      <c r="C7" s="6">
        <v>9985</v>
      </c>
      <c r="D7" s="6">
        <v>3768</v>
      </c>
      <c r="E7" s="6">
        <v>22</v>
      </c>
      <c r="F7" s="6">
        <v>8</v>
      </c>
      <c r="G7" s="6">
        <v>14</v>
      </c>
      <c r="H7" s="6">
        <v>3746</v>
      </c>
      <c r="I7" s="8">
        <v>1093</v>
      </c>
      <c r="J7" s="8">
        <v>2653</v>
      </c>
      <c r="K7" s="7"/>
      <c r="L7" s="7"/>
      <c r="M7" s="7"/>
      <c r="N7" s="6"/>
    </row>
    <row r="8" ht="15" customHeight="1">
      <c r="A8" t="s" s="5">
        <v>22</v>
      </c>
      <c r="B8" t="s" s="5">
        <v>23</v>
      </c>
      <c r="C8" s="6">
        <v>21018</v>
      </c>
      <c r="D8" s="6">
        <v>1981</v>
      </c>
      <c r="E8" s="6">
        <v>767</v>
      </c>
      <c r="F8" s="6"/>
      <c r="G8" s="6"/>
      <c r="H8" s="6">
        <v>1214</v>
      </c>
      <c r="I8" s="8">
        <v>920</v>
      </c>
      <c r="J8" s="8">
        <v>294</v>
      </c>
      <c r="K8" s="7"/>
      <c r="L8" s="7"/>
      <c r="M8" s="7"/>
      <c r="N8" s="6"/>
    </row>
    <row r="9" ht="15" customHeight="1">
      <c r="A9" t="s" s="5">
        <v>24</v>
      </c>
      <c r="B9" t="s" s="5">
        <v>25</v>
      </c>
      <c r="C9" s="6">
        <v>13358</v>
      </c>
      <c r="D9" s="6"/>
      <c r="E9" s="6"/>
      <c r="F9" s="6"/>
      <c r="G9" s="6"/>
      <c r="H9" s="6"/>
      <c r="I9" s="7"/>
      <c r="J9" s="7"/>
      <c r="K9" s="7"/>
      <c r="L9" s="7"/>
      <c r="M9" s="7"/>
      <c r="N9" s="6"/>
    </row>
    <row r="10" ht="15" customHeight="1">
      <c r="A10" t="s" s="5">
        <v>26</v>
      </c>
      <c r="B10" t="s" s="5">
        <v>27</v>
      </c>
      <c r="C10" s="6">
        <v>31285</v>
      </c>
      <c r="D10" s="6">
        <v>10773</v>
      </c>
      <c r="E10" s="6">
        <v>9617</v>
      </c>
      <c r="F10" s="6">
        <v>4606</v>
      </c>
      <c r="G10" s="6">
        <v>5011</v>
      </c>
      <c r="H10" s="6">
        <v>1156</v>
      </c>
      <c r="I10" s="8">
        <v>295</v>
      </c>
      <c r="J10" s="8">
        <v>861</v>
      </c>
      <c r="K10" s="7"/>
      <c r="L10" t="s" s="5">
        <v>147</v>
      </c>
      <c r="M10" s="7"/>
      <c r="N10" s="6"/>
    </row>
    <row r="11" ht="15" customHeight="1">
      <c r="A11" t="s" s="5">
        <v>28</v>
      </c>
      <c r="B11" t="s" s="5">
        <v>29</v>
      </c>
      <c r="C11" s="6">
        <v>18275</v>
      </c>
      <c r="D11" s="6">
        <v>7033</v>
      </c>
      <c r="E11" s="6">
        <v>4635</v>
      </c>
      <c r="F11" s="6"/>
      <c r="G11" s="6"/>
      <c r="H11" s="6">
        <v>2398</v>
      </c>
      <c r="I11" s="6">
        <v>1441</v>
      </c>
      <c r="J11" s="8">
        <v>957</v>
      </c>
      <c r="K11" s="7"/>
      <c r="L11" s="7"/>
      <c r="M11" t="s" s="5">
        <v>147</v>
      </c>
      <c r="N11" s="6"/>
    </row>
    <row r="12" ht="15" customHeight="1">
      <c r="A12" t="s" s="5">
        <v>30</v>
      </c>
      <c r="B12" t="s" s="5">
        <v>31</v>
      </c>
      <c r="C12" s="6">
        <v>7829</v>
      </c>
      <c r="D12" s="6">
        <v>3199</v>
      </c>
      <c r="E12" s="6">
        <v>2896</v>
      </c>
      <c r="F12" s="6">
        <v>1788</v>
      </c>
      <c r="G12" s="6">
        <v>1108</v>
      </c>
      <c r="H12" s="6">
        <v>303</v>
      </c>
      <c r="I12" s="8">
        <v>166</v>
      </c>
      <c r="J12" s="8">
        <v>137</v>
      </c>
      <c r="K12" s="7"/>
      <c r="L12" s="7"/>
      <c r="M12" s="7"/>
      <c r="N12" s="6"/>
    </row>
    <row r="13" ht="15" customHeight="1">
      <c r="A13" t="s" s="5">
        <v>32</v>
      </c>
      <c r="B13" t="s" s="5">
        <v>33</v>
      </c>
      <c r="C13" s="6">
        <v>6227</v>
      </c>
      <c r="D13" s="6">
        <v>3083</v>
      </c>
      <c r="E13" s="6">
        <v>1951</v>
      </c>
      <c r="F13" s="6">
        <v>1526</v>
      </c>
      <c r="G13" s="6">
        <v>425</v>
      </c>
      <c r="H13" s="6">
        <v>1132</v>
      </c>
      <c r="I13" s="8">
        <v>789</v>
      </c>
      <c r="J13" s="8">
        <v>343</v>
      </c>
      <c r="K13" s="7"/>
      <c r="L13" t="s" s="5">
        <v>147</v>
      </c>
      <c r="M13" s="7"/>
      <c r="N13" s="6"/>
    </row>
    <row r="14" ht="15" customHeight="1">
      <c r="A14" t="s" s="5">
        <v>34</v>
      </c>
      <c r="B14" t="s" s="5">
        <v>35</v>
      </c>
      <c r="C14" s="6">
        <v>6880</v>
      </c>
      <c r="D14" s="6">
        <v>4922</v>
      </c>
      <c r="E14" s="6">
        <v>3196</v>
      </c>
      <c r="F14" s="6">
        <v>2545</v>
      </c>
      <c r="G14" s="6">
        <v>651</v>
      </c>
      <c r="H14" s="6">
        <v>1726</v>
      </c>
      <c r="I14" s="8">
        <v>1500</v>
      </c>
      <c r="J14" s="8">
        <v>226</v>
      </c>
      <c r="K14" s="7"/>
      <c r="L14" s="7"/>
      <c r="M14" s="7"/>
      <c r="N14" s="6"/>
    </row>
    <row r="15" ht="15" customHeight="1">
      <c r="A15" t="s" s="5">
        <v>36</v>
      </c>
      <c r="B15" t="s" s="5">
        <v>37</v>
      </c>
      <c r="C15" s="6">
        <v>23689</v>
      </c>
      <c r="D15" s="6">
        <v>8192</v>
      </c>
      <c r="E15" s="6"/>
      <c r="F15" s="6"/>
      <c r="G15" s="6"/>
      <c r="H15" s="6">
        <v>8192</v>
      </c>
      <c r="I15" s="8">
        <v>1229</v>
      </c>
      <c r="J15" s="8">
        <v>6963</v>
      </c>
      <c r="K15" s="7"/>
      <c r="L15" s="7"/>
      <c r="M15" s="7"/>
      <c r="N15" s="6"/>
    </row>
    <row r="16" ht="15" customHeight="1">
      <c r="A16" t="s" s="5">
        <v>38</v>
      </c>
      <c r="B16" t="s" s="5">
        <v>39</v>
      </c>
      <c r="C16" s="6">
        <v>11498</v>
      </c>
      <c r="D16" s="6">
        <v>5586</v>
      </c>
      <c r="E16" s="6">
        <v>3281</v>
      </c>
      <c r="F16" s="6">
        <v>1453</v>
      </c>
      <c r="G16" s="6">
        <v>1828</v>
      </c>
      <c r="H16" s="6">
        <v>2305</v>
      </c>
      <c r="I16" s="8">
        <v>384</v>
      </c>
      <c r="J16" s="8">
        <v>1921</v>
      </c>
      <c r="K16" s="7"/>
      <c r="L16" s="7"/>
      <c r="M16" s="7"/>
      <c r="N16" s="6"/>
    </row>
    <row r="17" ht="15" customHeight="1">
      <c r="A17" t="s" s="5">
        <v>40</v>
      </c>
      <c r="B17" t="s" s="5">
        <v>41</v>
      </c>
      <c r="C17" s="6">
        <v>6542</v>
      </c>
      <c r="D17" s="6">
        <v>4434</v>
      </c>
      <c r="E17" s="6">
        <v>3106</v>
      </c>
      <c r="F17" s="6">
        <v>451</v>
      </c>
      <c r="G17" s="6">
        <v>2655</v>
      </c>
      <c r="H17" s="6">
        <v>1328</v>
      </c>
      <c r="I17" s="8">
        <v>246</v>
      </c>
      <c r="J17" s="8">
        <v>1082</v>
      </c>
      <c r="K17" s="7"/>
      <c r="L17" s="7"/>
      <c r="M17" s="7"/>
      <c r="N17" s="6"/>
    </row>
    <row r="18" ht="15" customHeight="1">
      <c r="A18" t="s" s="5">
        <v>42</v>
      </c>
      <c r="B18" t="s" s="5">
        <v>43</v>
      </c>
      <c r="C18" s="6">
        <v>20368</v>
      </c>
      <c r="D18" s="6">
        <v>11846</v>
      </c>
      <c r="E18" s="6">
        <v>5365</v>
      </c>
      <c r="F18" s="6"/>
      <c r="G18" s="6"/>
      <c r="H18" s="6">
        <v>6481</v>
      </c>
      <c r="I18" s="8">
        <v>197</v>
      </c>
      <c r="J18" s="8">
        <v>6284</v>
      </c>
      <c r="K18" s="7"/>
      <c r="L18" s="7"/>
      <c r="M18" s="7"/>
      <c r="N18" s="6"/>
    </row>
    <row r="19" ht="15" customHeight="1">
      <c r="A19" t="s" s="5">
        <v>44</v>
      </c>
      <c r="B19" t="s" s="5">
        <v>45</v>
      </c>
      <c r="C19" s="6">
        <v>16005</v>
      </c>
      <c r="D19" s="6">
        <v>7953</v>
      </c>
      <c r="E19" s="6">
        <v>3178</v>
      </c>
      <c r="F19" s="6">
        <v>706</v>
      </c>
      <c r="G19" s="6">
        <v>2472</v>
      </c>
      <c r="H19" s="6">
        <v>4775</v>
      </c>
      <c r="I19" s="8">
        <v>3995</v>
      </c>
      <c r="J19" s="8">
        <v>780</v>
      </c>
      <c r="K19" s="7"/>
      <c r="L19" s="7"/>
      <c r="M19" s="7"/>
      <c r="N19" s="6"/>
    </row>
    <row r="20" ht="15" customHeight="1">
      <c r="A20" t="s" s="5">
        <v>46</v>
      </c>
      <c r="B20" t="s" s="5">
        <v>47</v>
      </c>
      <c r="C20" s="6">
        <v>2329</v>
      </c>
      <c r="D20" s="6">
        <v>240</v>
      </c>
      <c r="E20" s="6">
        <v>17</v>
      </c>
      <c r="F20" s="6"/>
      <c r="G20" s="6"/>
      <c r="H20" s="6">
        <v>223</v>
      </c>
      <c r="I20" s="8">
        <v>47</v>
      </c>
      <c r="J20" s="8">
        <v>176</v>
      </c>
      <c r="K20" s="7"/>
      <c r="L20" s="7"/>
      <c r="M20" s="7"/>
      <c r="N20" s="6"/>
    </row>
    <row r="21" ht="15" customHeight="1">
      <c r="A21" t="s" s="5">
        <v>48</v>
      </c>
      <c r="B21" t="s" s="5">
        <v>49</v>
      </c>
      <c r="C21" s="6">
        <v>7761</v>
      </c>
      <c r="D21" s="6">
        <v>2169</v>
      </c>
      <c r="E21" s="6">
        <v>1117</v>
      </c>
      <c r="F21" s="6">
        <v>147</v>
      </c>
      <c r="G21" s="6">
        <v>970</v>
      </c>
      <c r="H21" s="6">
        <v>1052</v>
      </c>
      <c r="I21" s="8">
        <v>148</v>
      </c>
      <c r="J21" s="8">
        <v>904</v>
      </c>
      <c r="K21" s="7"/>
      <c r="L21" s="7"/>
      <c r="M21" s="7"/>
      <c r="N21" s="6"/>
    </row>
    <row r="22" ht="15" customHeight="1">
      <c r="A22" t="s" s="5">
        <v>50</v>
      </c>
      <c r="B22" t="s" s="5">
        <v>51</v>
      </c>
      <c r="C22" s="6">
        <v>1300</v>
      </c>
      <c r="D22" s="6">
        <v>548</v>
      </c>
      <c r="E22" s="6">
        <v>548</v>
      </c>
      <c r="F22" s="6">
        <v>243</v>
      </c>
      <c r="G22" s="6">
        <v>305</v>
      </c>
      <c r="H22" s="6"/>
      <c r="I22" s="7"/>
      <c r="J22" s="7"/>
      <c r="K22" s="7"/>
      <c r="L22" s="7"/>
      <c r="M22" s="7"/>
      <c r="N22" s="6"/>
    </row>
    <row r="23" ht="15" customHeight="1">
      <c r="A23" t="s" s="5">
        <v>52</v>
      </c>
      <c r="B23" t="s" s="5">
        <v>53</v>
      </c>
      <c r="C23" s="6">
        <v>9188</v>
      </c>
      <c r="D23" s="6">
        <v>4658</v>
      </c>
      <c r="E23" s="6">
        <v>2073</v>
      </c>
      <c r="F23" s="6"/>
      <c r="G23" s="6"/>
      <c r="H23" s="6">
        <v>2585</v>
      </c>
      <c r="I23" s="8">
        <v>989</v>
      </c>
      <c r="J23" s="8">
        <v>1596</v>
      </c>
      <c r="K23" s="7"/>
      <c r="L23" s="7"/>
      <c r="M23" s="7"/>
      <c r="N23" s="6"/>
    </row>
    <row r="24" ht="15" customHeight="1">
      <c r="A24" t="s" s="5">
        <v>54</v>
      </c>
      <c r="B24" t="s" s="5">
        <v>55</v>
      </c>
      <c r="C24" s="6">
        <v>7767</v>
      </c>
      <c r="D24" s="6">
        <v>4938</v>
      </c>
      <c r="E24" s="6">
        <v>1774</v>
      </c>
      <c r="F24" s="6"/>
      <c r="G24" s="6"/>
      <c r="H24" s="6">
        <v>3164</v>
      </c>
      <c r="I24" s="8">
        <v>393</v>
      </c>
      <c r="J24" s="8">
        <v>2771</v>
      </c>
      <c r="K24" s="7"/>
      <c r="L24" s="7"/>
      <c r="M24" s="7"/>
      <c r="N24" s="6"/>
    </row>
    <row r="25" ht="15" customHeight="1">
      <c r="A25" t="s" s="5">
        <v>56</v>
      </c>
      <c r="B25" t="s" s="5">
        <v>57</v>
      </c>
      <c r="C25" s="6">
        <v>18032</v>
      </c>
      <c r="D25" s="6">
        <v>13987</v>
      </c>
      <c r="E25" s="6">
        <v>7582</v>
      </c>
      <c r="F25" s="6">
        <v>2647</v>
      </c>
      <c r="G25" s="6">
        <v>4935</v>
      </c>
      <c r="H25" s="6">
        <v>6405</v>
      </c>
      <c r="I25" s="8">
        <v>1229</v>
      </c>
      <c r="J25" s="8">
        <v>5176</v>
      </c>
      <c r="K25" s="7"/>
      <c r="L25" s="7"/>
      <c r="M25" s="7"/>
      <c r="N25" s="6"/>
    </row>
    <row r="26" ht="15" customHeight="1">
      <c r="A26" t="s" s="5">
        <v>58</v>
      </c>
      <c r="B26" t="s" s="5">
        <v>59</v>
      </c>
      <c r="C26" s="6">
        <v>8626</v>
      </c>
      <c r="D26" s="6">
        <v>3869</v>
      </c>
      <c r="E26" s="6">
        <v>1882</v>
      </c>
      <c r="F26" s="6">
        <v>563</v>
      </c>
      <c r="G26" s="6">
        <v>1319</v>
      </c>
      <c r="H26" s="6">
        <v>1987</v>
      </c>
      <c r="I26" s="8">
        <v>392</v>
      </c>
      <c r="J26" s="8">
        <v>1595</v>
      </c>
      <c r="K26" s="7"/>
      <c r="L26" t="s" s="5">
        <v>147</v>
      </c>
      <c r="M26" t="s" s="5">
        <v>147</v>
      </c>
      <c r="N26" s="6"/>
    </row>
    <row r="27" ht="15" customHeight="1">
      <c r="A27" t="s" s="5">
        <v>60</v>
      </c>
      <c r="B27" t="s" s="5">
        <v>61</v>
      </c>
      <c r="C27" s="6">
        <v>1313</v>
      </c>
      <c r="D27" s="6">
        <v>490</v>
      </c>
      <c r="E27" s="8">
        <v>268</v>
      </c>
      <c r="F27" s="8">
        <v>74</v>
      </c>
      <c r="G27" s="8">
        <v>194</v>
      </c>
      <c r="H27" s="6">
        <v>222</v>
      </c>
      <c r="I27" s="8">
        <v>18</v>
      </c>
      <c r="J27" s="8">
        <v>204</v>
      </c>
      <c r="K27" s="7"/>
      <c r="L27" t="s" s="5">
        <v>147</v>
      </c>
      <c r="M27" s="7"/>
      <c r="N27" s="6"/>
    </row>
    <row r="28" ht="15" customHeight="1">
      <c r="A28" t="s" s="5">
        <v>62</v>
      </c>
      <c r="B28" t="s" s="5">
        <v>63</v>
      </c>
      <c r="C28" s="6">
        <v>25209</v>
      </c>
      <c r="D28" s="6">
        <v>14964</v>
      </c>
      <c r="E28" s="6">
        <v>8990</v>
      </c>
      <c r="F28" s="6">
        <v>6560</v>
      </c>
      <c r="G28" s="6">
        <v>2430</v>
      </c>
      <c r="H28" s="6">
        <v>5974</v>
      </c>
      <c r="I28" s="8">
        <v>5929</v>
      </c>
      <c r="J28" s="8">
        <v>45</v>
      </c>
      <c r="K28" s="7"/>
      <c r="L28" s="7"/>
      <c r="M28" s="7"/>
      <c r="N28" s="6"/>
    </row>
    <row r="29" ht="15" customHeight="1">
      <c r="A29" t="s" s="5">
        <v>64</v>
      </c>
      <c r="B29" t="s" s="5">
        <v>65</v>
      </c>
      <c r="C29" s="6">
        <v>1527</v>
      </c>
      <c r="D29" s="6">
        <v>763</v>
      </c>
      <c r="E29" s="6">
        <v>447</v>
      </c>
      <c r="F29" s="6">
        <v>95</v>
      </c>
      <c r="G29" s="6">
        <v>356</v>
      </c>
      <c r="H29" s="6">
        <v>316</v>
      </c>
      <c r="I29" s="8">
        <v>195</v>
      </c>
      <c r="J29" s="8">
        <v>257</v>
      </c>
      <c r="K29" s="7"/>
      <c r="L29" t="s" s="5">
        <v>147</v>
      </c>
      <c r="M29" s="7"/>
      <c r="N29" s="6"/>
    </row>
    <row r="30" ht="15" customHeight="1">
      <c r="A30" t="s" s="5">
        <v>66</v>
      </c>
      <c r="B30" t="s" s="5">
        <v>67</v>
      </c>
      <c r="C30" s="6">
        <v>2724</v>
      </c>
      <c r="D30" s="36">
        <v>634</v>
      </c>
      <c r="E30" s="36">
        <v>250</v>
      </c>
      <c r="F30" s="6"/>
      <c r="G30" s="6"/>
      <c r="H30" s="36">
        <v>384</v>
      </c>
      <c r="I30" s="8">
        <v>199</v>
      </c>
      <c r="J30" s="8">
        <v>185</v>
      </c>
      <c r="K30" s="7"/>
      <c r="L30" s="7"/>
      <c r="M30" s="7"/>
      <c r="N30" s="6"/>
    </row>
    <row r="31" ht="15" customHeight="1">
      <c r="A31" t="s" s="5">
        <v>68</v>
      </c>
      <c r="B31" t="s" s="5">
        <v>69</v>
      </c>
      <c r="C31" s="37">
        <v>1428</v>
      </c>
      <c r="D31" s="53">
        <v>851</v>
      </c>
      <c r="E31" s="53">
        <v>145</v>
      </c>
      <c r="F31" s="39"/>
      <c r="G31" s="40">
        <v>162</v>
      </c>
      <c r="H31" s="54">
        <v>648</v>
      </c>
      <c r="I31" s="42"/>
      <c r="J31" s="8">
        <v>689</v>
      </c>
      <c r="K31" s="7"/>
      <c r="L31" s="7"/>
      <c r="M31" s="7"/>
      <c r="N31" s="6"/>
    </row>
    <row r="32" ht="15" customHeight="1">
      <c r="A32" t="s" s="5">
        <v>70</v>
      </c>
      <c r="B32" t="s" s="5">
        <v>71</v>
      </c>
      <c r="C32" s="6">
        <v>8050</v>
      </c>
      <c r="D32" s="43">
        <v>683</v>
      </c>
      <c r="E32" s="43"/>
      <c r="F32" s="6"/>
      <c r="G32" s="6"/>
      <c r="H32" s="43">
        <v>683</v>
      </c>
      <c r="I32" s="8">
        <v>19</v>
      </c>
      <c r="J32" s="8">
        <v>664</v>
      </c>
      <c r="K32" s="7"/>
      <c r="L32" t="s" s="5">
        <v>147</v>
      </c>
      <c r="M32" s="7"/>
      <c r="N32" s="6"/>
    </row>
    <row r="33" ht="15" customHeight="1">
      <c r="A33" t="s" s="5">
        <v>72</v>
      </c>
      <c r="B33" t="s" s="5">
        <v>73</v>
      </c>
      <c r="C33" s="6"/>
      <c r="D33" s="6"/>
      <c r="E33" s="6"/>
      <c r="F33" s="6"/>
      <c r="G33" s="6"/>
      <c r="H33" s="6"/>
      <c r="I33" s="7"/>
      <c r="J33" s="7"/>
      <c r="K33" s="7"/>
      <c r="L33" s="7"/>
      <c r="M33" s="7"/>
      <c r="N33" s="6"/>
    </row>
    <row r="34" ht="15" customHeight="1">
      <c r="A34" t="s" s="5">
        <v>74</v>
      </c>
      <c r="B34" t="s" s="5">
        <v>75</v>
      </c>
      <c r="C34" s="6">
        <v>6522</v>
      </c>
      <c r="D34" s="6">
        <v>2580</v>
      </c>
      <c r="E34" s="6">
        <v>1491</v>
      </c>
      <c r="F34" s="6">
        <v>64</v>
      </c>
      <c r="G34" s="6">
        <v>1427</v>
      </c>
      <c r="H34" s="6">
        <v>1089</v>
      </c>
      <c r="I34" s="8">
        <v>16</v>
      </c>
      <c r="J34" s="8">
        <v>1073</v>
      </c>
      <c r="K34" s="7"/>
      <c r="L34" s="7"/>
      <c r="M34" s="7"/>
      <c r="N34" s="6"/>
    </row>
    <row r="35" ht="15" customHeight="1">
      <c r="A35" t="s" s="5">
        <v>76</v>
      </c>
      <c r="B35" t="s" s="5">
        <v>77</v>
      </c>
      <c r="C35" s="6">
        <v>23104</v>
      </c>
      <c r="D35" s="6">
        <v>11365</v>
      </c>
      <c r="E35" s="6"/>
      <c r="F35" s="6"/>
      <c r="G35" s="6"/>
      <c r="H35" s="6">
        <v>11365</v>
      </c>
      <c r="I35" s="8">
        <v>1381</v>
      </c>
      <c r="J35" s="8">
        <v>9984</v>
      </c>
      <c r="K35" s="7"/>
      <c r="L35" s="7"/>
      <c r="M35" s="7"/>
      <c r="N35" s="6"/>
    </row>
    <row r="36" ht="15" customHeight="1">
      <c r="A36" t="s" s="5">
        <v>78</v>
      </c>
      <c r="B36" t="s" s="5">
        <v>79</v>
      </c>
      <c r="C36" s="6"/>
      <c r="D36" s="6"/>
      <c r="E36" s="6"/>
      <c r="F36" s="6"/>
      <c r="G36" s="6"/>
      <c r="H36" s="6"/>
      <c r="I36" s="7"/>
      <c r="J36" s="7"/>
      <c r="K36" s="7"/>
      <c r="L36" s="7"/>
      <c r="M36" s="7"/>
      <c r="N36" s="6"/>
    </row>
    <row r="37" ht="15" customHeight="1">
      <c r="A37" t="s" s="5">
        <v>80</v>
      </c>
      <c r="B37" t="s" s="5">
        <v>81</v>
      </c>
      <c r="C37" s="6">
        <v>10777</v>
      </c>
      <c r="D37" s="6">
        <v>2151</v>
      </c>
      <c r="E37" s="6">
        <v>2106</v>
      </c>
      <c r="F37" s="6">
        <v>1039</v>
      </c>
      <c r="G37" s="6">
        <v>1067</v>
      </c>
      <c r="H37" s="6">
        <v>45</v>
      </c>
      <c r="I37" s="7"/>
      <c r="J37" s="7"/>
      <c r="K37" s="7"/>
      <c r="L37" s="7"/>
      <c r="M37" s="7"/>
      <c r="N37" s="6"/>
    </row>
    <row r="38" ht="15" customHeight="1">
      <c r="A38" t="s" s="5">
        <v>82</v>
      </c>
      <c r="B38" t="s" s="5">
        <v>83</v>
      </c>
      <c r="C38" s="6">
        <v>9587</v>
      </c>
      <c r="D38" s="6">
        <v>4466</v>
      </c>
      <c r="E38" s="6">
        <v>4132</v>
      </c>
      <c r="F38" s="6">
        <v>1433</v>
      </c>
      <c r="G38" s="6">
        <v>2699</v>
      </c>
      <c r="H38" s="6">
        <v>334</v>
      </c>
      <c r="I38" s="8">
        <v>88</v>
      </c>
      <c r="J38" s="8">
        <v>246</v>
      </c>
      <c r="K38" s="7"/>
      <c r="L38" t="s" s="5">
        <v>147</v>
      </c>
      <c r="M38" s="7"/>
      <c r="N38" s="6"/>
    </row>
    <row r="39" ht="15" customHeight="1">
      <c r="A39" t="s" s="5">
        <v>84</v>
      </c>
      <c r="B39" t="s" s="5">
        <v>85</v>
      </c>
      <c r="C39" s="6">
        <v>19793</v>
      </c>
      <c r="D39" s="6">
        <v>8579</v>
      </c>
      <c r="E39" s="6"/>
      <c r="F39" s="6"/>
      <c r="G39" s="6"/>
      <c r="H39" s="6">
        <v>8579</v>
      </c>
      <c r="I39" s="8">
        <v>4189</v>
      </c>
      <c r="J39" s="8">
        <v>4390</v>
      </c>
      <c r="K39" s="7"/>
      <c r="L39" s="7"/>
      <c r="M39" s="7"/>
      <c r="N39" s="6"/>
    </row>
    <row r="40" ht="15" customHeight="1">
      <c r="A40" t="s" s="5">
        <v>86</v>
      </c>
      <c r="B40" t="s" s="5">
        <v>87</v>
      </c>
      <c r="C40" s="6">
        <v>3270</v>
      </c>
      <c r="D40" s="6">
        <v>1476</v>
      </c>
      <c r="E40" s="6">
        <v>1341</v>
      </c>
      <c r="F40" s="6">
        <v>1044</v>
      </c>
      <c r="G40" s="6">
        <v>297</v>
      </c>
      <c r="H40" s="6">
        <v>135</v>
      </c>
      <c r="I40" s="8">
        <v>54</v>
      </c>
      <c r="J40" s="8">
        <v>81</v>
      </c>
      <c r="K40" s="7"/>
      <c r="L40" s="7"/>
      <c r="M40" s="7"/>
      <c r="N40" s="6"/>
    </row>
    <row r="41" ht="15" customHeight="1">
      <c r="A41" t="s" s="5">
        <v>88</v>
      </c>
      <c r="B41" t="s" s="5">
        <v>89</v>
      </c>
      <c r="C41" s="6">
        <v>7250</v>
      </c>
      <c r="D41" s="6">
        <v>1356</v>
      </c>
      <c r="E41" s="6">
        <v>818</v>
      </c>
      <c r="F41" s="6"/>
      <c r="G41" s="6"/>
      <c r="H41" s="6">
        <v>538</v>
      </c>
      <c r="I41" s="7"/>
      <c r="J41" s="7"/>
      <c r="K41" s="7"/>
      <c r="L41" s="7"/>
      <c r="M41" s="7"/>
      <c r="N41" s="6"/>
    </row>
    <row r="42" ht="15" customHeight="1">
      <c r="A42" t="s" s="5">
        <v>90</v>
      </c>
      <c r="B42" t="s" s="5">
        <v>91</v>
      </c>
      <c r="C42" s="6">
        <v>4284</v>
      </c>
      <c r="D42" s="6">
        <v>3057</v>
      </c>
      <c r="E42" s="6">
        <v>707</v>
      </c>
      <c r="F42" s="6">
        <v>181</v>
      </c>
      <c r="G42" s="6">
        <v>526</v>
      </c>
      <c r="H42" s="6">
        <v>2350</v>
      </c>
      <c r="I42" s="8">
        <v>179</v>
      </c>
      <c r="J42" s="8">
        <v>2171</v>
      </c>
      <c r="K42" s="7"/>
      <c r="L42" s="7"/>
      <c r="M42" s="7"/>
      <c r="N42" s="6"/>
    </row>
    <row r="43" ht="15" customHeight="1">
      <c r="A43" t="s" s="5">
        <v>92</v>
      </c>
      <c r="B43" t="s" s="5">
        <v>93</v>
      </c>
      <c r="C43" s="6">
        <v>11369</v>
      </c>
      <c r="D43" s="6">
        <v>4398</v>
      </c>
      <c r="E43" s="6"/>
      <c r="F43" s="6"/>
      <c r="G43" s="6"/>
      <c r="H43" s="6">
        <v>4398</v>
      </c>
      <c r="I43" s="7"/>
      <c r="J43" s="7"/>
      <c r="K43" s="7"/>
      <c r="L43" s="7"/>
      <c r="M43" s="7"/>
      <c r="N43" s="6"/>
    </row>
    <row r="44" ht="15" customHeight="1">
      <c r="A44" t="s" s="5">
        <v>94</v>
      </c>
      <c r="B44" t="s" s="5">
        <v>95</v>
      </c>
      <c r="C44" s="6">
        <v>65710</v>
      </c>
      <c r="D44" s="6">
        <v>28500</v>
      </c>
      <c r="E44" s="6">
        <v>21121</v>
      </c>
      <c r="F44" s="6">
        <v>10433</v>
      </c>
      <c r="G44" s="6">
        <v>10688</v>
      </c>
      <c r="H44" s="6">
        <v>7379</v>
      </c>
      <c r="I44" s="8">
        <v>5282</v>
      </c>
      <c r="J44" s="8">
        <v>2097</v>
      </c>
      <c r="K44" s="7"/>
      <c r="L44" s="7"/>
      <c r="M44" s="7"/>
      <c r="N44" s="6"/>
    </row>
    <row r="45" ht="15" customHeight="1">
      <c r="A45" t="s" s="5">
        <v>96</v>
      </c>
      <c r="B45" t="s" s="5">
        <v>97</v>
      </c>
      <c r="C45" s="6">
        <v>3746</v>
      </c>
      <c r="D45" s="6">
        <v>2999</v>
      </c>
      <c r="E45" s="6">
        <v>1030</v>
      </c>
      <c r="F45" s="6">
        <v>598</v>
      </c>
      <c r="G45" s="6">
        <v>432</v>
      </c>
      <c r="H45" s="6">
        <v>1969</v>
      </c>
      <c r="I45" s="8">
        <v>670</v>
      </c>
      <c r="J45" s="8">
        <v>1299</v>
      </c>
      <c r="K45" s="7"/>
      <c r="L45" t="s" s="5">
        <v>147</v>
      </c>
      <c r="M45" s="7"/>
      <c r="N45" s="6"/>
    </row>
    <row r="46" ht="15" customHeight="1">
      <c r="A46" t="s" s="5">
        <v>98</v>
      </c>
      <c r="B46" t="s" s="5">
        <v>99</v>
      </c>
      <c r="C46" s="6">
        <v>12118</v>
      </c>
      <c r="D46" s="6">
        <v>6208</v>
      </c>
      <c r="E46" s="6">
        <v>6158</v>
      </c>
      <c r="F46" s="6">
        <v>4579</v>
      </c>
      <c r="G46" s="6">
        <v>1579</v>
      </c>
      <c r="H46" s="6">
        <v>50</v>
      </c>
      <c r="I46" s="8">
        <v>37</v>
      </c>
      <c r="J46" s="8">
        <v>13</v>
      </c>
      <c r="K46" s="7"/>
      <c r="L46" s="7"/>
      <c r="M46" s="7"/>
      <c r="N46" s="6"/>
    </row>
    <row r="47" ht="15" customHeight="1">
      <c r="A47" t="s" s="44">
        <v>100</v>
      </c>
      <c r="B47" t="s" s="44">
        <v>101</v>
      </c>
      <c r="C47" s="45">
        <v>7774</v>
      </c>
      <c r="D47" s="36">
        <v>763</v>
      </c>
      <c r="E47" s="45">
        <v>447</v>
      </c>
      <c r="F47" s="46"/>
      <c r="G47" s="46"/>
      <c r="H47" s="45">
        <v>316</v>
      </c>
      <c r="I47" s="46"/>
      <c r="J47" s="46"/>
      <c r="K47" s="7"/>
      <c r="L47" t="s" s="5">
        <v>147</v>
      </c>
      <c r="M47" s="7"/>
      <c r="N47" s="6"/>
    </row>
    <row r="48" ht="15" customHeight="1">
      <c r="A48" t="s" s="55">
        <v>102</v>
      </c>
      <c r="B48" t="s" s="56">
        <v>103</v>
      </c>
      <c r="C48" s="57">
        <v>8100</v>
      </c>
      <c r="D48" s="57">
        <v>3363</v>
      </c>
      <c r="E48" s="57"/>
      <c r="F48" s="57"/>
      <c r="G48" s="57"/>
      <c r="H48" s="57">
        <v>3363</v>
      </c>
      <c r="I48" s="57">
        <v>1946</v>
      </c>
      <c r="J48" s="57">
        <v>1417</v>
      </c>
      <c r="K48" s="42"/>
      <c r="L48" s="7"/>
      <c r="M48" t="s" s="5">
        <v>147</v>
      </c>
      <c r="N48" s="6"/>
    </row>
    <row r="49" ht="15" customHeight="1">
      <c r="A49" t="s" s="50">
        <v>104</v>
      </c>
      <c r="B49" t="s" s="50">
        <v>105</v>
      </c>
      <c r="C49" s="43">
        <v>9374</v>
      </c>
      <c r="D49" s="43">
        <v>6556</v>
      </c>
      <c r="E49" s="43">
        <v>2718</v>
      </c>
      <c r="F49" s="43">
        <v>1074</v>
      </c>
      <c r="G49" s="43">
        <v>1644</v>
      </c>
      <c r="H49" s="43">
        <v>3838</v>
      </c>
      <c r="I49" s="51">
        <v>1414</v>
      </c>
      <c r="J49" s="51">
        <v>2424</v>
      </c>
      <c r="K49" s="7"/>
      <c r="L49" t="s" s="5">
        <v>147</v>
      </c>
      <c r="M49" s="7"/>
      <c r="N49" s="6"/>
    </row>
    <row r="50" ht="15" customHeight="1">
      <c r="A50" t="s" s="5">
        <v>106</v>
      </c>
      <c r="B50" t="s" s="5">
        <v>107</v>
      </c>
      <c r="C50" s="6">
        <v>3881</v>
      </c>
      <c r="D50" s="6">
        <v>1144</v>
      </c>
      <c r="E50" s="6">
        <v>530</v>
      </c>
      <c r="F50" s="6">
        <v>9</v>
      </c>
      <c r="G50" s="6">
        <v>521</v>
      </c>
      <c r="H50" s="6">
        <v>614</v>
      </c>
      <c r="I50" s="8">
        <v>315</v>
      </c>
      <c r="J50" s="8">
        <v>299</v>
      </c>
      <c r="K50" s="7"/>
      <c r="L50" s="7"/>
      <c r="M50" s="7"/>
      <c r="N50" s="6"/>
    </row>
    <row r="51" ht="15" customHeight="1">
      <c r="A51" t="s" s="5">
        <v>108</v>
      </c>
      <c r="B51" t="s" s="5">
        <v>109</v>
      </c>
      <c r="C51" s="6">
        <v>1084</v>
      </c>
      <c r="D51" s="6">
        <v>597</v>
      </c>
      <c r="E51" s="6">
        <v>259</v>
      </c>
      <c r="F51" s="6">
        <v>34</v>
      </c>
      <c r="G51" s="6">
        <v>225</v>
      </c>
      <c r="H51" s="6">
        <v>338</v>
      </c>
      <c r="I51" s="8">
        <v>37</v>
      </c>
      <c r="J51" s="8">
        <v>301</v>
      </c>
      <c r="K51" s="7"/>
      <c r="L51" s="7"/>
      <c r="M51" s="7"/>
      <c r="N51" s="6"/>
    </row>
    <row r="52" ht="15" customHeight="1">
      <c r="A52" s="7"/>
      <c r="B52" s="7"/>
      <c r="C52" s="7"/>
      <c r="D52" s="7"/>
      <c r="E52" s="7"/>
      <c r="F52" s="7"/>
      <c r="G52" s="7"/>
      <c r="H52" s="7"/>
      <c r="I52" s="7"/>
      <c r="J52" s="7"/>
      <c r="K52" s="7"/>
      <c r="L52" s="7"/>
      <c r="M52" s="7"/>
      <c r="N52" s="7"/>
    </row>
    <row r="53" ht="15" customHeight="1">
      <c r="A53" s="7"/>
      <c r="B53" t="s" s="9">
        <v>110</v>
      </c>
      <c r="C53" s="10">
        <f>SUM(C2:C51)</f>
        <v>605577</v>
      </c>
      <c r="D53" s="10">
        <f>SUM(D2:D51)</f>
        <v>247250</v>
      </c>
      <c r="E53" s="10">
        <f>SUM(E2:E51)</f>
        <v>127124</v>
      </c>
      <c r="F53" s="10">
        <f>SUM(F2:F51)+E5+E8+E11+E18+E20+E23+E24+E26+E30+E41+E47</f>
        <v>76516</v>
      </c>
      <c r="G53" s="10">
        <f>SUM(G2:G51)</f>
        <v>57476</v>
      </c>
      <c r="H53" s="10">
        <f>SUM(H2:H51)</f>
        <v>120068</v>
      </c>
      <c r="I53" s="10">
        <f>SUM(I2:I51)+H5+H26+H37+H41+H43+H47</f>
        <v>56542</v>
      </c>
      <c r="J53" s="10">
        <f>SUM(J2:J51)</f>
        <v>69002</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31</v>
      </c>
      <c r="G55" s="8">
        <f>COUNTIF(G2:G51,"&gt;0")</f>
        <v>32</v>
      </c>
      <c r="H55" s="8">
        <f>COUNTIF(H2:H51,"&gt;0")</f>
        <v>46</v>
      </c>
      <c r="I55" s="8">
        <f>COUNTIF(I2:I51,"&gt;0")</f>
        <v>41</v>
      </c>
      <c r="J55" s="8">
        <f>COUNTIF(J2:J51,"&gt;0")</f>
        <v>42</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58" customWidth="1"/>
    <col min="2" max="2" width="15.3516" style="58" customWidth="1"/>
    <col min="3" max="3" width="10.6719" style="58" customWidth="1"/>
    <col min="4" max="4" width="10.6719" style="58" customWidth="1"/>
    <col min="5" max="5" width="10.6719" style="58" customWidth="1"/>
    <col min="6" max="6" width="10.6719" style="58" customWidth="1"/>
    <col min="7" max="7" width="10.6719" style="58" customWidth="1"/>
    <col min="8" max="8" width="10.6719" style="58" customWidth="1"/>
    <col min="9" max="9" width="10.6719" style="58" customWidth="1"/>
    <col min="10" max="10" width="10.6719" style="58" customWidth="1"/>
    <col min="11" max="11" width="8.85156" style="58" customWidth="1"/>
    <col min="12" max="12" width="8.85156" style="58" customWidth="1"/>
    <col min="13" max="13" width="8.85156" style="58" customWidth="1"/>
    <col min="14" max="14" width="8.85156" style="58" customWidth="1"/>
    <col min="15" max="256" width="8.85156" style="58"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c r="D5" s="6"/>
      <c r="E5" s="6"/>
      <c r="F5" s="6"/>
      <c r="G5" s="6"/>
      <c r="H5" s="6"/>
      <c r="I5" s="6"/>
      <c r="J5" s="6"/>
      <c r="K5" s="7"/>
      <c r="L5" s="7"/>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1705</v>
      </c>
      <c r="D29" s="6">
        <v>611</v>
      </c>
      <c r="E29" s="6">
        <v>428</v>
      </c>
      <c r="F29" s="6"/>
      <c r="G29" s="6"/>
      <c r="H29" s="6">
        <v>183</v>
      </c>
      <c r="I29" s="6"/>
      <c r="J29" s="6"/>
      <c r="K29" s="7"/>
      <c r="L29" s="7"/>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1013956</v>
      </c>
      <c r="D53" s="10">
        <f>SUM(D2:D51)</f>
        <v>232759</v>
      </c>
      <c r="E53" s="10">
        <f>SUM(E2:E51)</f>
        <v>118032</v>
      </c>
      <c r="F53" s="10">
        <f>SUM(F2:F52)+E9+E20+E21+E29+E30+E41+E44+E45+E47</f>
        <v>80988</v>
      </c>
      <c r="G53" s="10">
        <f>SUM(G2:G51)</f>
        <v>37044</v>
      </c>
      <c r="H53" s="10">
        <f>SUM(H2:H51)</f>
        <v>114727</v>
      </c>
      <c r="I53" s="10">
        <f>SUM(I2:I52)+H21+H29+H41+H45+H47</f>
        <v>78368</v>
      </c>
      <c r="J53" s="10">
        <f>SUM(J2:J51)</f>
        <v>36359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42</v>
      </c>
      <c r="D55" s="8">
        <f>COUNTIF(D2:D51,"&gt;0")</f>
        <v>40</v>
      </c>
      <c r="E55" s="8">
        <f>COUNTIF(E2:E51,"&gt;0")</f>
        <v>35</v>
      </c>
      <c r="F55" s="8">
        <f>COUNTIF(F2:F51,"&gt;0")</f>
        <v>22</v>
      </c>
      <c r="G55" s="8">
        <f>COUNTIF(G2:G51,"&gt;0")</f>
        <v>26</v>
      </c>
      <c r="H55" s="8">
        <f>COUNTIF(H2:H51,"&gt;0")</f>
        <v>37</v>
      </c>
      <c r="I55" s="8">
        <f>COUNTIF(I2:I51,"&gt;0")</f>
        <v>28</v>
      </c>
      <c r="J55" s="8">
        <f>COUNTIF(J2:J51,"&gt;0")</f>
        <v>31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