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25"/>
  <workbookPr defaultThemeVersion="166925"/>
  <mc:AlternateContent xmlns:mc="http://schemas.openxmlformats.org/markup-compatibility/2006">
    <mc:Choice Requires="x15">
      <x15ac:absPath xmlns:x15ac="http://schemas.microsoft.com/office/spreadsheetml/2010/11/ac" url="C:\Documents\Revocations\"/>
    </mc:Choice>
  </mc:AlternateContent>
  <xr:revisionPtr revIDLastSave="0" documentId="8_{5A1D34BE-7D3D-4B11-B371-4F64AE3A1AED}" xr6:coauthVersionLast="45" xr6:coauthVersionMax="45" xr10:uidLastSave="{00000000-0000-0000-0000-000000000000}"/>
  <bookViews>
    <workbookView xWindow="-20610" yWindow="5100" windowWidth="20730" windowHeight="11160" tabRatio="836" firstSheet="18" activeTab="18" xr2:uid="{2511963B-8B9C-49F2-848E-8A028F9CA50E}"/>
  </bookViews>
  <sheets>
    <sheet name="Admissions 2017" sheetId="19" r:id="rId1"/>
    <sheet name="Population 2017" sheetId="20" r:id="rId2"/>
    <sheet name="AdmPercentages 2017" sheetId="21" r:id="rId3"/>
    <sheet name="PopPercentages 2017" sheetId="22" r:id="rId4"/>
    <sheet name="Admissions 2017-R" sheetId="7" r:id="rId5"/>
    <sheet name="AdmPercentages 2017-R" sheetId="9" r:id="rId6"/>
    <sheet name="Admissions 2018" sheetId="1" r:id="rId7"/>
    <sheet name="Population 2018" sheetId="2" r:id="rId8"/>
    <sheet name="AdmPercentages 2018" sheetId="3" r:id="rId9"/>
    <sheet name="PopPercentages 2018" sheetId="4" r:id="rId10"/>
    <sheet name="Admissions 2019" sheetId="11" r:id="rId11"/>
    <sheet name="Population 2019" sheetId="12" r:id="rId12"/>
    <sheet name="AdmPercentages 2019" sheetId="13" r:id="rId13"/>
    <sheet name="PopPercentages 2019" sheetId="14" r:id="rId14"/>
    <sheet name="Admissions 2020" sheetId="15" r:id="rId15"/>
    <sheet name="Population 2020" sheetId="16" r:id="rId16"/>
    <sheet name="AdmPercentages 2020" sheetId="17" r:id="rId17"/>
    <sheet name="PopPercentages 2020" sheetId="18" r:id="rId18"/>
    <sheet name="State Notes 2020" sheetId="6" r:id="rId19"/>
  </sheets>
  <definedNames>
    <definedName name="_xlnm._FilterDatabase" localSheetId="10" hidden="1">'Admissions 2019'!$A$1:$N$51</definedName>
    <definedName name="_xlnm._FilterDatabase" localSheetId="14" hidden="1">'Admissions 2020'!$A$1:$M$51</definedName>
    <definedName name="_xlnm._FilterDatabase" localSheetId="2" hidden="1">'AdmPercentages 2017'!$A$1:$M$1</definedName>
    <definedName name="_xlnm._FilterDatabase" localSheetId="5" hidden="1">'AdmPercentages 2017-R'!$A$1:$M$1</definedName>
    <definedName name="_xlnm._FilterDatabase" localSheetId="8" hidden="1">'AdmPercentages 2018'!$A$1:$L$51</definedName>
    <definedName name="_xlnm._FilterDatabase" localSheetId="12" hidden="1">'AdmPercentages 2019'!$A$1:$L$1</definedName>
    <definedName name="_xlnm._FilterDatabase" localSheetId="16" hidden="1">'AdmPercentages 2020'!$A$1:$O$51</definedName>
    <definedName name="_xlnm._FilterDatabase" localSheetId="3" hidden="1">'PopPercentages 2017'!$A$1:$K$1</definedName>
    <definedName name="_xlnm._FilterDatabase" localSheetId="9" hidden="1">'PopPercentages 2018'!$A$1:$J$1</definedName>
    <definedName name="_xlnm._FilterDatabase" localSheetId="13" hidden="1">'PopPercentages 2019'!$A$1:$J$1</definedName>
    <definedName name="_xlnm._FilterDatabase" localSheetId="17" hidden="1">'PopPercentages 2020'!$A$1:$J$1</definedName>
    <definedName name="_xlnm._FilterDatabase" localSheetId="11" hidden="1">'Population 2019'!$A$1:$M$51</definedName>
    <definedName name="_xlnm._FilterDatabase" localSheetId="15" hidden="1">'Population 2020'!$A$1:$N$51</definedName>
    <definedName name="_xlnm._FilterDatabase" localSheetId="18" hidden="1">'State Notes 2020'!$A$1:$C$1</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3" i="2" l="1"/>
  <c r="G53" i="2"/>
  <c r="F53" i="2"/>
  <c r="D31" i="2"/>
  <c r="F47" i="18" l="1"/>
  <c r="F48" i="18"/>
  <c r="H48" i="17"/>
  <c r="D48" i="17"/>
  <c r="C48" i="17" s="1"/>
  <c r="I53" i="16"/>
  <c r="I53" i="15"/>
  <c r="F48" i="14"/>
  <c r="F47" i="14"/>
  <c r="H47" i="13"/>
  <c r="F48" i="13"/>
  <c r="E48" i="13"/>
  <c r="E35" i="13"/>
  <c r="D48" i="13"/>
  <c r="C48" i="13" s="1"/>
  <c r="E49" i="13"/>
  <c r="H48" i="13"/>
  <c r="I53" i="12"/>
  <c r="I53" i="11"/>
  <c r="D48" i="4"/>
  <c r="F48" i="4"/>
  <c r="F47" i="4"/>
  <c r="H47" i="3"/>
  <c r="I53" i="2"/>
  <c r="I53" i="1"/>
  <c r="H47" i="9"/>
  <c r="I53" i="7"/>
  <c r="F53" i="7"/>
  <c r="H53" i="7"/>
  <c r="D47" i="16"/>
  <c r="H47" i="16"/>
  <c r="D47" i="12"/>
  <c r="H47" i="12"/>
  <c r="D47" i="2"/>
  <c r="H47" i="2"/>
  <c r="D47" i="15"/>
  <c r="H47" i="15"/>
  <c r="D47" i="11"/>
  <c r="H47" i="11"/>
  <c r="D47" i="1"/>
  <c r="H47" i="1"/>
  <c r="D47" i="7"/>
  <c r="H47" i="7"/>
  <c r="H48" i="3" l="1"/>
  <c r="D48" i="3" s="1"/>
  <c r="C48" i="3" s="1"/>
  <c r="L48" i="3"/>
  <c r="K48" i="3"/>
  <c r="H46" i="3"/>
  <c r="E49" i="3"/>
  <c r="Q21" i="15" l="1"/>
  <c r="K2" i="17" l="1"/>
  <c r="F38" i="18" l="1"/>
  <c r="F10" i="18"/>
  <c r="E24" i="18"/>
  <c r="E7" i="18"/>
  <c r="D3" i="18"/>
  <c r="F10" i="14"/>
  <c r="E24" i="14"/>
  <c r="E7" i="14"/>
  <c r="E24" i="4"/>
  <c r="E7" i="4"/>
  <c r="G7" i="17"/>
  <c r="G20" i="17"/>
  <c r="H37" i="13"/>
  <c r="H31" i="13"/>
  <c r="G7" i="13"/>
  <c r="G26" i="13"/>
  <c r="G11" i="13"/>
  <c r="G31" i="13"/>
  <c r="L26" i="13"/>
  <c r="K26" i="13"/>
  <c r="F26" i="13" s="1"/>
  <c r="J26" i="13"/>
  <c r="I26" i="13"/>
  <c r="H26" i="13"/>
  <c r="E26" i="13"/>
  <c r="H11" i="13"/>
  <c r="D11" i="13" s="1"/>
  <c r="C11" i="13" s="1"/>
  <c r="H37" i="3"/>
  <c r="G11" i="3"/>
  <c r="G7" i="3"/>
  <c r="D26" i="3"/>
  <c r="C26" i="3" s="1"/>
  <c r="H26" i="3"/>
  <c r="G26" i="3"/>
  <c r="L26" i="3"/>
  <c r="K26" i="3"/>
  <c r="J26" i="3"/>
  <c r="I26" i="3"/>
  <c r="H11" i="3"/>
  <c r="I8" i="9"/>
  <c r="J8" i="9"/>
  <c r="D48" i="18"/>
  <c r="C48" i="18" s="1"/>
  <c r="D48" i="14"/>
  <c r="C48" i="14" s="1"/>
  <c r="C48" i="4"/>
  <c r="C48" i="7"/>
  <c r="D48" i="7"/>
  <c r="H48" i="7"/>
  <c r="I48" i="7"/>
  <c r="J48" i="7"/>
  <c r="D26" i="13" l="1"/>
  <c r="C26" i="13" s="1"/>
  <c r="D11" i="3"/>
  <c r="C11" i="3" s="1"/>
  <c r="H31" i="17"/>
  <c r="G31" i="17"/>
  <c r="D55" i="15"/>
  <c r="F15" i="18"/>
  <c r="D31" i="17" l="1"/>
  <c r="C31" i="17" s="1"/>
  <c r="E9" i="4"/>
  <c r="D9" i="4" s="1"/>
  <c r="C9" i="4" s="1"/>
  <c r="J9" i="4"/>
  <c r="H47" i="17"/>
  <c r="G47" i="17"/>
  <c r="L48" i="17"/>
  <c r="K48" i="17"/>
  <c r="J48" i="17"/>
  <c r="I48" i="17"/>
  <c r="L47" i="17"/>
  <c r="K47" i="17"/>
  <c r="J47" i="17"/>
  <c r="I47" i="17"/>
  <c r="L46" i="17"/>
  <c r="K46" i="17"/>
  <c r="J46" i="17"/>
  <c r="I46" i="17"/>
  <c r="L44" i="17"/>
  <c r="K44" i="17"/>
  <c r="J44" i="17"/>
  <c r="I44" i="17"/>
  <c r="L43" i="17"/>
  <c r="K43" i="17"/>
  <c r="J43" i="17"/>
  <c r="I43" i="17"/>
  <c r="L42" i="17"/>
  <c r="K42" i="17"/>
  <c r="J42" i="17"/>
  <c r="I42" i="17"/>
  <c r="L36" i="17"/>
  <c r="K36" i="17"/>
  <c r="J36" i="17"/>
  <c r="I36" i="17"/>
  <c r="L33" i="17"/>
  <c r="K33" i="17"/>
  <c r="J33" i="17"/>
  <c r="I33" i="17"/>
  <c r="L32" i="17"/>
  <c r="K32" i="17"/>
  <c r="J32" i="17"/>
  <c r="I32" i="17"/>
  <c r="L30" i="17"/>
  <c r="K30" i="17"/>
  <c r="J30" i="17"/>
  <c r="I30" i="17"/>
  <c r="L26" i="17"/>
  <c r="K26" i="17"/>
  <c r="J26" i="17"/>
  <c r="I26" i="17"/>
  <c r="L19" i="17"/>
  <c r="K19" i="17"/>
  <c r="J19" i="17"/>
  <c r="I19" i="17"/>
  <c r="L15" i="17"/>
  <c r="K15" i="17"/>
  <c r="J15" i="17"/>
  <c r="I15" i="17"/>
  <c r="L11" i="17"/>
  <c r="K11" i="17"/>
  <c r="J11" i="17"/>
  <c r="I11" i="17"/>
  <c r="L9" i="17"/>
  <c r="K9" i="17"/>
  <c r="J9" i="17"/>
  <c r="I9" i="17"/>
  <c r="L5" i="17"/>
  <c r="K5" i="17"/>
  <c r="J5" i="17"/>
  <c r="I5" i="17"/>
  <c r="D55" i="1"/>
  <c r="C55" i="16"/>
  <c r="J55" i="16"/>
  <c r="I55" i="16"/>
  <c r="G55" i="16"/>
  <c r="F55" i="16"/>
  <c r="D55" i="16"/>
  <c r="J55" i="12"/>
  <c r="I55" i="12"/>
  <c r="G55" i="12"/>
  <c r="F55" i="12"/>
  <c r="C55" i="12"/>
  <c r="C55" i="2"/>
  <c r="J55" i="2"/>
  <c r="I55" i="2"/>
  <c r="H55" i="2"/>
  <c r="G55" i="2"/>
  <c r="F55" i="2"/>
  <c r="E55" i="2"/>
  <c r="D55" i="2"/>
  <c r="D55" i="22"/>
  <c r="E55" i="22"/>
  <c r="F55" i="22"/>
  <c r="G55" i="22"/>
  <c r="H55" i="22"/>
  <c r="I55" i="22"/>
  <c r="J55" i="22"/>
  <c r="C55" i="22"/>
  <c r="J55" i="15"/>
  <c r="I55" i="15"/>
  <c r="H55" i="15"/>
  <c r="G55" i="15"/>
  <c r="F55" i="15"/>
  <c r="E55" i="15"/>
  <c r="C55" i="15"/>
  <c r="J55" i="11"/>
  <c r="I55" i="11"/>
  <c r="H55" i="11"/>
  <c r="G55" i="11"/>
  <c r="F55" i="11"/>
  <c r="E55" i="11"/>
  <c r="D55" i="11"/>
  <c r="C55" i="11"/>
  <c r="J55" i="1"/>
  <c r="I55" i="1"/>
  <c r="H55" i="1"/>
  <c r="G55" i="1"/>
  <c r="F55" i="1"/>
  <c r="E55" i="1"/>
  <c r="C55" i="1"/>
  <c r="D55" i="7"/>
  <c r="E55" i="7"/>
  <c r="F55" i="7"/>
  <c r="G55" i="7"/>
  <c r="H55" i="7"/>
  <c r="I55" i="7"/>
  <c r="J55" i="7"/>
  <c r="C55" i="7"/>
  <c r="D47" i="17" l="1"/>
  <c r="C47" i="17" s="1"/>
  <c r="F53" i="1"/>
  <c r="F53" i="11"/>
  <c r="E53" i="11" l="1"/>
  <c r="E37" i="21" l="1"/>
  <c r="E53" i="7" l="1"/>
  <c r="J30" i="9" l="1"/>
  <c r="I30" i="9"/>
  <c r="F17" i="14" l="1"/>
  <c r="D53" i="16"/>
  <c r="F53" i="16"/>
  <c r="F17" i="18"/>
  <c r="F53" i="12" l="1"/>
  <c r="D24" i="12"/>
  <c r="D24" i="2"/>
  <c r="F53" i="15" l="1"/>
  <c r="J53" i="15"/>
  <c r="H53" i="15"/>
  <c r="G53" i="15"/>
  <c r="E53" i="15"/>
  <c r="D53" i="15"/>
  <c r="C53" i="15"/>
  <c r="K53" i="17" l="1"/>
  <c r="J53" i="17"/>
  <c r="C53" i="17"/>
  <c r="G53" i="17"/>
  <c r="I53" i="17"/>
  <c r="D53" i="17"/>
  <c r="E53" i="17"/>
  <c r="H53" i="17"/>
  <c r="L53" i="17"/>
  <c r="F53" i="17"/>
  <c r="I53" i="19" l="1"/>
  <c r="F53" i="19"/>
  <c r="G47" i="9" l="1"/>
  <c r="D47" i="9" s="1"/>
  <c r="C47" i="9" s="1"/>
  <c r="G30" i="9"/>
  <c r="G21" i="9"/>
  <c r="G18" i="9"/>
  <c r="J18" i="9"/>
  <c r="E31" i="16" l="1"/>
  <c r="E31" i="18" s="1"/>
  <c r="H31" i="16"/>
  <c r="F31" i="18"/>
  <c r="E47" i="18"/>
  <c r="E45" i="18"/>
  <c r="E41" i="18"/>
  <c r="E29" i="18"/>
  <c r="E21" i="18"/>
  <c r="E20" i="18"/>
  <c r="F45" i="18"/>
  <c r="F41" i="18"/>
  <c r="F29" i="18"/>
  <c r="F23" i="18"/>
  <c r="F21" i="18"/>
  <c r="H3" i="16"/>
  <c r="E3" i="16"/>
  <c r="E55" i="16" s="1"/>
  <c r="G3" i="18"/>
  <c r="H3" i="18"/>
  <c r="I3" i="18"/>
  <c r="J3" i="18"/>
  <c r="G4" i="18"/>
  <c r="H4" i="18"/>
  <c r="I4" i="18"/>
  <c r="J4" i="18"/>
  <c r="G6" i="18"/>
  <c r="H6" i="18"/>
  <c r="I6" i="18"/>
  <c r="J6" i="18"/>
  <c r="G7" i="18"/>
  <c r="H7" i="18"/>
  <c r="I7" i="18"/>
  <c r="J7" i="18"/>
  <c r="G10" i="18"/>
  <c r="H10" i="18"/>
  <c r="I10" i="18"/>
  <c r="J10" i="18"/>
  <c r="G12" i="18"/>
  <c r="H12" i="18"/>
  <c r="I12" i="18"/>
  <c r="J12" i="18"/>
  <c r="G13" i="18"/>
  <c r="H13" i="18"/>
  <c r="I13" i="18"/>
  <c r="J13" i="18"/>
  <c r="G14" i="18"/>
  <c r="H14" i="18"/>
  <c r="I14" i="18"/>
  <c r="J14" i="18"/>
  <c r="G15" i="18"/>
  <c r="D15" i="18" s="1"/>
  <c r="H15" i="18"/>
  <c r="I15" i="18"/>
  <c r="J15" i="18"/>
  <c r="G16" i="18"/>
  <c r="H16" i="18"/>
  <c r="I16" i="18"/>
  <c r="J16" i="18"/>
  <c r="G17" i="18"/>
  <c r="H17" i="18"/>
  <c r="I17" i="18"/>
  <c r="J17" i="18"/>
  <c r="G18" i="18"/>
  <c r="H18" i="18"/>
  <c r="I18" i="18"/>
  <c r="J18" i="18"/>
  <c r="G19" i="18"/>
  <c r="H19" i="18"/>
  <c r="I19" i="18"/>
  <c r="J19" i="18"/>
  <c r="G20" i="18"/>
  <c r="H20" i="18"/>
  <c r="I20" i="18"/>
  <c r="J20" i="18"/>
  <c r="G21" i="18"/>
  <c r="H21" i="18"/>
  <c r="I21" i="18"/>
  <c r="J21" i="18"/>
  <c r="G22" i="18"/>
  <c r="H22" i="18"/>
  <c r="I22" i="18"/>
  <c r="J22" i="18"/>
  <c r="G23" i="18"/>
  <c r="H23" i="18"/>
  <c r="I23" i="18"/>
  <c r="J23" i="18"/>
  <c r="G24" i="18"/>
  <c r="H24" i="18"/>
  <c r="I24" i="18"/>
  <c r="J24" i="18"/>
  <c r="G25" i="18"/>
  <c r="H25" i="18"/>
  <c r="I25" i="18"/>
  <c r="J25" i="18"/>
  <c r="G26" i="18"/>
  <c r="H26" i="18"/>
  <c r="I26" i="18"/>
  <c r="J26" i="18"/>
  <c r="G27" i="18"/>
  <c r="H27" i="18"/>
  <c r="I27" i="18"/>
  <c r="J27" i="18"/>
  <c r="G28" i="18"/>
  <c r="H28" i="18"/>
  <c r="I28" i="18"/>
  <c r="J28" i="18"/>
  <c r="G29" i="18"/>
  <c r="H29" i="18"/>
  <c r="I29" i="18"/>
  <c r="J29" i="18"/>
  <c r="G30" i="18"/>
  <c r="H30" i="18"/>
  <c r="I30" i="18"/>
  <c r="J30" i="18"/>
  <c r="G31" i="18"/>
  <c r="H31" i="18"/>
  <c r="I31" i="18"/>
  <c r="J31" i="18"/>
  <c r="G32" i="18"/>
  <c r="H32" i="18"/>
  <c r="I32" i="18"/>
  <c r="J32" i="18"/>
  <c r="G33" i="18"/>
  <c r="H33" i="18"/>
  <c r="I33" i="18"/>
  <c r="J33" i="18"/>
  <c r="G34" i="18"/>
  <c r="H34" i="18"/>
  <c r="I34" i="18"/>
  <c r="J34" i="18"/>
  <c r="G35" i="18"/>
  <c r="H35" i="18"/>
  <c r="I35" i="18"/>
  <c r="J35" i="18"/>
  <c r="G36" i="18"/>
  <c r="H36" i="18"/>
  <c r="I36" i="18"/>
  <c r="J36" i="18"/>
  <c r="G37" i="18"/>
  <c r="H37" i="18"/>
  <c r="I37" i="18"/>
  <c r="J37" i="18"/>
  <c r="G38" i="18"/>
  <c r="H38" i="18"/>
  <c r="I38" i="18"/>
  <c r="J38" i="18"/>
  <c r="G39" i="18"/>
  <c r="H39" i="18"/>
  <c r="I39" i="18"/>
  <c r="J39" i="18"/>
  <c r="G40" i="18"/>
  <c r="H40" i="18"/>
  <c r="I40" i="18"/>
  <c r="J40" i="18"/>
  <c r="G41" i="18"/>
  <c r="H41" i="18"/>
  <c r="I41" i="18"/>
  <c r="J41" i="18"/>
  <c r="G42" i="18"/>
  <c r="H42" i="18"/>
  <c r="I42" i="18"/>
  <c r="J42" i="18"/>
  <c r="G43" i="18"/>
  <c r="H43" i="18"/>
  <c r="I43" i="18"/>
  <c r="J43" i="18"/>
  <c r="G44" i="18"/>
  <c r="H44" i="18"/>
  <c r="I44" i="18"/>
  <c r="J44" i="18"/>
  <c r="G45" i="18"/>
  <c r="H45" i="18"/>
  <c r="I45" i="18"/>
  <c r="J45" i="18"/>
  <c r="G46" i="18"/>
  <c r="H46" i="18"/>
  <c r="I46" i="18"/>
  <c r="J46" i="18"/>
  <c r="G47" i="18"/>
  <c r="H47" i="18"/>
  <c r="I47" i="18"/>
  <c r="J47" i="18"/>
  <c r="G48" i="18"/>
  <c r="H48" i="18"/>
  <c r="I48" i="18"/>
  <c r="J48" i="18"/>
  <c r="G49" i="18"/>
  <c r="H49" i="18"/>
  <c r="I49" i="18"/>
  <c r="J49" i="18"/>
  <c r="G50" i="18"/>
  <c r="H50" i="18"/>
  <c r="I50" i="18"/>
  <c r="J50" i="18"/>
  <c r="G51" i="18"/>
  <c r="H51" i="18"/>
  <c r="I51" i="18"/>
  <c r="J51" i="18"/>
  <c r="E47" i="14"/>
  <c r="E45" i="14"/>
  <c r="E44" i="14"/>
  <c r="E41" i="14"/>
  <c r="E30" i="14"/>
  <c r="E29" i="14"/>
  <c r="H23" i="12"/>
  <c r="F23" i="14" s="1"/>
  <c r="E21" i="14"/>
  <c r="E20" i="14"/>
  <c r="E31" i="12"/>
  <c r="E31" i="14" s="1"/>
  <c r="H31" i="12"/>
  <c r="F31" i="14" s="1"/>
  <c r="F45" i="14"/>
  <c r="F41" i="14"/>
  <c r="F37" i="14"/>
  <c r="F29" i="14"/>
  <c r="F21" i="14"/>
  <c r="E9" i="14"/>
  <c r="D9" i="14" s="1"/>
  <c r="C9" i="14" s="1"/>
  <c r="H3" i="12"/>
  <c r="F3" i="14" s="1"/>
  <c r="E3" i="12"/>
  <c r="E3" i="14" s="1"/>
  <c r="G3" i="14"/>
  <c r="H3" i="14"/>
  <c r="I3" i="14"/>
  <c r="J3" i="14"/>
  <c r="G4" i="14"/>
  <c r="H4" i="14"/>
  <c r="I4" i="14"/>
  <c r="J4" i="14"/>
  <c r="G5" i="14"/>
  <c r="H5" i="14"/>
  <c r="I5" i="14"/>
  <c r="J5" i="14"/>
  <c r="G6" i="14"/>
  <c r="H6" i="14"/>
  <c r="I6" i="14"/>
  <c r="J6" i="14"/>
  <c r="G7" i="14"/>
  <c r="H7" i="14"/>
  <c r="I7" i="14"/>
  <c r="J7" i="14"/>
  <c r="G8" i="14"/>
  <c r="H8" i="14"/>
  <c r="I8" i="14"/>
  <c r="J8" i="14"/>
  <c r="G9" i="14"/>
  <c r="H9" i="14"/>
  <c r="I9" i="14"/>
  <c r="J9" i="14"/>
  <c r="G10" i="14"/>
  <c r="H10" i="14"/>
  <c r="I10" i="14"/>
  <c r="J10" i="14"/>
  <c r="G11" i="14"/>
  <c r="H11" i="14"/>
  <c r="I11" i="14"/>
  <c r="J11" i="14"/>
  <c r="G12" i="14"/>
  <c r="H12" i="14"/>
  <c r="I12" i="14"/>
  <c r="J12" i="14"/>
  <c r="G13" i="14"/>
  <c r="H13" i="14"/>
  <c r="I13" i="14"/>
  <c r="J13" i="14"/>
  <c r="G14" i="14"/>
  <c r="H14" i="14"/>
  <c r="I14" i="14"/>
  <c r="J14" i="14"/>
  <c r="G15" i="14"/>
  <c r="H15" i="14"/>
  <c r="I15" i="14"/>
  <c r="J15" i="14"/>
  <c r="G16" i="14"/>
  <c r="H16" i="14"/>
  <c r="I16" i="14"/>
  <c r="J16" i="14"/>
  <c r="G17" i="14"/>
  <c r="H17" i="14"/>
  <c r="I17" i="14"/>
  <c r="J17" i="14"/>
  <c r="G18" i="14"/>
  <c r="H18" i="14"/>
  <c r="I18" i="14"/>
  <c r="J18" i="14"/>
  <c r="G19" i="14"/>
  <c r="H19" i="14"/>
  <c r="I19" i="14"/>
  <c r="J19" i="14"/>
  <c r="G20" i="14"/>
  <c r="H20" i="14"/>
  <c r="I20" i="14"/>
  <c r="J20" i="14"/>
  <c r="G21" i="14"/>
  <c r="H21" i="14"/>
  <c r="I21" i="14"/>
  <c r="J21" i="14"/>
  <c r="G22" i="14"/>
  <c r="H22" i="14"/>
  <c r="I22" i="14"/>
  <c r="J22" i="14"/>
  <c r="G23" i="14"/>
  <c r="H23" i="14"/>
  <c r="I23" i="14"/>
  <c r="J23" i="14"/>
  <c r="G24" i="14"/>
  <c r="H24" i="14"/>
  <c r="I24" i="14"/>
  <c r="J24" i="14"/>
  <c r="G25" i="14"/>
  <c r="H25" i="14"/>
  <c r="I25" i="14"/>
  <c r="J25" i="14"/>
  <c r="F25" i="14" s="1"/>
  <c r="G26" i="14"/>
  <c r="H26" i="14"/>
  <c r="I26" i="14"/>
  <c r="J26" i="14"/>
  <c r="G27" i="14"/>
  <c r="H27" i="14"/>
  <c r="I27" i="14"/>
  <c r="J27" i="14"/>
  <c r="G28" i="14"/>
  <c r="H28" i="14"/>
  <c r="I28" i="14"/>
  <c r="J28" i="14"/>
  <c r="F28" i="14" s="1"/>
  <c r="G29" i="14"/>
  <c r="H29" i="14"/>
  <c r="I29" i="14"/>
  <c r="J29" i="14"/>
  <c r="G30" i="14"/>
  <c r="H30" i="14"/>
  <c r="I30" i="14"/>
  <c r="J30" i="14"/>
  <c r="F30" i="14" s="1"/>
  <c r="G31" i="14"/>
  <c r="H31" i="14"/>
  <c r="I31" i="14"/>
  <c r="J31" i="14"/>
  <c r="G32" i="14"/>
  <c r="H32" i="14"/>
  <c r="I32" i="14"/>
  <c r="J32" i="14"/>
  <c r="G33" i="14"/>
  <c r="H33" i="14"/>
  <c r="I33" i="14"/>
  <c r="J33" i="14"/>
  <c r="G34" i="14"/>
  <c r="H34" i="14"/>
  <c r="I34" i="14"/>
  <c r="J34" i="14"/>
  <c r="F34" i="14" s="1"/>
  <c r="G35" i="14"/>
  <c r="H35" i="14"/>
  <c r="I35" i="14"/>
  <c r="J35" i="14"/>
  <c r="F35" i="14" s="1"/>
  <c r="G36" i="14"/>
  <c r="H36" i="14"/>
  <c r="I36" i="14"/>
  <c r="J36" i="14"/>
  <c r="G37" i="14"/>
  <c r="H37" i="14"/>
  <c r="I37" i="14"/>
  <c r="J37" i="14"/>
  <c r="G38" i="14"/>
  <c r="H38" i="14"/>
  <c r="I38" i="14"/>
  <c r="J38" i="14"/>
  <c r="G39" i="14"/>
  <c r="H39" i="14"/>
  <c r="I39" i="14"/>
  <c r="J39" i="14"/>
  <c r="G40" i="14"/>
  <c r="H40" i="14"/>
  <c r="I40" i="14"/>
  <c r="J40" i="14"/>
  <c r="F40" i="14" s="1"/>
  <c r="G41" i="14"/>
  <c r="H41" i="14"/>
  <c r="I41" i="14"/>
  <c r="J41" i="14"/>
  <c r="G42" i="14"/>
  <c r="H42" i="14"/>
  <c r="I42" i="14"/>
  <c r="J42" i="14"/>
  <c r="F42" i="14" s="1"/>
  <c r="G43" i="14"/>
  <c r="H43" i="14"/>
  <c r="I43" i="14"/>
  <c r="J43" i="14"/>
  <c r="G44" i="14"/>
  <c r="H44" i="14"/>
  <c r="I44" i="14"/>
  <c r="J44" i="14"/>
  <c r="F44" i="14" s="1"/>
  <c r="G45" i="14"/>
  <c r="H45" i="14"/>
  <c r="I45" i="14"/>
  <c r="J45" i="14"/>
  <c r="G46" i="14"/>
  <c r="H46" i="14"/>
  <c r="I46" i="14"/>
  <c r="J46" i="14"/>
  <c r="G47" i="14"/>
  <c r="H47" i="14"/>
  <c r="I47" i="14"/>
  <c r="J47" i="14"/>
  <c r="G48" i="14"/>
  <c r="H48" i="14"/>
  <c r="I48" i="14"/>
  <c r="J48" i="14"/>
  <c r="G49" i="14"/>
  <c r="H49" i="14"/>
  <c r="I49" i="14"/>
  <c r="J49" i="14"/>
  <c r="G50" i="14"/>
  <c r="H50" i="14"/>
  <c r="I50" i="14"/>
  <c r="J50" i="14"/>
  <c r="G51" i="14"/>
  <c r="H51" i="14"/>
  <c r="I51" i="14"/>
  <c r="J51" i="14"/>
  <c r="F51" i="14" s="1"/>
  <c r="E47" i="4"/>
  <c r="E45" i="4"/>
  <c r="E44" i="4"/>
  <c r="E43" i="4"/>
  <c r="E41" i="4"/>
  <c r="E30" i="4"/>
  <c r="E29" i="4"/>
  <c r="H23" i="2"/>
  <c r="E21" i="4"/>
  <c r="E20" i="4"/>
  <c r="F38" i="4"/>
  <c r="F50" i="4"/>
  <c r="F45" i="4"/>
  <c r="F43" i="4"/>
  <c r="F41" i="4"/>
  <c r="F29" i="4"/>
  <c r="F21" i="4"/>
  <c r="H3" i="2"/>
  <c r="E3" i="2"/>
  <c r="D3" i="2"/>
  <c r="G51" i="4"/>
  <c r="H51" i="4"/>
  <c r="I51" i="4"/>
  <c r="J51" i="4"/>
  <c r="H3" i="4"/>
  <c r="I3" i="4"/>
  <c r="J3" i="4"/>
  <c r="G4" i="4"/>
  <c r="H4" i="4"/>
  <c r="I4" i="4"/>
  <c r="J4" i="4"/>
  <c r="F4" i="4" s="1"/>
  <c r="G5" i="4"/>
  <c r="H5" i="4"/>
  <c r="I5" i="4"/>
  <c r="J5" i="4"/>
  <c r="G6" i="4"/>
  <c r="H6" i="4"/>
  <c r="I6" i="4"/>
  <c r="J6" i="4"/>
  <c r="F6" i="4" s="1"/>
  <c r="G7" i="4"/>
  <c r="H7" i="4"/>
  <c r="I7" i="4"/>
  <c r="J7" i="4"/>
  <c r="F7" i="4" s="1"/>
  <c r="G8" i="4"/>
  <c r="H8" i="4"/>
  <c r="I8" i="4"/>
  <c r="J8" i="4"/>
  <c r="G9" i="4"/>
  <c r="H9" i="4"/>
  <c r="I9" i="4"/>
  <c r="G10" i="4"/>
  <c r="H10" i="4"/>
  <c r="I10" i="4"/>
  <c r="J10" i="4"/>
  <c r="F10" i="4" s="1"/>
  <c r="G11" i="4"/>
  <c r="H11" i="4"/>
  <c r="I11" i="4"/>
  <c r="J11" i="4"/>
  <c r="G12" i="4"/>
  <c r="H12" i="4"/>
  <c r="I12" i="4"/>
  <c r="J12" i="4"/>
  <c r="F12" i="4" s="1"/>
  <c r="G13" i="4"/>
  <c r="H13" i="4"/>
  <c r="I13" i="4"/>
  <c r="J13" i="4"/>
  <c r="F13" i="4" s="1"/>
  <c r="G14" i="4"/>
  <c r="H14" i="4"/>
  <c r="I14" i="4"/>
  <c r="J14" i="4"/>
  <c r="F14" i="4" s="1"/>
  <c r="G15" i="4"/>
  <c r="H15" i="4"/>
  <c r="I15" i="4"/>
  <c r="J15" i="4"/>
  <c r="F15" i="4" s="1"/>
  <c r="G16" i="4"/>
  <c r="H16" i="4"/>
  <c r="I16" i="4"/>
  <c r="J16" i="4"/>
  <c r="G17" i="4"/>
  <c r="H17" i="4"/>
  <c r="I17" i="4"/>
  <c r="J17" i="4"/>
  <c r="F17" i="4" s="1"/>
  <c r="G18" i="4"/>
  <c r="H18" i="4"/>
  <c r="I18" i="4"/>
  <c r="J18" i="4"/>
  <c r="G19" i="4"/>
  <c r="H19" i="4"/>
  <c r="I19" i="4"/>
  <c r="J19" i="4"/>
  <c r="F19" i="4" s="1"/>
  <c r="G20" i="4"/>
  <c r="H20" i="4"/>
  <c r="I20" i="4"/>
  <c r="J20" i="4"/>
  <c r="F20" i="4" s="1"/>
  <c r="G21" i="4"/>
  <c r="H21" i="4"/>
  <c r="I21" i="4"/>
  <c r="J21" i="4"/>
  <c r="G22" i="4"/>
  <c r="H22" i="4"/>
  <c r="I22" i="4"/>
  <c r="J22" i="4"/>
  <c r="G23" i="4"/>
  <c r="H23" i="4"/>
  <c r="I23" i="4"/>
  <c r="J23" i="4"/>
  <c r="G24" i="4"/>
  <c r="H24" i="4"/>
  <c r="I24" i="4"/>
  <c r="J24" i="4"/>
  <c r="F24" i="4" s="1"/>
  <c r="G25" i="4"/>
  <c r="H25" i="4"/>
  <c r="I25" i="4"/>
  <c r="J25" i="4"/>
  <c r="F25" i="4" s="1"/>
  <c r="G26" i="4"/>
  <c r="H26" i="4"/>
  <c r="I26" i="4"/>
  <c r="J26" i="4"/>
  <c r="G27" i="4"/>
  <c r="H27" i="4"/>
  <c r="I27" i="4"/>
  <c r="J27" i="4"/>
  <c r="F27" i="4" s="1"/>
  <c r="G28" i="4"/>
  <c r="H28" i="4"/>
  <c r="I28" i="4"/>
  <c r="J28" i="4"/>
  <c r="F28" i="4" s="1"/>
  <c r="G29" i="4"/>
  <c r="H29" i="4"/>
  <c r="I29" i="4"/>
  <c r="J29" i="4"/>
  <c r="G30" i="4"/>
  <c r="H30" i="4"/>
  <c r="I30" i="4"/>
  <c r="J30" i="4"/>
  <c r="F30" i="4" s="1"/>
  <c r="G31" i="4"/>
  <c r="H31" i="4"/>
  <c r="I31" i="4"/>
  <c r="J31" i="4"/>
  <c r="G32" i="4"/>
  <c r="H32" i="4"/>
  <c r="I32" i="4"/>
  <c r="J32" i="4"/>
  <c r="G33" i="4"/>
  <c r="H33" i="4"/>
  <c r="I33" i="4"/>
  <c r="J33" i="4"/>
  <c r="G34" i="4"/>
  <c r="H34" i="4"/>
  <c r="I34" i="4"/>
  <c r="J34" i="4"/>
  <c r="F34" i="4" s="1"/>
  <c r="G35" i="4"/>
  <c r="H35" i="4"/>
  <c r="I35" i="4"/>
  <c r="J35" i="4"/>
  <c r="F35" i="4" s="1"/>
  <c r="G36" i="4"/>
  <c r="H36" i="4"/>
  <c r="I36" i="4"/>
  <c r="J36" i="4"/>
  <c r="G37" i="4"/>
  <c r="H37" i="4"/>
  <c r="I37" i="4"/>
  <c r="J37" i="4"/>
  <c r="G38" i="4"/>
  <c r="H38" i="4"/>
  <c r="I38" i="4"/>
  <c r="J38" i="4"/>
  <c r="G39" i="4"/>
  <c r="H39" i="4"/>
  <c r="I39" i="4"/>
  <c r="J39" i="4"/>
  <c r="F39" i="4" s="1"/>
  <c r="G40" i="4"/>
  <c r="H40" i="4"/>
  <c r="I40" i="4"/>
  <c r="J40" i="4"/>
  <c r="F40" i="4" s="1"/>
  <c r="G41" i="4"/>
  <c r="H41" i="4"/>
  <c r="I41" i="4"/>
  <c r="J41" i="4"/>
  <c r="G42" i="4"/>
  <c r="H42" i="4"/>
  <c r="I42" i="4"/>
  <c r="J42" i="4"/>
  <c r="F42" i="4" s="1"/>
  <c r="G43" i="4"/>
  <c r="H43" i="4"/>
  <c r="I43" i="4"/>
  <c r="J43" i="4"/>
  <c r="G44" i="4"/>
  <c r="H44" i="4"/>
  <c r="I44" i="4"/>
  <c r="J44" i="4"/>
  <c r="F44" i="4" s="1"/>
  <c r="G45" i="4"/>
  <c r="H45" i="4"/>
  <c r="I45" i="4"/>
  <c r="J45" i="4"/>
  <c r="G46" i="4"/>
  <c r="H46" i="4"/>
  <c r="I46" i="4"/>
  <c r="J46" i="4"/>
  <c r="F46" i="4" s="1"/>
  <c r="G47" i="4"/>
  <c r="H47" i="4"/>
  <c r="I47" i="4"/>
  <c r="J47" i="4"/>
  <c r="G48" i="4"/>
  <c r="H48" i="4"/>
  <c r="I48" i="4"/>
  <c r="J48" i="4"/>
  <c r="G49" i="4"/>
  <c r="H49" i="4"/>
  <c r="I49" i="4"/>
  <c r="J49" i="4"/>
  <c r="F49" i="4" s="1"/>
  <c r="G50" i="4"/>
  <c r="H50" i="4"/>
  <c r="I50" i="4"/>
  <c r="J50" i="4"/>
  <c r="J2" i="18"/>
  <c r="H2" i="18"/>
  <c r="G2" i="18"/>
  <c r="I2" i="18"/>
  <c r="J2" i="4"/>
  <c r="I2" i="4"/>
  <c r="H2" i="4"/>
  <c r="G2" i="4"/>
  <c r="J2" i="14"/>
  <c r="I2" i="14"/>
  <c r="H2" i="14"/>
  <c r="G2" i="14"/>
  <c r="G41" i="17"/>
  <c r="G24" i="17"/>
  <c r="G23" i="17"/>
  <c r="G18" i="17"/>
  <c r="G8" i="17"/>
  <c r="H41" i="17"/>
  <c r="H37" i="17"/>
  <c r="G47" i="13"/>
  <c r="G41" i="13"/>
  <c r="G30" i="13"/>
  <c r="G8" i="13"/>
  <c r="G18" i="13"/>
  <c r="G20" i="13"/>
  <c r="G24" i="13"/>
  <c r="G23" i="13"/>
  <c r="G5" i="13"/>
  <c r="H43" i="13"/>
  <c r="H41" i="13"/>
  <c r="H5" i="13"/>
  <c r="I3" i="13"/>
  <c r="J3" i="13"/>
  <c r="G3" i="13" s="1"/>
  <c r="K3" i="13"/>
  <c r="L3" i="13"/>
  <c r="I4" i="13"/>
  <c r="J4" i="13"/>
  <c r="K4" i="13"/>
  <c r="L4" i="13"/>
  <c r="I5" i="13"/>
  <c r="J5" i="13"/>
  <c r="K5" i="13"/>
  <c r="L5" i="13"/>
  <c r="I6" i="13"/>
  <c r="J6" i="13"/>
  <c r="K6" i="13"/>
  <c r="L6" i="13"/>
  <c r="I7" i="13"/>
  <c r="J7" i="13"/>
  <c r="K7" i="13"/>
  <c r="L7" i="13"/>
  <c r="I8" i="13"/>
  <c r="J8" i="13"/>
  <c r="K8" i="13"/>
  <c r="F8" i="13" s="1"/>
  <c r="L8" i="13"/>
  <c r="E8" i="13" s="1"/>
  <c r="I9" i="13"/>
  <c r="J9" i="13"/>
  <c r="K9" i="13"/>
  <c r="L9" i="13"/>
  <c r="I10" i="13"/>
  <c r="J10" i="13"/>
  <c r="G10" i="13" s="1"/>
  <c r="K10" i="13"/>
  <c r="L10" i="13"/>
  <c r="I11" i="13"/>
  <c r="J11" i="13"/>
  <c r="K11" i="13"/>
  <c r="F11" i="13" s="1"/>
  <c r="L11" i="13"/>
  <c r="E11" i="13" s="1"/>
  <c r="I12" i="13"/>
  <c r="J12" i="13"/>
  <c r="K12" i="13"/>
  <c r="L12" i="13"/>
  <c r="I13" i="13"/>
  <c r="J13" i="13"/>
  <c r="K13" i="13"/>
  <c r="L13" i="13"/>
  <c r="I14" i="13"/>
  <c r="J14" i="13"/>
  <c r="K14" i="13"/>
  <c r="F14" i="13" s="1"/>
  <c r="L14" i="13"/>
  <c r="I15" i="13"/>
  <c r="J15" i="13"/>
  <c r="K15" i="13"/>
  <c r="F15" i="13" s="1"/>
  <c r="L15" i="13"/>
  <c r="E15" i="13" s="1"/>
  <c r="I16" i="13"/>
  <c r="J16" i="13"/>
  <c r="K16" i="13"/>
  <c r="F16" i="13" s="1"/>
  <c r="L16" i="13"/>
  <c r="I17" i="13"/>
  <c r="J17" i="13"/>
  <c r="K17" i="13"/>
  <c r="L17" i="13"/>
  <c r="I18" i="13"/>
  <c r="J18" i="13"/>
  <c r="K18" i="13"/>
  <c r="F18" i="13" s="1"/>
  <c r="L18" i="13"/>
  <c r="E18" i="13" s="1"/>
  <c r="I19" i="13"/>
  <c r="J19" i="13"/>
  <c r="K19" i="13"/>
  <c r="L19" i="13"/>
  <c r="I20" i="13"/>
  <c r="J20" i="13"/>
  <c r="K20" i="13"/>
  <c r="F20" i="13" s="1"/>
  <c r="L20" i="13"/>
  <c r="E20" i="13" s="1"/>
  <c r="I21" i="13"/>
  <c r="J21" i="13"/>
  <c r="K21" i="13"/>
  <c r="L21" i="13"/>
  <c r="I22" i="13"/>
  <c r="E22" i="13" s="1"/>
  <c r="J22" i="13"/>
  <c r="K22" i="13"/>
  <c r="L22" i="13"/>
  <c r="I23" i="13"/>
  <c r="J23" i="13"/>
  <c r="K23" i="13"/>
  <c r="F23" i="13" s="1"/>
  <c r="L23" i="13"/>
  <c r="E23" i="13" s="1"/>
  <c r="I24" i="13"/>
  <c r="J24" i="13"/>
  <c r="K24" i="13"/>
  <c r="F24" i="13" s="1"/>
  <c r="L24" i="13"/>
  <c r="E24" i="13" s="1"/>
  <c r="I25" i="13"/>
  <c r="J25" i="13"/>
  <c r="K25" i="13"/>
  <c r="L25" i="13"/>
  <c r="I27" i="13"/>
  <c r="J27" i="13"/>
  <c r="K27" i="13"/>
  <c r="F27" i="13" s="1"/>
  <c r="L27" i="13"/>
  <c r="I28" i="13"/>
  <c r="J28" i="13"/>
  <c r="G28" i="13" s="1"/>
  <c r="K28" i="13"/>
  <c r="F28" i="13" s="1"/>
  <c r="L28" i="13"/>
  <c r="I29" i="13"/>
  <c r="J29" i="13"/>
  <c r="G29" i="13" s="1"/>
  <c r="K29" i="13"/>
  <c r="L29" i="13"/>
  <c r="I30" i="13"/>
  <c r="J30" i="13"/>
  <c r="K30" i="13"/>
  <c r="F30" i="13" s="1"/>
  <c r="L30" i="13"/>
  <c r="E30" i="13" s="1"/>
  <c r="I31" i="13"/>
  <c r="J31" i="13"/>
  <c r="K31" i="13"/>
  <c r="L31" i="13"/>
  <c r="I32" i="13"/>
  <c r="J32" i="13"/>
  <c r="K32" i="13"/>
  <c r="F32" i="13" s="1"/>
  <c r="L32" i="13"/>
  <c r="E32" i="13" s="1"/>
  <c r="I33" i="13"/>
  <c r="J33" i="13"/>
  <c r="K33" i="13"/>
  <c r="L33" i="13"/>
  <c r="I34" i="13"/>
  <c r="J34" i="13"/>
  <c r="G34" i="13" s="1"/>
  <c r="K34" i="13"/>
  <c r="L34" i="13"/>
  <c r="I35" i="13"/>
  <c r="J35" i="13"/>
  <c r="K35" i="13"/>
  <c r="F35" i="13" s="1"/>
  <c r="L35" i="13"/>
  <c r="I36" i="13"/>
  <c r="J36" i="13"/>
  <c r="K36" i="13"/>
  <c r="L36" i="13"/>
  <c r="I37" i="13"/>
  <c r="E37" i="13" s="1"/>
  <c r="J37" i="13"/>
  <c r="G37" i="13" s="1"/>
  <c r="K37" i="13"/>
  <c r="L37" i="13"/>
  <c r="I38" i="13"/>
  <c r="J38" i="13"/>
  <c r="K38" i="13"/>
  <c r="L38" i="13"/>
  <c r="I39" i="13"/>
  <c r="J39" i="13"/>
  <c r="K39" i="13"/>
  <c r="F39" i="13" s="1"/>
  <c r="L39" i="13"/>
  <c r="E39" i="13" s="1"/>
  <c r="I40" i="13"/>
  <c r="J40" i="13"/>
  <c r="K40" i="13"/>
  <c r="L40" i="13"/>
  <c r="I41" i="13"/>
  <c r="J41" i="13"/>
  <c r="K41" i="13"/>
  <c r="L41" i="13"/>
  <c r="I42" i="13"/>
  <c r="J42" i="13"/>
  <c r="K42" i="13"/>
  <c r="L42" i="13"/>
  <c r="I43" i="13"/>
  <c r="J43" i="13"/>
  <c r="K43" i="13"/>
  <c r="L43" i="13"/>
  <c r="I44" i="13"/>
  <c r="J44" i="13"/>
  <c r="K44" i="13"/>
  <c r="L44" i="13"/>
  <c r="I45" i="13"/>
  <c r="J45" i="13"/>
  <c r="K45" i="13"/>
  <c r="L45" i="13"/>
  <c r="I46" i="13"/>
  <c r="J46" i="13"/>
  <c r="K46" i="13"/>
  <c r="L46" i="13"/>
  <c r="I47" i="13"/>
  <c r="J47" i="13"/>
  <c r="K47" i="13"/>
  <c r="L47" i="13"/>
  <c r="I48" i="13"/>
  <c r="J48" i="13"/>
  <c r="K48" i="13"/>
  <c r="L48" i="13"/>
  <c r="I49" i="13"/>
  <c r="J49" i="13"/>
  <c r="K49" i="13"/>
  <c r="L49" i="13"/>
  <c r="I50" i="13"/>
  <c r="J50" i="13"/>
  <c r="K50" i="13"/>
  <c r="L50" i="13"/>
  <c r="I51" i="13"/>
  <c r="J51" i="13"/>
  <c r="G51" i="13" s="1"/>
  <c r="K51" i="13"/>
  <c r="L51" i="13"/>
  <c r="C43" i="3"/>
  <c r="C41" i="3"/>
  <c r="D47" i="3"/>
  <c r="C47" i="3" s="1"/>
  <c r="D43" i="3"/>
  <c r="D41" i="3"/>
  <c r="D39" i="3"/>
  <c r="C39" i="3" s="1"/>
  <c r="D5" i="3"/>
  <c r="C5" i="3" s="1"/>
  <c r="E39" i="3"/>
  <c r="E37" i="3"/>
  <c r="E35" i="3"/>
  <c r="E32" i="3"/>
  <c r="E30" i="3"/>
  <c r="E24" i="3"/>
  <c r="E23" i="3"/>
  <c r="E22" i="3"/>
  <c r="E20" i="3"/>
  <c r="E18" i="3"/>
  <c r="E15" i="3"/>
  <c r="E8" i="3"/>
  <c r="F39" i="3"/>
  <c r="F37" i="3"/>
  <c r="F35" i="3"/>
  <c r="F32" i="3"/>
  <c r="F31" i="3"/>
  <c r="F30" i="3"/>
  <c r="F24" i="3"/>
  <c r="F23" i="3"/>
  <c r="F22" i="3"/>
  <c r="F20" i="3"/>
  <c r="F18" i="3"/>
  <c r="F15" i="3"/>
  <c r="F8" i="3"/>
  <c r="G47" i="3"/>
  <c r="G41" i="3"/>
  <c r="G31" i="3"/>
  <c r="G30" i="3"/>
  <c r="G24" i="3"/>
  <c r="G23" i="3"/>
  <c r="G20" i="3"/>
  <c r="G18" i="3"/>
  <c r="G8" i="3"/>
  <c r="G5" i="3"/>
  <c r="H43" i="3"/>
  <c r="H41" i="3"/>
  <c r="H31" i="3"/>
  <c r="H5" i="3"/>
  <c r="C12" i="21"/>
  <c r="E12" i="21"/>
  <c r="I3" i="17"/>
  <c r="J3" i="17"/>
  <c r="K3" i="17"/>
  <c r="L3" i="17"/>
  <c r="I4" i="17"/>
  <c r="J4" i="17"/>
  <c r="K4" i="17"/>
  <c r="L4" i="17"/>
  <c r="I6" i="17"/>
  <c r="J6" i="17"/>
  <c r="K6" i="17"/>
  <c r="L6" i="17"/>
  <c r="I7" i="17"/>
  <c r="J7" i="17"/>
  <c r="K7" i="17"/>
  <c r="L7" i="17"/>
  <c r="I8" i="17"/>
  <c r="J8" i="17"/>
  <c r="K8" i="17"/>
  <c r="F8" i="17" s="1"/>
  <c r="L8" i="17"/>
  <c r="E8" i="17" s="1"/>
  <c r="I10" i="17"/>
  <c r="J10" i="17"/>
  <c r="K10" i="17"/>
  <c r="L10" i="17"/>
  <c r="I12" i="17"/>
  <c r="J12" i="17"/>
  <c r="K12" i="17"/>
  <c r="L12" i="17"/>
  <c r="I13" i="17"/>
  <c r="J13" i="17"/>
  <c r="K13" i="17"/>
  <c r="L13" i="17"/>
  <c r="I14" i="17"/>
  <c r="J14" i="17"/>
  <c r="K14" i="17"/>
  <c r="L14" i="17"/>
  <c r="F15" i="17"/>
  <c r="H15" i="17"/>
  <c r="I16" i="17"/>
  <c r="J16" i="17"/>
  <c r="K16" i="17"/>
  <c r="L16" i="17"/>
  <c r="I17" i="17"/>
  <c r="J17" i="17"/>
  <c r="K17" i="17"/>
  <c r="L17" i="17"/>
  <c r="I18" i="17"/>
  <c r="J18" i="17"/>
  <c r="K18" i="17"/>
  <c r="F18" i="17" s="1"/>
  <c r="L18" i="17"/>
  <c r="E18" i="17" s="1"/>
  <c r="I20" i="17"/>
  <c r="J20" i="17"/>
  <c r="K20" i="17"/>
  <c r="F20" i="17" s="1"/>
  <c r="L20" i="17"/>
  <c r="E20" i="17" s="1"/>
  <c r="I21" i="17"/>
  <c r="J21" i="17"/>
  <c r="K21" i="17"/>
  <c r="L21" i="17"/>
  <c r="I22" i="17"/>
  <c r="E22" i="17" s="1"/>
  <c r="J22" i="17"/>
  <c r="F22" i="17" s="1"/>
  <c r="K22" i="17"/>
  <c r="L22" i="17"/>
  <c r="I23" i="17"/>
  <c r="J23" i="17"/>
  <c r="K23" i="17"/>
  <c r="F23" i="17" s="1"/>
  <c r="L23" i="17"/>
  <c r="I24" i="17"/>
  <c r="J24" i="17"/>
  <c r="K24" i="17"/>
  <c r="F24" i="17" s="1"/>
  <c r="L24" i="17"/>
  <c r="E24" i="17" s="1"/>
  <c r="I25" i="17"/>
  <c r="J25" i="17"/>
  <c r="K25" i="17"/>
  <c r="L25" i="17"/>
  <c r="I27" i="17"/>
  <c r="J27" i="17"/>
  <c r="K27" i="17"/>
  <c r="L27" i="17"/>
  <c r="I28" i="17"/>
  <c r="J28" i="17"/>
  <c r="K28" i="17"/>
  <c r="L28" i="17"/>
  <c r="I29" i="17"/>
  <c r="J29" i="17"/>
  <c r="K29" i="17"/>
  <c r="L29" i="17"/>
  <c r="I31" i="17"/>
  <c r="J31" i="17"/>
  <c r="K31" i="17"/>
  <c r="L31" i="17"/>
  <c r="I34" i="17"/>
  <c r="J34" i="17"/>
  <c r="K34" i="17"/>
  <c r="L34" i="17"/>
  <c r="I35" i="17"/>
  <c r="J35" i="17"/>
  <c r="K35" i="17"/>
  <c r="F35" i="17" s="1"/>
  <c r="L35" i="17"/>
  <c r="I37" i="17"/>
  <c r="E37" i="17" s="1"/>
  <c r="J37" i="17"/>
  <c r="F37" i="17" s="1"/>
  <c r="K37" i="17"/>
  <c r="L37" i="17"/>
  <c r="I38" i="17"/>
  <c r="J38" i="17"/>
  <c r="K38" i="17"/>
  <c r="L38" i="17"/>
  <c r="I39" i="17"/>
  <c r="J39" i="17"/>
  <c r="K39" i="17"/>
  <c r="F39" i="17" s="1"/>
  <c r="L39" i="17"/>
  <c r="I40" i="17"/>
  <c r="J40" i="17"/>
  <c r="K40" i="17"/>
  <c r="L40" i="17"/>
  <c r="I41" i="17"/>
  <c r="J41" i="17"/>
  <c r="K41" i="17"/>
  <c r="L41" i="17"/>
  <c r="I45" i="17"/>
  <c r="J45" i="17"/>
  <c r="K45" i="17"/>
  <c r="L45" i="17"/>
  <c r="I49" i="17"/>
  <c r="J49" i="17"/>
  <c r="K49" i="17"/>
  <c r="L49" i="17"/>
  <c r="I50" i="17"/>
  <c r="J50" i="17"/>
  <c r="K50" i="17"/>
  <c r="L50" i="17"/>
  <c r="I51" i="17"/>
  <c r="J51" i="17"/>
  <c r="K51" i="17"/>
  <c r="L51" i="17"/>
  <c r="I13" i="3"/>
  <c r="E13" i="3"/>
  <c r="I3" i="3"/>
  <c r="E3" i="3" s="1"/>
  <c r="J3" i="3"/>
  <c r="G3" i="3" s="1"/>
  <c r="K3" i="3"/>
  <c r="H3" i="3" s="1"/>
  <c r="L3" i="3"/>
  <c r="G4" i="3"/>
  <c r="I4" i="3"/>
  <c r="J4" i="3"/>
  <c r="K4" i="3"/>
  <c r="F4" i="3" s="1"/>
  <c r="L4" i="3"/>
  <c r="E4" i="3" s="1"/>
  <c r="I5" i="3"/>
  <c r="J5" i="3"/>
  <c r="K5" i="3"/>
  <c r="L5" i="3"/>
  <c r="G6" i="3"/>
  <c r="I6" i="3"/>
  <c r="J6" i="3"/>
  <c r="K6" i="3"/>
  <c r="F6" i="3" s="1"/>
  <c r="L6" i="3"/>
  <c r="E6" i="3" s="1"/>
  <c r="I7" i="3"/>
  <c r="E7" i="3" s="1"/>
  <c r="J7" i="3"/>
  <c r="K7" i="3"/>
  <c r="H7" i="3" s="1"/>
  <c r="L7" i="3"/>
  <c r="I8" i="3"/>
  <c r="J8" i="3"/>
  <c r="K8" i="3"/>
  <c r="L8" i="3"/>
  <c r="I9" i="3"/>
  <c r="J9" i="3"/>
  <c r="K9" i="3"/>
  <c r="L9" i="3"/>
  <c r="G10" i="3"/>
  <c r="I10" i="3"/>
  <c r="J10" i="3"/>
  <c r="K10" i="3"/>
  <c r="F10" i="3" s="1"/>
  <c r="L10" i="3"/>
  <c r="E10" i="3" s="1"/>
  <c r="I11" i="3"/>
  <c r="J11" i="3"/>
  <c r="K11" i="3"/>
  <c r="L11" i="3"/>
  <c r="G12" i="3"/>
  <c r="I12" i="3"/>
  <c r="J12" i="3"/>
  <c r="K12" i="3"/>
  <c r="F12" i="3" s="1"/>
  <c r="L12" i="3"/>
  <c r="E12" i="3" s="1"/>
  <c r="J13" i="3"/>
  <c r="G13" i="3" s="1"/>
  <c r="K13" i="3"/>
  <c r="F13" i="3" s="1"/>
  <c r="L13" i="3"/>
  <c r="H13" i="3" s="1"/>
  <c r="G14" i="3"/>
  <c r="I14" i="3"/>
  <c r="J14" i="3"/>
  <c r="K14" i="3"/>
  <c r="F14" i="3" s="1"/>
  <c r="L14" i="3"/>
  <c r="E14" i="3" s="1"/>
  <c r="I15" i="3"/>
  <c r="J15" i="3"/>
  <c r="K15" i="3"/>
  <c r="L15" i="3"/>
  <c r="H15" i="3" s="1"/>
  <c r="D15" i="3" s="1"/>
  <c r="C15" i="3" s="1"/>
  <c r="G16" i="3"/>
  <c r="I16" i="3"/>
  <c r="J16" i="3"/>
  <c r="K16" i="3"/>
  <c r="F16" i="3" s="1"/>
  <c r="L16" i="3"/>
  <c r="E16" i="3" s="1"/>
  <c r="I17" i="3"/>
  <c r="E17" i="3" s="1"/>
  <c r="J17" i="3"/>
  <c r="G17" i="3" s="1"/>
  <c r="K17" i="3"/>
  <c r="F17" i="3" s="1"/>
  <c r="L17" i="3"/>
  <c r="H17" i="3" s="1"/>
  <c r="I18" i="3"/>
  <c r="J18" i="3"/>
  <c r="K18" i="3"/>
  <c r="L18" i="3"/>
  <c r="I19" i="3"/>
  <c r="E19" i="3" s="1"/>
  <c r="J19" i="3"/>
  <c r="G19" i="3" s="1"/>
  <c r="K19" i="3"/>
  <c r="F19" i="3" s="1"/>
  <c r="L19" i="3"/>
  <c r="H19" i="3" s="1"/>
  <c r="D19" i="3" s="1"/>
  <c r="C19" i="3" s="1"/>
  <c r="I20" i="3"/>
  <c r="J20" i="3"/>
  <c r="K20" i="3"/>
  <c r="L20" i="3"/>
  <c r="I21" i="3"/>
  <c r="E21" i="3" s="1"/>
  <c r="J21" i="3"/>
  <c r="G21" i="3" s="1"/>
  <c r="K21" i="3"/>
  <c r="F21" i="3" s="1"/>
  <c r="L21" i="3"/>
  <c r="H21" i="3" s="1"/>
  <c r="G22" i="3"/>
  <c r="D22" i="3" s="1"/>
  <c r="C22" i="3" s="1"/>
  <c r="I22" i="3"/>
  <c r="J22" i="3"/>
  <c r="K22" i="3"/>
  <c r="L22" i="3"/>
  <c r="I23" i="3"/>
  <c r="J23" i="3"/>
  <c r="K23" i="3"/>
  <c r="L23" i="3"/>
  <c r="H23" i="3" s="1"/>
  <c r="D23" i="3" s="1"/>
  <c r="C23" i="3" s="1"/>
  <c r="I24" i="3"/>
  <c r="J24" i="3"/>
  <c r="K24" i="3"/>
  <c r="L24" i="3"/>
  <c r="E25" i="3"/>
  <c r="I25" i="3"/>
  <c r="J25" i="3"/>
  <c r="K25" i="3"/>
  <c r="F25" i="3" s="1"/>
  <c r="L25" i="3"/>
  <c r="H25" i="3" s="1"/>
  <c r="K55" i="3"/>
  <c r="I27" i="3"/>
  <c r="E27" i="3" s="1"/>
  <c r="J27" i="3"/>
  <c r="K27" i="3"/>
  <c r="F27" i="3" s="1"/>
  <c r="L27" i="3"/>
  <c r="H27" i="3" s="1"/>
  <c r="G28" i="3"/>
  <c r="I28" i="3"/>
  <c r="J28" i="3"/>
  <c r="K28" i="3"/>
  <c r="L28" i="3"/>
  <c r="E28" i="3" s="1"/>
  <c r="I29" i="3"/>
  <c r="E29" i="3" s="1"/>
  <c r="J29" i="3"/>
  <c r="G29" i="3" s="1"/>
  <c r="K29" i="3"/>
  <c r="F29" i="3" s="1"/>
  <c r="L29" i="3"/>
  <c r="H29" i="3" s="1"/>
  <c r="I30" i="3"/>
  <c r="J30" i="3"/>
  <c r="K30" i="3"/>
  <c r="L30" i="3"/>
  <c r="I31" i="3"/>
  <c r="J31" i="3"/>
  <c r="K31" i="3"/>
  <c r="L31" i="3"/>
  <c r="I32" i="3"/>
  <c r="J32" i="3"/>
  <c r="K32" i="3"/>
  <c r="L32" i="3"/>
  <c r="I33" i="3"/>
  <c r="J33" i="3"/>
  <c r="K33" i="3"/>
  <c r="L33" i="3"/>
  <c r="G34" i="3"/>
  <c r="I34" i="3"/>
  <c r="J34" i="3"/>
  <c r="K34" i="3"/>
  <c r="L34" i="3"/>
  <c r="E34" i="3" s="1"/>
  <c r="I35" i="3"/>
  <c r="J35" i="3"/>
  <c r="K35" i="3"/>
  <c r="L35" i="3"/>
  <c r="H35" i="3" s="1"/>
  <c r="D35" i="3" s="1"/>
  <c r="C35" i="3" s="1"/>
  <c r="I36" i="3"/>
  <c r="J36" i="3"/>
  <c r="K36" i="3"/>
  <c r="L36" i="3"/>
  <c r="I37" i="3"/>
  <c r="J37" i="3"/>
  <c r="G37" i="3" s="1"/>
  <c r="D37" i="3" s="1"/>
  <c r="C37" i="3" s="1"/>
  <c r="K37" i="3"/>
  <c r="L37" i="3"/>
  <c r="G38" i="3"/>
  <c r="I38" i="3"/>
  <c r="J38" i="3"/>
  <c r="K38" i="3"/>
  <c r="L38" i="3"/>
  <c r="E38" i="3" s="1"/>
  <c r="I39" i="3"/>
  <c r="J39" i="3"/>
  <c r="K39" i="3"/>
  <c r="L39" i="3"/>
  <c r="H39" i="3" s="1"/>
  <c r="G40" i="3"/>
  <c r="I40" i="3"/>
  <c r="J40" i="3"/>
  <c r="K40" i="3"/>
  <c r="L40" i="3"/>
  <c r="E40" i="3" s="1"/>
  <c r="I41" i="3"/>
  <c r="J41" i="3"/>
  <c r="K41" i="3"/>
  <c r="L41" i="3"/>
  <c r="G42" i="3"/>
  <c r="I42" i="3"/>
  <c r="J42" i="3"/>
  <c r="K42" i="3"/>
  <c r="L42" i="3"/>
  <c r="E42" i="3" s="1"/>
  <c r="I43" i="3"/>
  <c r="J43" i="3"/>
  <c r="K43" i="3"/>
  <c r="L43" i="3"/>
  <c r="G44" i="3"/>
  <c r="I44" i="3"/>
  <c r="J44" i="3"/>
  <c r="K44" i="3"/>
  <c r="L44" i="3"/>
  <c r="E44" i="3" s="1"/>
  <c r="I45" i="3"/>
  <c r="E45" i="3" s="1"/>
  <c r="J45" i="3"/>
  <c r="G45" i="3" s="1"/>
  <c r="K45" i="3"/>
  <c r="L45" i="3"/>
  <c r="H45" i="3" s="1"/>
  <c r="G46" i="3"/>
  <c r="I46" i="3"/>
  <c r="J46" i="3"/>
  <c r="K46" i="3"/>
  <c r="L46" i="3"/>
  <c r="E46" i="3" s="1"/>
  <c r="I47" i="3"/>
  <c r="J47" i="3"/>
  <c r="K47" i="3"/>
  <c r="L47" i="3"/>
  <c r="I48" i="3"/>
  <c r="J48" i="3"/>
  <c r="J49" i="3"/>
  <c r="K49" i="3"/>
  <c r="L49" i="3"/>
  <c r="H49" i="3" s="1"/>
  <c r="G50" i="3"/>
  <c r="I50" i="3"/>
  <c r="J50" i="3"/>
  <c r="K50" i="3"/>
  <c r="L50" i="3"/>
  <c r="E50" i="3" s="1"/>
  <c r="I51" i="3"/>
  <c r="E51" i="3" s="1"/>
  <c r="J51" i="3"/>
  <c r="K51" i="3"/>
  <c r="L51" i="3"/>
  <c r="H51" i="3" s="1"/>
  <c r="L2" i="17"/>
  <c r="J2" i="17"/>
  <c r="I2" i="17"/>
  <c r="L2" i="13"/>
  <c r="K2" i="13"/>
  <c r="J2" i="13"/>
  <c r="I2" i="13"/>
  <c r="H55" i="4" l="1"/>
  <c r="F46" i="14"/>
  <c r="E51" i="18"/>
  <c r="E6" i="13"/>
  <c r="D5" i="13"/>
  <c r="C5" i="13" s="1"/>
  <c r="E4" i="13"/>
  <c r="E46" i="14"/>
  <c r="D46" i="14" s="1"/>
  <c r="C46" i="14" s="1"/>
  <c r="E42" i="14"/>
  <c r="D42" i="14" s="1"/>
  <c r="C42" i="14" s="1"/>
  <c r="E37" i="14"/>
  <c r="E25" i="14"/>
  <c r="D25" i="14" s="1"/>
  <c r="C25" i="14" s="1"/>
  <c r="E50" i="14"/>
  <c r="D50" i="14" s="1"/>
  <c r="C50" i="14" s="1"/>
  <c r="E49" i="14"/>
  <c r="E28" i="14"/>
  <c r="D28" i="14" s="1"/>
  <c r="C28" i="14" s="1"/>
  <c r="E27" i="14"/>
  <c r="E17" i="14"/>
  <c r="D17" i="14" s="1"/>
  <c r="C17" i="14" s="1"/>
  <c r="E14" i="14"/>
  <c r="E13" i="14"/>
  <c r="E10" i="14"/>
  <c r="D10" i="14" s="1"/>
  <c r="C10" i="14" s="1"/>
  <c r="E6" i="14"/>
  <c r="E4" i="14"/>
  <c r="H55" i="12"/>
  <c r="J55" i="14"/>
  <c r="E34" i="14"/>
  <c r="D34" i="14" s="1"/>
  <c r="C34" i="14" s="1"/>
  <c r="E19" i="14"/>
  <c r="E55" i="12"/>
  <c r="E53" i="12"/>
  <c r="D3" i="12"/>
  <c r="D55" i="12" s="1"/>
  <c r="E51" i="14"/>
  <c r="D51" i="14" s="1"/>
  <c r="C51" i="14" s="1"/>
  <c r="E40" i="14"/>
  <c r="D40" i="14" s="1"/>
  <c r="C40" i="14" s="1"/>
  <c r="E38" i="14"/>
  <c r="F24" i="14"/>
  <c r="D24" i="14" s="1"/>
  <c r="C24" i="14" s="1"/>
  <c r="F20" i="14"/>
  <c r="F19" i="14"/>
  <c r="F13" i="14"/>
  <c r="E12" i="14"/>
  <c r="F12" i="14"/>
  <c r="F4" i="14"/>
  <c r="D3" i="3"/>
  <c r="C3" i="3" s="1"/>
  <c r="E50" i="18"/>
  <c r="D50" i="18" s="1"/>
  <c r="C50" i="18" s="1"/>
  <c r="E3" i="18"/>
  <c r="F40" i="18"/>
  <c r="F39" i="18"/>
  <c r="D39" i="18" s="1"/>
  <c r="C39" i="18" s="1"/>
  <c r="F35" i="18"/>
  <c r="D35" i="18" s="1"/>
  <c r="C35" i="18" s="1"/>
  <c r="F34" i="18"/>
  <c r="F28" i="18"/>
  <c r="F27" i="18"/>
  <c r="F25" i="18"/>
  <c r="F24" i="18"/>
  <c r="D24" i="18" s="1"/>
  <c r="C24" i="18" s="1"/>
  <c r="F20" i="18"/>
  <c r="D20" i="18" s="1"/>
  <c r="C20" i="18" s="1"/>
  <c r="F16" i="18"/>
  <c r="F14" i="18"/>
  <c r="F13" i="18"/>
  <c r="H55" i="16"/>
  <c r="F3" i="18"/>
  <c r="H51" i="17"/>
  <c r="H49" i="17"/>
  <c r="H29" i="17"/>
  <c r="H27" i="17"/>
  <c r="H25" i="17"/>
  <c r="G14" i="17"/>
  <c r="G13" i="17"/>
  <c r="G12" i="17"/>
  <c r="G10" i="17"/>
  <c r="G6" i="17"/>
  <c r="G4" i="17"/>
  <c r="G3" i="17"/>
  <c r="E16" i="17"/>
  <c r="F40" i="17"/>
  <c r="F38" i="17"/>
  <c r="F34" i="17"/>
  <c r="F31" i="17"/>
  <c r="F17" i="17"/>
  <c r="F16" i="17"/>
  <c r="I55" i="17"/>
  <c r="G51" i="17"/>
  <c r="G50" i="17"/>
  <c r="G49" i="17"/>
  <c r="D49" i="17" s="1"/>
  <c r="C49" i="17" s="1"/>
  <c r="G29" i="17"/>
  <c r="G28" i="17"/>
  <c r="G27" i="17"/>
  <c r="G25" i="17"/>
  <c r="G22" i="17"/>
  <c r="D22" i="17" s="1"/>
  <c r="C22" i="17" s="1"/>
  <c r="G21" i="17"/>
  <c r="G17" i="17"/>
  <c r="G16" i="17"/>
  <c r="D41" i="17"/>
  <c r="C41" i="17" s="1"/>
  <c r="E2" i="18"/>
  <c r="E49" i="18"/>
  <c r="D31" i="18"/>
  <c r="C31" i="18" s="1"/>
  <c r="D29" i="18"/>
  <c r="C29" i="18" s="1"/>
  <c r="D21" i="18"/>
  <c r="C21" i="18" s="1"/>
  <c r="H55" i="18"/>
  <c r="F49" i="18"/>
  <c r="E40" i="18"/>
  <c r="E37" i="18"/>
  <c r="D37" i="18" s="1"/>
  <c r="C37" i="18" s="1"/>
  <c r="E34" i="18"/>
  <c r="E16" i="18"/>
  <c r="F51" i="18"/>
  <c r="D51" i="18" s="1"/>
  <c r="C51" i="18" s="1"/>
  <c r="I55" i="18"/>
  <c r="F12" i="18"/>
  <c r="F7" i="18"/>
  <c r="D7" i="18" s="1"/>
  <c r="C7" i="18" s="1"/>
  <c r="F6" i="18"/>
  <c r="F4" i="18"/>
  <c r="E28" i="18"/>
  <c r="E27" i="18"/>
  <c r="E25" i="18"/>
  <c r="E17" i="18"/>
  <c r="D17" i="18" s="1"/>
  <c r="C17" i="18" s="1"/>
  <c r="E14" i="18"/>
  <c r="E13" i="18"/>
  <c r="G55" i="18"/>
  <c r="D41" i="18"/>
  <c r="C41" i="18" s="1"/>
  <c r="E38" i="18"/>
  <c r="D38" i="18" s="1"/>
  <c r="C38" i="18" s="1"/>
  <c r="J55" i="18"/>
  <c r="E12" i="18"/>
  <c r="E10" i="18"/>
  <c r="D10" i="18" s="1"/>
  <c r="C10" i="18" s="1"/>
  <c r="E6" i="18"/>
  <c r="E4" i="18"/>
  <c r="D44" i="14"/>
  <c r="C44" i="14" s="1"/>
  <c r="I55" i="14"/>
  <c r="H55" i="14"/>
  <c r="E2" i="14"/>
  <c r="F49" i="14"/>
  <c r="G55" i="14"/>
  <c r="F39" i="14"/>
  <c r="D39" i="14" s="1"/>
  <c r="C39" i="14" s="1"/>
  <c r="F38" i="14"/>
  <c r="D38" i="14" s="1"/>
  <c r="C38" i="14" s="1"/>
  <c r="F27" i="14"/>
  <c r="F15" i="14"/>
  <c r="D15" i="14" s="1"/>
  <c r="C15" i="14" s="1"/>
  <c r="F14" i="14"/>
  <c r="F7" i="14"/>
  <c r="D7" i="14" s="1"/>
  <c r="F6" i="14"/>
  <c r="D6" i="14" s="1"/>
  <c r="C6" i="14" s="1"/>
  <c r="G55" i="4"/>
  <c r="J55" i="4"/>
  <c r="I55" i="4"/>
  <c r="E6" i="4"/>
  <c r="D6" i="4" s="1"/>
  <c r="C6" i="4" s="1"/>
  <c r="E4" i="4"/>
  <c r="J55" i="17"/>
  <c r="K55" i="17"/>
  <c r="E14" i="17"/>
  <c r="E13" i="17"/>
  <c r="E12" i="17"/>
  <c r="E10" i="17"/>
  <c r="E7" i="17"/>
  <c r="E6" i="17"/>
  <c r="E4" i="17"/>
  <c r="E3" i="17"/>
  <c r="L55" i="17"/>
  <c r="F14" i="17"/>
  <c r="F12" i="17"/>
  <c r="F10" i="17"/>
  <c r="F6" i="17"/>
  <c r="F4" i="17"/>
  <c r="F6" i="13"/>
  <c r="F4" i="13"/>
  <c r="E51" i="13"/>
  <c r="E34" i="13"/>
  <c r="E29" i="13"/>
  <c r="E28" i="13"/>
  <c r="F50" i="13"/>
  <c r="F42" i="13"/>
  <c r="F40" i="13"/>
  <c r="H7" i="13"/>
  <c r="D7" i="13" s="1"/>
  <c r="C7" i="13" s="1"/>
  <c r="H3" i="13"/>
  <c r="D3" i="13" s="1"/>
  <c r="C3" i="13" s="1"/>
  <c r="G49" i="13"/>
  <c r="G45" i="13"/>
  <c r="G44" i="13"/>
  <c r="G40" i="13"/>
  <c r="F38" i="13"/>
  <c r="F31" i="13"/>
  <c r="E25" i="13"/>
  <c r="E21" i="13"/>
  <c r="E19" i="13"/>
  <c r="E14" i="13"/>
  <c r="F51" i="13"/>
  <c r="J55" i="13"/>
  <c r="E45" i="13"/>
  <c r="E44" i="13"/>
  <c r="E40" i="13"/>
  <c r="G25" i="13"/>
  <c r="G22" i="13"/>
  <c r="G21" i="13"/>
  <c r="G19" i="13"/>
  <c r="G14" i="13"/>
  <c r="F12" i="13"/>
  <c r="K55" i="13"/>
  <c r="E50" i="13"/>
  <c r="G42" i="13"/>
  <c r="E38" i="13"/>
  <c r="E27" i="13"/>
  <c r="G17" i="13"/>
  <c r="G16" i="13"/>
  <c r="E13" i="13"/>
  <c r="E12" i="13"/>
  <c r="F37" i="13"/>
  <c r="L55" i="13"/>
  <c r="F44" i="13"/>
  <c r="F34" i="13"/>
  <c r="F19" i="13"/>
  <c r="I55" i="13"/>
  <c r="G50" i="13"/>
  <c r="E42" i="13"/>
  <c r="G38" i="13"/>
  <c r="G27" i="13"/>
  <c r="E17" i="13"/>
  <c r="E16" i="13"/>
  <c r="G13" i="13"/>
  <c r="G12" i="13"/>
  <c r="F22" i="13"/>
  <c r="G2" i="13"/>
  <c r="J55" i="3"/>
  <c r="I55" i="3"/>
  <c r="L55" i="3"/>
  <c r="C15" i="18"/>
  <c r="D15" i="17"/>
  <c r="F3" i="4"/>
  <c r="H53" i="2"/>
  <c r="D43" i="4"/>
  <c r="C43" i="4" s="1"/>
  <c r="E51" i="4"/>
  <c r="F51" i="4"/>
  <c r="D53" i="2"/>
  <c r="F23" i="4"/>
  <c r="D23" i="4" s="1"/>
  <c r="C23" i="4" s="1"/>
  <c r="E50" i="4"/>
  <c r="D50" i="4" s="1"/>
  <c r="C50" i="4" s="1"/>
  <c r="E49" i="4"/>
  <c r="D49" i="4" s="1"/>
  <c r="C49" i="4" s="1"/>
  <c r="D47" i="4"/>
  <c r="C47" i="4" s="1"/>
  <c r="E46" i="4"/>
  <c r="D46" i="4" s="1"/>
  <c r="C46" i="4" s="1"/>
  <c r="D45" i="4"/>
  <c r="C45" i="4" s="1"/>
  <c r="D44" i="4"/>
  <c r="C44" i="4" s="1"/>
  <c r="E42" i="4"/>
  <c r="D42" i="4" s="1"/>
  <c r="C42" i="4" s="1"/>
  <c r="D41" i="4"/>
  <c r="C41" i="4" s="1"/>
  <c r="E40" i="4"/>
  <c r="D40" i="4" s="1"/>
  <c r="C40" i="4" s="1"/>
  <c r="D39" i="4"/>
  <c r="C39" i="4" s="1"/>
  <c r="E38" i="4"/>
  <c r="D38" i="4" s="1"/>
  <c r="C38" i="4" s="1"/>
  <c r="E37" i="4"/>
  <c r="D37" i="4" s="1"/>
  <c r="C37" i="4" s="1"/>
  <c r="D35" i="4"/>
  <c r="C35" i="4" s="1"/>
  <c r="E34" i="4"/>
  <c r="D34" i="4" s="1"/>
  <c r="C34" i="4" s="1"/>
  <c r="D29" i="4"/>
  <c r="C29" i="4" s="1"/>
  <c r="E28" i="4"/>
  <c r="D28" i="4" s="1"/>
  <c r="C28" i="4" s="1"/>
  <c r="E27" i="4"/>
  <c r="D27" i="4" s="1"/>
  <c r="C27" i="4" s="1"/>
  <c r="E25" i="4"/>
  <c r="D25" i="4" s="1"/>
  <c r="C25" i="4" s="1"/>
  <c r="D21" i="4"/>
  <c r="C21" i="4" s="1"/>
  <c r="D20" i="4"/>
  <c r="C20" i="4" s="1"/>
  <c r="E19" i="4"/>
  <c r="D19" i="4" s="1"/>
  <c r="C19" i="4" s="1"/>
  <c r="E17" i="4"/>
  <c r="D15" i="4"/>
  <c r="C15" i="4" s="1"/>
  <c r="E14" i="4"/>
  <c r="D14" i="4" s="1"/>
  <c r="C14" i="4" s="1"/>
  <c r="E13" i="4"/>
  <c r="D13" i="4" s="1"/>
  <c r="C13" i="4" s="1"/>
  <c r="E12" i="4"/>
  <c r="D12" i="4" s="1"/>
  <c r="C12" i="4" s="1"/>
  <c r="E10" i="4"/>
  <c r="D10" i="4" s="1"/>
  <c r="C10" i="4" s="1"/>
  <c r="D7" i="4"/>
  <c r="E50" i="17"/>
  <c r="F49" i="17"/>
  <c r="F50" i="17"/>
  <c r="H45" i="17"/>
  <c r="H39" i="17"/>
  <c r="D39" i="17" s="1"/>
  <c r="C39" i="17" s="1"/>
  <c r="H35" i="17"/>
  <c r="D35" i="17" s="1"/>
  <c r="C35" i="17" s="1"/>
  <c r="E40" i="17"/>
  <c r="E38" i="17"/>
  <c r="H3" i="17"/>
  <c r="D3" i="17" s="1"/>
  <c r="C3" i="17" s="1"/>
  <c r="E35" i="17"/>
  <c r="E28" i="17"/>
  <c r="F25" i="17"/>
  <c r="E34" i="17"/>
  <c r="H13" i="17"/>
  <c r="H7" i="17"/>
  <c r="D7" i="17" s="1"/>
  <c r="C7" i="17" s="1"/>
  <c r="G2" i="17"/>
  <c r="H2" i="17"/>
  <c r="G45" i="17"/>
  <c r="G40" i="17"/>
  <c r="G38" i="17"/>
  <c r="G37" i="17"/>
  <c r="D37" i="17" s="1"/>
  <c r="C37" i="17" s="1"/>
  <c r="G34" i="17"/>
  <c r="F28" i="17"/>
  <c r="H23" i="17"/>
  <c r="D23" i="17" s="1"/>
  <c r="C23" i="17" s="1"/>
  <c r="H21" i="17"/>
  <c r="D21" i="17" s="1"/>
  <c r="C21" i="17" s="1"/>
  <c r="H17" i="17"/>
  <c r="E15" i="17"/>
  <c r="E23" i="17"/>
  <c r="E39" i="17"/>
  <c r="D31" i="3"/>
  <c r="C31" i="3" s="1"/>
  <c r="D45" i="18"/>
  <c r="C45" i="18" s="1"/>
  <c r="D23" i="18"/>
  <c r="C23" i="18" s="1"/>
  <c r="C3" i="18"/>
  <c r="D47" i="18"/>
  <c r="C47" i="18" s="1"/>
  <c r="D45" i="14"/>
  <c r="C45" i="14" s="1"/>
  <c r="D41" i="14"/>
  <c r="C41" i="14" s="1"/>
  <c r="D37" i="14"/>
  <c r="C37" i="14" s="1"/>
  <c r="D29" i="14"/>
  <c r="C29" i="14" s="1"/>
  <c r="D21" i="14"/>
  <c r="C21" i="14" s="1"/>
  <c r="D20" i="14"/>
  <c r="C20" i="14" s="1"/>
  <c r="D30" i="14"/>
  <c r="C30" i="14" s="1"/>
  <c r="D47" i="14"/>
  <c r="C47" i="14" s="1"/>
  <c r="D35" i="14"/>
  <c r="C35" i="14" s="1"/>
  <c r="D31" i="14"/>
  <c r="C31" i="14" s="1"/>
  <c r="D23" i="14"/>
  <c r="C23" i="14" s="1"/>
  <c r="D3" i="14"/>
  <c r="C3" i="14" s="1"/>
  <c r="D30" i="4"/>
  <c r="C30" i="4" s="1"/>
  <c r="D24" i="4"/>
  <c r="C24" i="4" s="1"/>
  <c r="E3" i="4"/>
  <c r="D3" i="4" s="1"/>
  <c r="C3" i="4" s="1"/>
  <c r="D4" i="4"/>
  <c r="C4" i="4" s="1"/>
  <c r="F2" i="18"/>
  <c r="F2" i="4"/>
  <c r="F55" i="4" s="1"/>
  <c r="E2" i="4"/>
  <c r="F2" i="14"/>
  <c r="H51" i="13"/>
  <c r="D51" i="13" s="1"/>
  <c r="C51" i="13" s="1"/>
  <c r="D43" i="13"/>
  <c r="C43" i="13" s="1"/>
  <c r="H35" i="13"/>
  <c r="D35" i="13" s="1"/>
  <c r="C35" i="13" s="1"/>
  <c r="C31" i="13"/>
  <c r="H23" i="13"/>
  <c r="D23" i="13" s="1"/>
  <c r="C23" i="13" s="1"/>
  <c r="H15" i="13"/>
  <c r="D15" i="13" s="1"/>
  <c r="C15" i="13" s="1"/>
  <c r="H40" i="13"/>
  <c r="H32" i="13"/>
  <c r="D32" i="13" s="1"/>
  <c r="C32" i="13" s="1"/>
  <c r="H28" i="13"/>
  <c r="D28" i="13" s="1"/>
  <c r="C28" i="13" s="1"/>
  <c r="H24" i="13"/>
  <c r="D24" i="13" s="1"/>
  <c r="C24" i="13" s="1"/>
  <c r="H49" i="13"/>
  <c r="H45" i="13"/>
  <c r="D45" i="13" s="1"/>
  <c r="C45" i="13" s="1"/>
  <c r="D41" i="13"/>
  <c r="C41" i="13" s="1"/>
  <c r="D37" i="13"/>
  <c r="C37" i="13" s="1"/>
  <c r="H29" i="13"/>
  <c r="D29" i="13" s="1"/>
  <c r="C29" i="13" s="1"/>
  <c r="H25" i="13"/>
  <c r="H21" i="13"/>
  <c r="H17" i="13"/>
  <c r="H13" i="13"/>
  <c r="D47" i="13"/>
  <c r="C47" i="13" s="1"/>
  <c r="H39" i="13"/>
  <c r="D39" i="13" s="1"/>
  <c r="C39" i="13" s="1"/>
  <c r="H27" i="13"/>
  <c r="H19" i="13"/>
  <c r="H44" i="13"/>
  <c r="H20" i="13"/>
  <c r="D20" i="13" s="1"/>
  <c r="C20" i="13" s="1"/>
  <c r="H16" i="13"/>
  <c r="H12" i="13"/>
  <c r="D12" i="13" s="1"/>
  <c r="C12" i="13" s="1"/>
  <c r="H50" i="13"/>
  <c r="F49" i="13"/>
  <c r="F45" i="13"/>
  <c r="H42" i="13"/>
  <c r="H38" i="13"/>
  <c r="H34" i="13"/>
  <c r="D34" i="13" s="1"/>
  <c r="C34" i="13" s="1"/>
  <c r="H30" i="13"/>
  <c r="D30" i="13" s="1"/>
  <c r="C30" i="13" s="1"/>
  <c r="F29" i="13"/>
  <c r="F25" i="13"/>
  <c r="D22" i="13"/>
  <c r="C22" i="13" s="1"/>
  <c r="F21" i="13"/>
  <c r="H18" i="13"/>
  <c r="D18" i="13" s="1"/>
  <c r="C18" i="13" s="1"/>
  <c r="F17" i="13"/>
  <c r="H14" i="13"/>
  <c r="F13" i="13"/>
  <c r="E10" i="13"/>
  <c r="H10" i="13"/>
  <c r="D10" i="13" s="1"/>
  <c r="C10" i="13" s="1"/>
  <c r="F10" i="13"/>
  <c r="H8" i="13"/>
  <c r="F7" i="13"/>
  <c r="H6" i="13"/>
  <c r="H4" i="13"/>
  <c r="F3" i="13"/>
  <c r="E7" i="13"/>
  <c r="G6" i="13"/>
  <c r="G4" i="13"/>
  <c r="E3" i="13"/>
  <c r="H28" i="17"/>
  <c r="H20" i="17"/>
  <c r="D20" i="17" s="1"/>
  <c r="C20" i="17" s="1"/>
  <c r="H38" i="17"/>
  <c r="H40" i="17"/>
  <c r="F27" i="17"/>
  <c r="H24" i="17"/>
  <c r="D24" i="17" s="1"/>
  <c r="C24" i="17" s="1"/>
  <c r="H16" i="17"/>
  <c r="D51" i="17"/>
  <c r="C51" i="17" s="1"/>
  <c r="F51" i="17"/>
  <c r="H50" i="17"/>
  <c r="F45" i="17"/>
  <c r="H34" i="17"/>
  <c r="F29" i="17"/>
  <c r="F21" i="17"/>
  <c r="H18" i="17"/>
  <c r="D18" i="17" s="1"/>
  <c r="C18" i="17" s="1"/>
  <c r="H10" i="17"/>
  <c r="D10" i="17" s="1"/>
  <c r="C10" i="17" s="1"/>
  <c r="H8" i="17"/>
  <c r="D8" i="17" s="1"/>
  <c r="C8" i="17" s="1"/>
  <c r="F7" i="17"/>
  <c r="H6" i="17"/>
  <c r="D6" i="17" s="1"/>
  <c r="C6" i="17" s="1"/>
  <c r="F3" i="17"/>
  <c r="E51" i="17"/>
  <c r="E49" i="17"/>
  <c r="E45" i="17"/>
  <c r="E29" i="17"/>
  <c r="E27" i="17"/>
  <c r="E25" i="17"/>
  <c r="E21" i="17"/>
  <c r="E17" i="17"/>
  <c r="H12" i="17"/>
  <c r="H4" i="17"/>
  <c r="H14" i="17"/>
  <c r="D14" i="17" s="1"/>
  <c r="C14" i="17" s="1"/>
  <c r="F13" i="17"/>
  <c r="D13" i="3"/>
  <c r="C13" i="3" s="1"/>
  <c r="F44" i="3"/>
  <c r="H44" i="3"/>
  <c r="D44" i="3" s="1"/>
  <c r="C44" i="3" s="1"/>
  <c r="F28" i="3"/>
  <c r="H28" i="3"/>
  <c r="D28" i="3" s="1"/>
  <c r="C28" i="3" s="1"/>
  <c r="F46" i="3"/>
  <c r="D46" i="3"/>
  <c r="C46" i="3" s="1"/>
  <c r="F38" i="3"/>
  <c r="H38" i="3"/>
  <c r="D38" i="3" s="1"/>
  <c r="C38" i="3" s="1"/>
  <c r="H30" i="3"/>
  <c r="D30" i="3" s="1"/>
  <c r="C30" i="3" s="1"/>
  <c r="D17" i="3"/>
  <c r="C17" i="3" s="1"/>
  <c r="H20" i="3"/>
  <c r="D20" i="3" s="1"/>
  <c r="C20" i="3" s="1"/>
  <c r="G49" i="3"/>
  <c r="D49" i="3" s="1"/>
  <c r="C49" i="3" s="1"/>
  <c r="D45" i="3"/>
  <c r="C45" i="3" s="1"/>
  <c r="F40" i="3"/>
  <c r="H40" i="3"/>
  <c r="D40" i="3" s="1"/>
  <c r="C40" i="3" s="1"/>
  <c r="H32" i="3"/>
  <c r="D32" i="3" s="1"/>
  <c r="C32" i="3" s="1"/>
  <c r="D29" i="3"/>
  <c r="C29" i="3" s="1"/>
  <c r="G25" i="3"/>
  <c r="H24" i="3"/>
  <c r="D24" i="3" s="1"/>
  <c r="C24" i="3" s="1"/>
  <c r="D21" i="3"/>
  <c r="C21" i="3" s="1"/>
  <c r="G51" i="3"/>
  <c r="D51" i="3" s="1"/>
  <c r="C51" i="3" s="1"/>
  <c r="F50" i="3"/>
  <c r="H50" i="3"/>
  <c r="D50" i="3" s="1"/>
  <c r="C50" i="3" s="1"/>
  <c r="F42" i="3"/>
  <c r="H42" i="3"/>
  <c r="D42" i="3" s="1"/>
  <c r="C42" i="3" s="1"/>
  <c r="F34" i="3"/>
  <c r="H34" i="3"/>
  <c r="D34" i="3" s="1"/>
  <c r="C34" i="3" s="1"/>
  <c r="G27" i="3"/>
  <c r="D27" i="3" s="1"/>
  <c r="C27" i="3" s="1"/>
  <c r="D7" i="3"/>
  <c r="F51" i="3"/>
  <c r="F49" i="3"/>
  <c r="F45" i="3"/>
  <c r="H18" i="3"/>
  <c r="D18" i="3" s="1"/>
  <c r="C18" i="3" s="1"/>
  <c r="H16" i="3"/>
  <c r="D16" i="3" s="1"/>
  <c r="C16" i="3" s="1"/>
  <c r="H14" i="3"/>
  <c r="D14" i="3" s="1"/>
  <c r="C14" i="3" s="1"/>
  <c r="H12" i="3"/>
  <c r="D12" i="3" s="1"/>
  <c r="C12" i="3" s="1"/>
  <c r="H10" i="3"/>
  <c r="D10" i="3" s="1"/>
  <c r="C10" i="3" s="1"/>
  <c r="H8" i="3"/>
  <c r="D8" i="3" s="1"/>
  <c r="C8" i="3" s="1"/>
  <c r="F7" i="3"/>
  <c r="H6" i="3"/>
  <c r="D6" i="3" s="1"/>
  <c r="C6" i="3" s="1"/>
  <c r="H4" i="3"/>
  <c r="D4" i="3" s="1"/>
  <c r="C4" i="3" s="1"/>
  <c r="F3" i="3"/>
  <c r="E2" i="17"/>
  <c r="F2" i="17"/>
  <c r="E2" i="13"/>
  <c r="H2" i="13"/>
  <c r="F2" i="13"/>
  <c r="J27" i="22"/>
  <c r="I27" i="22"/>
  <c r="H26" i="22"/>
  <c r="G26" i="22"/>
  <c r="E26" i="22" s="1"/>
  <c r="F26" i="22"/>
  <c r="D25" i="22"/>
  <c r="D42" i="22"/>
  <c r="L2" i="9"/>
  <c r="E2" i="9" s="1"/>
  <c r="K2" i="9"/>
  <c r="I2" i="9"/>
  <c r="L2" i="3"/>
  <c r="E2" i="3" s="1"/>
  <c r="E55" i="3" s="1"/>
  <c r="K2" i="3"/>
  <c r="F2" i="3" s="1"/>
  <c r="J2" i="3"/>
  <c r="I2" i="3"/>
  <c r="D36" i="7"/>
  <c r="E36" i="7"/>
  <c r="G36" i="7"/>
  <c r="H36" i="7"/>
  <c r="I36" i="7"/>
  <c r="J36" i="7"/>
  <c r="C36" i="7"/>
  <c r="D33" i="7"/>
  <c r="H33" i="7"/>
  <c r="I33" i="7"/>
  <c r="J33" i="7"/>
  <c r="C33" i="7"/>
  <c r="D26" i="7"/>
  <c r="E26" i="7"/>
  <c r="F26" i="7"/>
  <c r="G26" i="7"/>
  <c r="H26" i="7"/>
  <c r="I26" i="7"/>
  <c r="J26" i="7"/>
  <c r="C26" i="7"/>
  <c r="D17" i="7"/>
  <c r="E17" i="7"/>
  <c r="F17" i="7"/>
  <c r="G17" i="7"/>
  <c r="H17" i="7"/>
  <c r="I17" i="7"/>
  <c r="J17" i="7"/>
  <c r="C17" i="7"/>
  <c r="D11" i="7"/>
  <c r="D53" i="7" s="1"/>
  <c r="E11" i="7"/>
  <c r="H11" i="7"/>
  <c r="I11" i="7"/>
  <c r="J11" i="7"/>
  <c r="C11" i="7"/>
  <c r="F2" i="21"/>
  <c r="D50" i="17" l="1"/>
  <c r="C50" i="17" s="1"/>
  <c r="D28" i="18"/>
  <c r="C28" i="18" s="1"/>
  <c r="D27" i="18"/>
  <c r="C27" i="18" s="1"/>
  <c r="D16" i="18"/>
  <c r="C16" i="18" s="1"/>
  <c r="D25" i="17"/>
  <c r="C25" i="17" s="1"/>
  <c r="D28" i="17"/>
  <c r="C28" i="17" s="1"/>
  <c r="D14" i="14"/>
  <c r="C14" i="14" s="1"/>
  <c r="D4" i="14"/>
  <c r="C4" i="14" s="1"/>
  <c r="D49" i="14"/>
  <c r="C49" i="14" s="1"/>
  <c r="D12" i="14"/>
  <c r="C12" i="14" s="1"/>
  <c r="D27" i="14"/>
  <c r="C27" i="14" s="1"/>
  <c r="D38" i="13"/>
  <c r="C38" i="13" s="1"/>
  <c r="D27" i="13"/>
  <c r="C27" i="13" s="1"/>
  <c r="D21" i="13"/>
  <c r="C21" i="13" s="1"/>
  <c r="D44" i="13"/>
  <c r="C44" i="13" s="1"/>
  <c r="D13" i="14"/>
  <c r="C13" i="14" s="1"/>
  <c r="D19" i="14"/>
  <c r="C19" i="14" s="1"/>
  <c r="E55" i="14"/>
  <c r="F55" i="3"/>
  <c r="D25" i="3"/>
  <c r="C25" i="3" s="1"/>
  <c r="D49" i="18"/>
  <c r="C49" i="18" s="1"/>
  <c r="D13" i="18"/>
  <c r="C13" i="18" s="1"/>
  <c r="D34" i="18"/>
  <c r="C34" i="18" s="1"/>
  <c r="D14" i="18"/>
  <c r="C14" i="18" s="1"/>
  <c r="D25" i="18"/>
  <c r="C25" i="18" s="1"/>
  <c r="D40" i="18"/>
  <c r="C40" i="18" s="1"/>
  <c r="D6" i="18"/>
  <c r="C6" i="18" s="1"/>
  <c r="D29" i="17"/>
  <c r="C29" i="17" s="1"/>
  <c r="D27" i="17"/>
  <c r="C27" i="17" s="1"/>
  <c r="D4" i="17"/>
  <c r="C4" i="17" s="1"/>
  <c r="D12" i="17"/>
  <c r="C12" i="17" s="1"/>
  <c r="D17" i="17"/>
  <c r="C17" i="17" s="1"/>
  <c r="D13" i="17"/>
  <c r="C13" i="17" s="1"/>
  <c r="D16" i="17"/>
  <c r="C16" i="17" s="1"/>
  <c r="F55" i="17"/>
  <c r="D2" i="18"/>
  <c r="F55" i="18"/>
  <c r="D4" i="18"/>
  <c r="C4" i="18" s="1"/>
  <c r="D12" i="18"/>
  <c r="C12" i="18" s="1"/>
  <c r="E55" i="18"/>
  <c r="D2" i="14"/>
  <c r="C2" i="14" s="1"/>
  <c r="F55" i="14"/>
  <c r="C7" i="14"/>
  <c r="D51" i="4"/>
  <c r="C51" i="4" s="1"/>
  <c r="E55" i="4"/>
  <c r="C7" i="4"/>
  <c r="D55" i="4"/>
  <c r="E55" i="17"/>
  <c r="H55" i="17"/>
  <c r="D45" i="17"/>
  <c r="C45" i="17" s="1"/>
  <c r="D40" i="17"/>
  <c r="C40" i="17" s="1"/>
  <c r="G55" i="17"/>
  <c r="D14" i="13"/>
  <c r="C14" i="13" s="1"/>
  <c r="D13" i="13"/>
  <c r="C13" i="13" s="1"/>
  <c r="D25" i="13"/>
  <c r="C25" i="13" s="1"/>
  <c r="D50" i="13"/>
  <c r="C50" i="13" s="1"/>
  <c r="D19" i="13"/>
  <c r="C19" i="13" s="1"/>
  <c r="D40" i="13"/>
  <c r="C40" i="13" s="1"/>
  <c r="E55" i="13"/>
  <c r="D17" i="13"/>
  <c r="C17" i="13" s="1"/>
  <c r="G55" i="13"/>
  <c r="D6" i="13"/>
  <c r="C6" i="13" s="1"/>
  <c r="D42" i="13"/>
  <c r="C42" i="13" s="1"/>
  <c r="F55" i="13"/>
  <c r="D16" i="13"/>
  <c r="C16" i="13" s="1"/>
  <c r="D49" i="13"/>
  <c r="H55" i="13"/>
  <c r="C7" i="3"/>
  <c r="C15" i="17"/>
  <c r="D17" i="4"/>
  <c r="C17" i="4" s="1"/>
  <c r="D2" i="17"/>
  <c r="C2" i="17" s="1"/>
  <c r="D34" i="17"/>
  <c r="C34" i="17" s="1"/>
  <c r="D38" i="17"/>
  <c r="C38" i="17" s="1"/>
  <c r="G55" i="9"/>
  <c r="D2" i="4"/>
  <c r="C2" i="4" s="1"/>
  <c r="D4" i="13"/>
  <c r="C4" i="13" s="1"/>
  <c r="D8" i="13"/>
  <c r="C8" i="13" s="1"/>
  <c r="D2" i="13"/>
  <c r="C2" i="13" s="1"/>
  <c r="H2" i="9"/>
  <c r="G2" i="3"/>
  <c r="G55" i="3" s="1"/>
  <c r="H2" i="3"/>
  <c r="H55" i="3" s="1"/>
  <c r="J53" i="1"/>
  <c r="D55" i="14" l="1"/>
  <c r="C55" i="14"/>
  <c r="C55" i="17"/>
  <c r="C2" i="18"/>
  <c r="C55" i="18" s="1"/>
  <c r="D55" i="18"/>
  <c r="C55" i="4"/>
  <c r="D55" i="17"/>
  <c r="C49" i="13"/>
  <c r="C55" i="13" s="1"/>
  <c r="D55" i="13"/>
  <c r="D2" i="3"/>
  <c r="D2" i="19"/>
  <c r="J51" i="22"/>
  <c r="I51" i="22"/>
  <c r="H51" i="22"/>
  <c r="G51" i="22"/>
  <c r="F51" i="22"/>
  <c r="E51" i="22"/>
  <c r="D51" i="22" s="1"/>
  <c r="C51" i="22" s="1"/>
  <c r="J50" i="22"/>
  <c r="I50" i="22"/>
  <c r="H50" i="22"/>
  <c r="G50" i="22"/>
  <c r="E50" i="22"/>
  <c r="D50" i="22" s="1"/>
  <c r="C50" i="22" s="1"/>
  <c r="J49" i="22"/>
  <c r="I49" i="22"/>
  <c r="F49" i="22" s="1"/>
  <c r="H49" i="22"/>
  <c r="G49" i="22"/>
  <c r="E49" i="22"/>
  <c r="J48" i="22"/>
  <c r="I48" i="22"/>
  <c r="F48" i="22" s="1"/>
  <c r="D48" i="22" s="1"/>
  <c r="C48" i="22" s="1"/>
  <c r="H48" i="22"/>
  <c r="G48" i="22"/>
  <c r="J47" i="22"/>
  <c r="I47" i="22"/>
  <c r="H47" i="22"/>
  <c r="G47" i="22"/>
  <c r="H46" i="22"/>
  <c r="G46" i="22"/>
  <c r="F46" i="22"/>
  <c r="E46" i="22"/>
  <c r="D46" i="22" s="1"/>
  <c r="C46" i="22" s="1"/>
  <c r="J45" i="22"/>
  <c r="I45" i="22"/>
  <c r="H45" i="22"/>
  <c r="G45" i="22"/>
  <c r="F45" i="22"/>
  <c r="E45" i="22"/>
  <c r="D45" i="22" s="1"/>
  <c r="C45" i="22" s="1"/>
  <c r="J44" i="22"/>
  <c r="I44" i="22"/>
  <c r="F44" i="22" s="1"/>
  <c r="H44" i="22"/>
  <c r="G44" i="22"/>
  <c r="E44" i="22"/>
  <c r="D44" i="22" s="1"/>
  <c r="C44" i="22" s="1"/>
  <c r="J43" i="22"/>
  <c r="I43" i="22"/>
  <c r="H43" i="22"/>
  <c r="G43" i="22"/>
  <c r="F43" i="22"/>
  <c r="E43" i="22"/>
  <c r="D43" i="22" s="1"/>
  <c r="C43" i="22" s="1"/>
  <c r="J42" i="22"/>
  <c r="F42" i="22" s="1"/>
  <c r="C42" i="22" s="1"/>
  <c r="I42" i="22"/>
  <c r="E42" i="22"/>
  <c r="J41" i="22"/>
  <c r="I41" i="22"/>
  <c r="H41" i="22"/>
  <c r="G41" i="22"/>
  <c r="F41" i="22"/>
  <c r="E41" i="22"/>
  <c r="D41" i="22"/>
  <c r="C41" i="22"/>
  <c r="J40" i="22"/>
  <c r="I40" i="22"/>
  <c r="H40" i="22"/>
  <c r="E40" i="22" s="1"/>
  <c r="D40" i="22" s="1"/>
  <c r="C40" i="22" s="1"/>
  <c r="G40" i="22"/>
  <c r="F40" i="22"/>
  <c r="J39" i="22"/>
  <c r="I39" i="22"/>
  <c r="H39" i="22"/>
  <c r="G39" i="22"/>
  <c r="F39" i="22"/>
  <c r="D39" i="22" s="1"/>
  <c r="C39" i="22" s="1"/>
  <c r="J38" i="22"/>
  <c r="F38" i="22" s="1"/>
  <c r="D38" i="22" s="1"/>
  <c r="C38" i="22" s="1"/>
  <c r="I38" i="22"/>
  <c r="E38" i="22"/>
  <c r="J37" i="22"/>
  <c r="I37" i="22"/>
  <c r="H37" i="22"/>
  <c r="E37" i="22" s="1"/>
  <c r="D37" i="22" s="1"/>
  <c r="C37" i="22" s="1"/>
  <c r="G37" i="22"/>
  <c r="J36" i="22"/>
  <c r="I36" i="22"/>
  <c r="H36" i="22"/>
  <c r="G36" i="22"/>
  <c r="F36" i="22"/>
  <c r="E36" i="22"/>
  <c r="D36" i="22"/>
  <c r="C36" i="22"/>
  <c r="J35" i="22"/>
  <c r="I35" i="22"/>
  <c r="H35" i="22"/>
  <c r="G35" i="22"/>
  <c r="F35" i="22"/>
  <c r="D35" i="22" s="1"/>
  <c r="C35" i="22" s="1"/>
  <c r="J34" i="22"/>
  <c r="I34" i="22"/>
  <c r="H34" i="22"/>
  <c r="G34" i="22"/>
  <c r="E34" i="22" s="1"/>
  <c r="D34" i="22" s="1"/>
  <c r="C34" i="22" s="1"/>
  <c r="F34" i="22"/>
  <c r="J33" i="22"/>
  <c r="I33" i="22"/>
  <c r="H33" i="22"/>
  <c r="G33" i="22"/>
  <c r="J32" i="22"/>
  <c r="I32" i="22"/>
  <c r="H32" i="22"/>
  <c r="G32" i="22"/>
  <c r="F32" i="22"/>
  <c r="E32" i="22"/>
  <c r="D32" i="22" s="1"/>
  <c r="C32" i="22" s="1"/>
  <c r="J31" i="22"/>
  <c r="I31" i="22"/>
  <c r="H31" i="22"/>
  <c r="G31" i="22"/>
  <c r="J30" i="22"/>
  <c r="I30" i="22"/>
  <c r="H30" i="22"/>
  <c r="G30" i="22"/>
  <c r="F30" i="22"/>
  <c r="E30" i="22"/>
  <c r="D30" i="22" s="1"/>
  <c r="C30" i="22" s="1"/>
  <c r="J29" i="22"/>
  <c r="F29" i="22" s="1"/>
  <c r="D29" i="22" s="1"/>
  <c r="C29" i="22" s="1"/>
  <c r="I29" i="22"/>
  <c r="E29" i="22"/>
  <c r="J28" i="22"/>
  <c r="I28" i="22"/>
  <c r="H28" i="22"/>
  <c r="E28" i="22" s="1"/>
  <c r="D28" i="22" s="1"/>
  <c r="C28" i="22" s="1"/>
  <c r="G28" i="22"/>
  <c r="F28" i="22"/>
  <c r="F27" i="22"/>
  <c r="H27" i="22"/>
  <c r="E27" i="22" s="1"/>
  <c r="G27" i="22"/>
  <c r="J26" i="22"/>
  <c r="I26" i="22"/>
  <c r="D26" i="22"/>
  <c r="C26" i="22" s="1"/>
  <c r="J25" i="22"/>
  <c r="I25" i="22"/>
  <c r="F25" i="22" s="1"/>
  <c r="H25" i="22"/>
  <c r="E25" i="22" s="1"/>
  <c r="C25" i="22" s="1"/>
  <c r="G25" i="22"/>
  <c r="J24" i="22"/>
  <c r="I24" i="22"/>
  <c r="F24" i="22" s="1"/>
  <c r="D24" i="22" s="1"/>
  <c r="C24" i="22" s="1"/>
  <c r="H24" i="22"/>
  <c r="G24" i="22"/>
  <c r="E24" i="22"/>
  <c r="J23" i="22"/>
  <c r="I23" i="22"/>
  <c r="F23" i="22" s="1"/>
  <c r="D23" i="22" s="1"/>
  <c r="C23" i="22" s="1"/>
  <c r="H23" i="22"/>
  <c r="G23" i="22"/>
  <c r="J22" i="22"/>
  <c r="I22" i="22"/>
  <c r="H22" i="22"/>
  <c r="G22" i="22"/>
  <c r="J21" i="22"/>
  <c r="I21" i="22"/>
  <c r="H21" i="22"/>
  <c r="G21" i="22"/>
  <c r="F21" i="22"/>
  <c r="D21" i="22" s="1"/>
  <c r="C21" i="22" s="1"/>
  <c r="J20" i="22"/>
  <c r="I20" i="22"/>
  <c r="H20" i="22"/>
  <c r="G20" i="22"/>
  <c r="F20" i="22"/>
  <c r="E20" i="22"/>
  <c r="D20" i="22" s="1"/>
  <c r="C20" i="22" s="1"/>
  <c r="J19" i="22"/>
  <c r="I19" i="22"/>
  <c r="H19" i="22"/>
  <c r="G19" i="22"/>
  <c r="F19" i="22"/>
  <c r="E19" i="22"/>
  <c r="D19" i="22" s="1"/>
  <c r="C19" i="22" s="1"/>
  <c r="J18" i="22"/>
  <c r="I18" i="22"/>
  <c r="H18" i="22"/>
  <c r="G18" i="22"/>
  <c r="F18" i="22"/>
  <c r="E18" i="22"/>
  <c r="D18" i="22" s="1"/>
  <c r="C18" i="22" s="1"/>
  <c r="F17" i="22"/>
  <c r="E17" i="22"/>
  <c r="D17" i="22" s="1"/>
  <c r="C17" i="22" s="1"/>
  <c r="J16" i="22"/>
  <c r="F16" i="22" s="1"/>
  <c r="D16" i="22" s="1"/>
  <c r="C16" i="22" s="1"/>
  <c r="I16" i="22"/>
  <c r="E16" i="22"/>
  <c r="J15" i="22"/>
  <c r="I15" i="22"/>
  <c r="F15" i="22" s="1"/>
  <c r="D15" i="22" s="1"/>
  <c r="C15" i="22" s="1"/>
  <c r="H15" i="22"/>
  <c r="G15" i="22"/>
  <c r="J14" i="22"/>
  <c r="I14" i="22"/>
  <c r="H14" i="22"/>
  <c r="G14" i="22"/>
  <c r="F14" i="22"/>
  <c r="D14" i="22" s="1"/>
  <c r="C14" i="22" s="1"/>
  <c r="E14" i="22"/>
  <c r="J13" i="22"/>
  <c r="F13" i="22" s="1"/>
  <c r="I13" i="22"/>
  <c r="E13" i="22"/>
  <c r="D13" i="22" s="1"/>
  <c r="C13" i="22" s="1"/>
  <c r="J12" i="22"/>
  <c r="I12" i="22"/>
  <c r="F12" i="22" s="1"/>
  <c r="D12" i="22" s="1"/>
  <c r="C12" i="22" s="1"/>
  <c r="E12" i="22"/>
  <c r="H11" i="22"/>
  <c r="G11" i="22"/>
  <c r="F11" i="22"/>
  <c r="E11" i="22"/>
  <c r="D11" i="22" s="1"/>
  <c r="C11" i="22" s="1"/>
  <c r="J10" i="22"/>
  <c r="I10" i="22"/>
  <c r="F10" i="22" s="1"/>
  <c r="H10" i="22"/>
  <c r="G10" i="22"/>
  <c r="E10" i="22"/>
  <c r="J9" i="22"/>
  <c r="I9" i="22"/>
  <c r="H9" i="22"/>
  <c r="G9" i="22"/>
  <c r="E9" i="22"/>
  <c r="D9" i="22"/>
  <c r="C9" i="22" s="1"/>
  <c r="J8" i="22"/>
  <c r="I8" i="22"/>
  <c r="H8" i="22"/>
  <c r="G8" i="22"/>
  <c r="J7" i="22"/>
  <c r="I7" i="22"/>
  <c r="F7" i="22" s="1"/>
  <c r="H7" i="22"/>
  <c r="G7" i="22"/>
  <c r="E7" i="22" s="1"/>
  <c r="J6" i="22"/>
  <c r="I6" i="22"/>
  <c r="F6" i="22" s="1"/>
  <c r="H6" i="22"/>
  <c r="E6" i="22" s="1"/>
  <c r="D6" i="22" s="1"/>
  <c r="C6" i="22" s="1"/>
  <c r="G6" i="22"/>
  <c r="J5" i="22"/>
  <c r="I5" i="22"/>
  <c r="F5" i="22" s="1"/>
  <c r="H5" i="22"/>
  <c r="E5" i="22" s="1"/>
  <c r="D5" i="22" s="1"/>
  <c r="C5" i="22" s="1"/>
  <c r="G5" i="22"/>
  <c r="H4" i="22"/>
  <c r="G4" i="22"/>
  <c r="F4" i="22"/>
  <c r="E4" i="22"/>
  <c r="D4" i="22" s="1"/>
  <c r="C4" i="22" s="1"/>
  <c r="J3" i="22"/>
  <c r="F3" i="22" s="1"/>
  <c r="D3" i="22" s="1"/>
  <c r="C3" i="22" s="1"/>
  <c r="I3" i="22"/>
  <c r="E3" i="22"/>
  <c r="J2" i="22"/>
  <c r="I2" i="22"/>
  <c r="F2" i="22" s="1"/>
  <c r="H2" i="22"/>
  <c r="E2" i="22" s="1"/>
  <c r="D2" i="22" s="1"/>
  <c r="C2" i="22" s="1"/>
  <c r="G2" i="22"/>
  <c r="L54" i="21"/>
  <c r="K54" i="21"/>
  <c r="J54" i="21"/>
  <c r="L51" i="21"/>
  <c r="K51" i="21"/>
  <c r="J51" i="21"/>
  <c r="G51" i="21" s="1"/>
  <c r="D51" i="21" s="1"/>
  <c r="C51" i="21" s="1"/>
  <c r="I51" i="21"/>
  <c r="H51" i="21"/>
  <c r="F51" i="21"/>
  <c r="E51" i="21"/>
  <c r="L50" i="21"/>
  <c r="E50" i="21" s="1"/>
  <c r="K50" i="21"/>
  <c r="F50" i="21" s="1"/>
  <c r="J50" i="21"/>
  <c r="I50" i="21"/>
  <c r="G50" i="21"/>
  <c r="L49" i="21"/>
  <c r="K49" i="21"/>
  <c r="J49" i="21"/>
  <c r="G49" i="21" s="1"/>
  <c r="D49" i="21" s="1"/>
  <c r="C49" i="21" s="1"/>
  <c r="I49" i="21"/>
  <c r="H49" i="21"/>
  <c r="F49" i="21"/>
  <c r="E49" i="21"/>
  <c r="L48" i="21"/>
  <c r="K48" i="21"/>
  <c r="H48" i="21" s="1"/>
  <c r="D48" i="21" s="1"/>
  <c r="C48" i="21" s="1"/>
  <c r="J48" i="21"/>
  <c r="I48" i="21"/>
  <c r="F48" i="21"/>
  <c r="E48" i="21"/>
  <c r="L47" i="21"/>
  <c r="K47" i="21"/>
  <c r="J47" i="21"/>
  <c r="I47" i="21"/>
  <c r="L46" i="21"/>
  <c r="E46" i="21" s="1"/>
  <c r="K46" i="21"/>
  <c r="F46" i="21" s="1"/>
  <c r="J46" i="21"/>
  <c r="I46" i="21"/>
  <c r="H46" i="21"/>
  <c r="G46" i="21"/>
  <c r="D46" i="21"/>
  <c r="C46" i="21" s="1"/>
  <c r="L45" i="21"/>
  <c r="K45" i="21"/>
  <c r="H45" i="21" s="1"/>
  <c r="D45" i="21" s="1"/>
  <c r="C45" i="21" s="1"/>
  <c r="J45" i="21"/>
  <c r="G45" i="21" s="1"/>
  <c r="I45" i="21"/>
  <c r="F45" i="21"/>
  <c r="E45" i="21"/>
  <c r="L44" i="21"/>
  <c r="E44" i="21" s="1"/>
  <c r="K44" i="21"/>
  <c r="F44" i="21" s="1"/>
  <c r="J44" i="21"/>
  <c r="I44" i="21"/>
  <c r="H44" i="21"/>
  <c r="G44" i="21"/>
  <c r="D44" i="21"/>
  <c r="C44" i="21" s="1"/>
  <c r="L43" i="21"/>
  <c r="K43" i="21"/>
  <c r="J43" i="21"/>
  <c r="I43" i="21"/>
  <c r="H43" i="21"/>
  <c r="G43" i="21"/>
  <c r="F43" i="21"/>
  <c r="D43" i="21"/>
  <c r="C43" i="21" s="1"/>
  <c r="L42" i="21"/>
  <c r="E42" i="21" s="1"/>
  <c r="K42" i="21"/>
  <c r="F42" i="21" s="1"/>
  <c r="J42" i="21"/>
  <c r="I42" i="21"/>
  <c r="G42" i="21"/>
  <c r="L41" i="21"/>
  <c r="K41" i="21"/>
  <c r="J41" i="21"/>
  <c r="G41" i="21" s="1"/>
  <c r="D41" i="21" s="1"/>
  <c r="C41" i="21" s="1"/>
  <c r="I41" i="21"/>
  <c r="H41" i="21"/>
  <c r="F41" i="21"/>
  <c r="E41" i="21"/>
  <c r="L40" i="21"/>
  <c r="E40" i="21" s="1"/>
  <c r="K40" i="21"/>
  <c r="J40" i="21"/>
  <c r="I40" i="21"/>
  <c r="G40" i="21"/>
  <c r="L39" i="21"/>
  <c r="K39" i="21"/>
  <c r="J39" i="21"/>
  <c r="I39" i="21"/>
  <c r="H39" i="21"/>
  <c r="G39" i="21"/>
  <c r="F39" i="21"/>
  <c r="E39" i="21"/>
  <c r="D39" i="21"/>
  <c r="C39" i="21" s="1"/>
  <c r="L38" i="21"/>
  <c r="E38" i="21" s="1"/>
  <c r="K38" i="21"/>
  <c r="J38" i="21"/>
  <c r="I38" i="21"/>
  <c r="G38" i="21"/>
  <c r="L37" i="21"/>
  <c r="K37" i="21"/>
  <c r="J37" i="21"/>
  <c r="G37" i="21" s="1"/>
  <c r="D37" i="21" s="1"/>
  <c r="C37" i="21" s="1"/>
  <c r="I37" i="21"/>
  <c r="H37" i="21"/>
  <c r="F37" i="21"/>
  <c r="L36" i="21"/>
  <c r="E36" i="21" s="1"/>
  <c r="K36" i="21"/>
  <c r="H36" i="21" s="1"/>
  <c r="J36" i="21"/>
  <c r="I36" i="21"/>
  <c r="G36" i="21"/>
  <c r="F36" i="21"/>
  <c r="L35" i="21"/>
  <c r="E35" i="21" s="1"/>
  <c r="K35" i="21"/>
  <c r="J35" i="21"/>
  <c r="I35" i="21"/>
  <c r="H35" i="21"/>
  <c r="D35" i="21" s="1"/>
  <c r="C35" i="21" s="1"/>
  <c r="F35" i="21"/>
  <c r="L34" i="21"/>
  <c r="K34" i="21"/>
  <c r="H34" i="21" s="1"/>
  <c r="J34" i="21"/>
  <c r="I34" i="21"/>
  <c r="F34" i="21"/>
  <c r="E34" i="21"/>
  <c r="L33" i="21"/>
  <c r="K33" i="21"/>
  <c r="J33" i="21"/>
  <c r="I33" i="21"/>
  <c r="H33" i="21"/>
  <c r="D33" i="21"/>
  <c r="C33" i="21" s="1"/>
  <c r="L32" i="21"/>
  <c r="K32" i="21"/>
  <c r="H32" i="21" s="1"/>
  <c r="D32" i="21" s="1"/>
  <c r="C32" i="21" s="1"/>
  <c r="J32" i="21"/>
  <c r="I32" i="21"/>
  <c r="F32" i="21"/>
  <c r="E32" i="21"/>
  <c r="L31" i="21"/>
  <c r="K31" i="21"/>
  <c r="J31" i="21"/>
  <c r="I31" i="21"/>
  <c r="H31" i="21"/>
  <c r="D31" i="21" s="1"/>
  <c r="C31" i="21" s="1"/>
  <c r="G31" i="21"/>
  <c r="L30" i="21"/>
  <c r="E30" i="21" s="1"/>
  <c r="K30" i="21"/>
  <c r="F30" i="21" s="1"/>
  <c r="J30" i="21"/>
  <c r="I30" i="21"/>
  <c r="H30" i="21"/>
  <c r="D30" i="21" s="1"/>
  <c r="C30" i="21" s="1"/>
  <c r="G30" i="21"/>
  <c r="L29" i="21"/>
  <c r="K29" i="21"/>
  <c r="H29" i="21" s="1"/>
  <c r="D29" i="21" s="1"/>
  <c r="C29" i="21" s="1"/>
  <c r="J29" i="21"/>
  <c r="G29" i="21" s="1"/>
  <c r="I29" i="21"/>
  <c r="F29" i="21"/>
  <c r="E29" i="21"/>
  <c r="L28" i="21"/>
  <c r="K28" i="21"/>
  <c r="J28" i="21"/>
  <c r="I28" i="21"/>
  <c r="H28" i="21"/>
  <c r="G28" i="21"/>
  <c r="F28" i="21"/>
  <c r="E28" i="21"/>
  <c r="D28" i="21"/>
  <c r="C28" i="21" s="1"/>
  <c r="L27" i="21"/>
  <c r="K27" i="21"/>
  <c r="H27" i="21" s="1"/>
  <c r="D27" i="21" s="1"/>
  <c r="C27" i="21" s="1"/>
  <c r="J27" i="21"/>
  <c r="G27" i="21" s="1"/>
  <c r="I27" i="21"/>
  <c r="F27" i="21"/>
  <c r="E27" i="21"/>
  <c r="L26" i="21"/>
  <c r="E26" i="21" s="1"/>
  <c r="K26" i="21"/>
  <c r="F26" i="21" s="1"/>
  <c r="J26" i="21"/>
  <c r="I26" i="21"/>
  <c r="H26" i="21"/>
  <c r="G26" i="21"/>
  <c r="D26" i="21"/>
  <c r="C26" i="21" s="1"/>
  <c r="L25" i="21"/>
  <c r="K25" i="21"/>
  <c r="H25" i="21" s="1"/>
  <c r="J25" i="21"/>
  <c r="G25" i="21" s="1"/>
  <c r="I25" i="21"/>
  <c r="E25" i="21" s="1"/>
  <c r="L24" i="21"/>
  <c r="E24" i="21" s="1"/>
  <c r="K24" i="21"/>
  <c r="F24" i="21" s="1"/>
  <c r="J24" i="21"/>
  <c r="I24" i="21"/>
  <c r="H24" i="21"/>
  <c r="D24" i="21" s="1"/>
  <c r="C24" i="21" s="1"/>
  <c r="G24" i="21"/>
  <c r="L23" i="21"/>
  <c r="K23" i="21"/>
  <c r="H23" i="21" s="1"/>
  <c r="D23" i="21" s="1"/>
  <c r="C23" i="21" s="1"/>
  <c r="J23" i="21"/>
  <c r="I23" i="21"/>
  <c r="G23" i="21"/>
  <c r="F23" i="21"/>
  <c r="E23" i="21"/>
  <c r="L22" i="21"/>
  <c r="K22" i="21"/>
  <c r="J22" i="21"/>
  <c r="I22" i="21"/>
  <c r="E22" i="21" s="1"/>
  <c r="G22" i="21"/>
  <c r="D22" i="21" s="1"/>
  <c r="F22" i="21"/>
  <c r="C22" i="21"/>
  <c r="L21" i="21"/>
  <c r="K21" i="21"/>
  <c r="J21" i="21"/>
  <c r="I21" i="21"/>
  <c r="H21" i="21"/>
  <c r="D21" i="21" s="1"/>
  <c r="C21" i="21" s="1"/>
  <c r="L20" i="21"/>
  <c r="E20" i="21" s="1"/>
  <c r="K20" i="21"/>
  <c r="F20" i="21" s="1"/>
  <c r="J20" i="21"/>
  <c r="I20" i="21"/>
  <c r="G20" i="21"/>
  <c r="L19" i="21"/>
  <c r="K19" i="21"/>
  <c r="H19" i="21" s="1"/>
  <c r="D19" i="21" s="1"/>
  <c r="C19" i="21" s="1"/>
  <c r="J19" i="21"/>
  <c r="G19" i="21" s="1"/>
  <c r="I19" i="21"/>
  <c r="E19" i="21"/>
  <c r="L18" i="21"/>
  <c r="E18" i="21" s="1"/>
  <c r="K18" i="21"/>
  <c r="F18" i="21" s="1"/>
  <c r="J18" i="21"/>
  <c r="I18" i="21"/>
  <c r="H18" i="21"/>
  <c r="D18" i="21" s="1"/>
  <c r="C18" i="21" s="1"/>
  <c r="G18" i="21"/>
  <c r="L17" i="21"/>
  <c r="K17" i="21"/>
  <c r="J17" i="21"/>
  <c r="I17" i="21"/>
  <c r="E17" i="21" s="1"/>
  <c r="H17" i="21"/>
  <c r="F17" i="21"/>
  <c r="L16" i="21"/>
  <c r="E16" i="21" s="1"/>
  <c r="K16" i="21"/>
  <c r="F16" i="21" s="1"/>
  <c r="J16" i="21"/>
  <c r="I16" i="21"/>
  <c r="H16" i="21"/>
  <c r="D16" i="21" s="1"/>
  <c r="C16" i="21" s="1"/>
  <c r="G16" i="21"/>
  <c r="L15" i="21"/>
  <c r="K15" i="21"/>
  <c r="J15" i="21"/>
  <c r="I15" i="21"/>
  <c r="H15" i="21"/>
  <c r="F15" i="21"/>
  <c r="E15" i="21"/>
  <c r="D15" i="21"/>
  <c r="C15" i="21" s="1"/>
  <c r="L14" i="21"/>
  <c r="K14" i="21"/>
  <c r="H14" i="21" s="1"/>
  <c r="J14" i="21"/>
  <c r="I14" i="21"/>
  <c r="G14" i="21"/>
  <c r="F14" i="21"/>
  <c r="E14" i="21"/>
  <c r="L13" i="21"/>
  <c r="E13" i="21" s="1"/>
  <c r="K13" i="21"/>
  <c r="F13" i="21" s="1"/>
  <c r="J13" i="21"/>
  <c r="I13" i="21"/>
  <c r="H13" i="21"/>
  <c r="G13" i="21"/>
  <c r="D13" i="21"/>
  <c r="C13" i="21" s="1"/>
  <c r="L12" i="21"/>
  <c r="K12" i="21"/>
  <c r="J12" i="21"/>
  <c r="G12" i="21" s="1"/>
  <c r="D12" i="21" s="1"/>
  <c r="I12" i="21"/>
  <c r="H12" i="21"/>
  <c r="F12" i="21"/>
  <c r="L11" i="21"/>
  <c r="E11" i="21" s="1"/>
  <c r="K11" i="21"/>
  <c r="F11" i="21" s="1"/>
  <c r="J11" i="21"/>
  <c r="I11" i="21"/>
  <c r="H11" i="21"/>
  <c r="G11" i="21"/>
  <c r="D11" i="21"/>
  <c r="C11" i="21" s="1"/>
  <c r="L10" i="21"/>
  <c r="K10" i="21"/>
  <c r="J10" i="21"/>
  <c r="G10" i="21" s="1"/>
  <c r="D10" i="21" s="1"/>
  <c r="C10" i="21" s="1"/>
  <c r="I10" i="21"/>
  <c r="H10" i="21"/>
  <c r="F10" i="21"/>
  <c r="E10" i="21"/>
  <c r="L9" i="21"/>
  <c r="K9" i="21"/>
  <c r="J9" i="21"/>
  <c r="I9" i="21"/>
  <c r="L8" i="21"/>
  <c r="H8" i="21" s="1"/>
  <c r="D8" i="21" s="1"/>
  <c r="C8" i="21" s="1"/>
  <c r="J8" i="21"/>
  <c r="I8" i="21"/>
  <c r="G8" i="21"/>
  <c r="L7" i="21"/>
  <c r="K7" i="21"/>
  <c r="H7" i="21" s="1"/>
  <c r="D7" i="21" s="1"/>
  <c r="C7" i="21" s="1"/>
  <c r="J7" i="21"/>
  <c r="I7" i="21"/>
  <c r="G7" i="21"/>
  <c r="E7" i="21"/>
  <c r="L6" i="21"/>
  <c r="K6" i="21"/>
  <c r="F6" i="21" s="1"/>
  <c r="J6" i="21"/>
  <c r="I6" i="21"/>
  <c r="G6" i="21" s="1"/>
  <c r="D6" i="21" s="1"/>
  <c r="C6" i="21" s="1"/>
  <c r="H6" i="21"/>
  <c r="E6" i="21"/>
  <c r="L5" i="21"/>
  <c r="K5" i="21"/>
  <c r="H5" i="21" s="1"/>
  <c r="D5" i="21" s="1"/>
  <c r="C5" i="21" s="1"/>
  <c r="J5" i="21"/>
  <c r="I5" i="21"/>
  <c r="G5" i="21"/>
  <c r="E5" i="21"/>
  <c r="L4" i="21"/>
  <c r="K4" i="21"/>
  <c r="F4" i="21" s="1"/>
  <c r="J4" i="21"/>
  <c r="I4" i="21"/>
  <c r="G4" i="21" s="1"/>
  <c r="D4" i="21" s="1"/>
  <c r="C4" i="21" s="1"/>
  <c r="H4" i="21"/>
  <c r="E4" i="21"/>
  <c r="L3" i="21"/>
  <c r="K3" i="21"/>
  <c r="H3" i="21" s="1"/>
  <c r="D3" i="21" s="1"/>
  <c r="C3" i="21" s="1"/>
  <c r="J3" i="21"/>
  <c r="I3" i="21"/>
  <c r="G3" i="21"/>
  <c r="E3" i="21"/>
  <c r="L2" i="21"/>
  <c r="K2" i="21"/>
  <c r="J2" i="21"/>
  <c r="I2" i="21"/>
  <c r="G2" i="21" s="1"/>
  <c r="D2" i="21" s="1"/>
  <c r="C2" i="21" s="1"/>
  <c r="H2" i="21"/>
  <c r="E2" i="21"/>
  <c r="J53" i="20"/>
  <c r="I53" i="20"/>
  <c r="H53" i="20"/>
  <c r="G53" i="20"/>
  <c r="F53" i="20"/>
  <c r="E53" i="20"/>
  <c r="C53" i="20"/>
  <c r="D51" i="20"/>
  <c r="D50" i="20"/>
  <c r="D49" i="20"/>
  <c r="D48" i="20"/>
  <c r="D46" i="20"/>
  <c r="D45" i="20"/>
  <c r="D44" i="20"/>
  <c r="D43" i="20"/>
  <c r="D42" i="20"/>
  <c r="D41" i="20"/>
  <c r="D40" i="20"/>
  <c r="D39" i="20"/>
  <c r="D38" i="20"/>
  <c r="D37" i="20"/>
  <c r="D36" i="20"/>
  <c r="D35" i="20"/>
  <c r="D34" i="20"/>
  <c r="D32" i="20"/>
  <c r="D30" i="20"/>
  <c r="D29" i="20"/>
  <c r="D28" i="20"/>
  <c r="D27" i="20"/>
  <c r="D26" i="20"/>
  <c r="D25" i="20"/>
  <c r="D24" i="20"/>
  <c r="D23" i="20"/>
  <c r="D21" i="20"/>
  <c r="D20" i="20"/>
  <c r="D19" i="20"/>
  <c r="D18" i="20"/>
  <c r="D17" i="20"/>
  <c r="D16" i="20"/>
  <c r="D15" i="20"/>
  <c r="D14" i="20"/>
  <c r="D13" i="20"/>
  <c r="D12" i="20"/>
  <c r="D11" i="20"/>
  <c r="D10" i="20"/>
  <c r="D9" i="20"/>
  <c r="D7" i="20"/>
  <c r="D6" i="20"/>
  <c r="D5" i="20"/>
  <c r="D4" i="20"/>
  <c r="D53" i="20" s="1"/>
  <c r="D3" i="20"/>
  <c r="D2" i="20"/>
  <c r="J53" i="19"/>
  <c r="K53" i="21" s="1"/>
  <c r="L53" i="21"/>
  <c r="H53" i="19"/>
  <c r="H53" i="21" s="1"/>
  <c r="G53" i="19"/>
  <c r="C53" i="19"/>
  <c r="D51" i="19"/>
  <c r="D50" i="19"/>
  <c r="D49" i="19"/>
  <c r="D48" i="19"/>
  <c r="D46" i="19"/>
  <c r="D45" i="19"/>
  <c r="D44" i="19"/>
  <c r="D43" i="19"/>
  <c r="D42" i="19"/>
  <c r="E41" i="19"/>
  <c r="D41" i="19" s="1"/>
  <c r="D40" i="19"/>
  <c r="D39" i="19"/>
  <c r="D38" i="19"/>
  <c r="D37" i="19"/>
  <c r="D36" i="19"/>
  <c r="D35" i="19"/>
  <c r="D34" i="19"/>
  <c r="D33" i="19"/>
  <c r="D32" i="19"/>
  <c r="D31" i="19"/>
  <c r="E30" i="19"/>
  <c r="D30" i="19" s="1"/>
  <c r="D29" i="19"/>
  <c r="D28" i="19"/>
  <c r="D27" i="19"/>
  <c r="D26" i="19"/>
  <c r="D25" i="19"/>
  <c r="D24" i="19"/>
  <c r="D23" i="19"/>
  <c r="D22" i="19"/>
  <c r="D21" i="19"/>
  <c r="D20" i="19"/>
  <c r="D19" i="19"/>
  <c r="D18" i="19"/>
  <c r="D17" i="19"/>
  <c r="D16" i="19"/>
  <c r="D15" i="19"/>
  <c r="D14" i="19"/>
  <c r="D13" i="19"/>
  <c r="D12" i="19"/>
  <c r="D11" i="19"/>
  <c r="D10" i="19"/>
  <c r="D8" i="19"/>
  <c r="D7" i="19"/>
  <c r="D6" i="19"/>
  <c r="D5" i="19"/>
  <c r="D4" i="19"/>
  <c r="D3" i="19"/>
  <c r="D53" i="19"/>
  <c r="C2" i="3" l="1"/>
  <c r="C55" i="3" s="1"/>
  <c r="D55" i="3"/>
  <c r="D53" i="22"/>
  <c r="D27" i="22"/>
  <c r="C27" i="22" s="1"/>
  <c r="F3" i="21"/>
  <c r="F5" i="21"/>
  <c r="F7" i="21"/>
  <c r="D14" i="21"/>
  <c r="C14" i="21" s="1"/>
  <c r="F38" i="21"/>
  <c r="H38" i="21"/>
  <c r="D38" i="21" s="1"/>
  <c r="C38" i="21" s="1"/>
  <c r="D7" i="22"/>
  <c r="C7" i="22" s="1"/>
  <c r="E53" i="19"/>
  <c r="E53" i="21"/>
  <c r="C53" i="21"/>
  <c r="F53" i="21"/>
  <c r="G17" i="21"/>
  <c r="D17" i="21" s="1"/>
  <c r="C17" i="21" s="1"/>
  <c r="F19" i="21"/>
  <c r="H20" i="21"/>
  <c r="D20" i="21" s="1"/>
  <c r="C20" i="21" s="1"/>
  <c r="D25" i="21"/>
  <c r="C25" i="21" s="1"/>
  <c r="D10" i="22"/>
  <c r="C10" i="22" s="1"/>
  <c r="C53" i="22"/>
  <c r="F25" i="21"/>
  <c r="G34" i="21"/>
  <c r="D34" i="21" s="1"/>
  <c r="C34" i="21" s="1"/>
  <c r="D36" i="21"/>
  <c r="C36" i="21" s="1"/>
  <c r="F40" i="21"/>
  <c r="H40" i="21"/>
  <c r="D40" i="21" s="1"/>
  <c r="C40" i="21" s="1"/>
  <c r="D49" i="22"/>
  <c r="C49" i="22" s="1"/>
  <c r="H42" i="21"/>
  <c r="D42" i="21" s="1"/>
  <c r="C42" i="21" s="1"/>
  <c r="H50" i="21"/>
  <c r="D50" i="21" s="1"/>
  <c r="C50" i="21" s="1"/>
  <c r="G53" i="21" l="1"/>
  <c r="D53" i="21"/>
  <c r="L54" i="17" l="1"/>
  <c r="K54" i="17"/>
  <c r="J54" i="17"/>
  <c r="J53" i="16"/>
  <c r="H53" i="16"/>
  <c r="G53" i="16"/>
  <c r="E53" i="16"/>
  <c r="C53" i="16"/>
  <c r="L54" i="13"/>
  <c r="K54" i="13"/>
  <c r="J54" i="13"/>
  <c r="J53" i="12"/>
  <c r="H53" i="12"/>
  <c r="G53" i="12"/>
  <c r="D53" i="12"/>
  <c r="C53" i="12"/>
  <c r="J53" i="11"/>
  <c r="H53" i="11"/>
  <c r="G53" i="11"/>
  <c r="D53" i="11"/>
  <c r="C53" i="11"/>
  <c r="L54" i="9"/>
  <c r="K54" i="9"/>
  <c r="J54" i="9"/>
  <c r="L51" i="9"/>
  <c r="K51" i="9"/>
  <c r="H51" i="9" s="1"/>
  <c r="J51" i="9"/>
  <c r="I51" i="9"/>
  <c r="L50" i="9"/>
  <c r="K50" i="9"/>
  <c r="J50" i="9"/>
  <c r="I50" i="9"/>
  <c r="L49" i="9"/>
  <c r="K49" i="9"/>
  <c r="H49" i="9" s="1"/>
  <c r="J49" i="9"/>
  <c r="I49" i="9"/>
  <c r="L48" i="9"/>
  <c r="K48" i="9"/>
  <c r="J48" i="9"/>
  <c r="J55" i="9" s="1"/>
  <c r="I48" i="9"/>
  <c r="I55" i="9" s="1"/>
  <c r="L47" i="9"/>
  <c r="K47" i="9"/>
  <c r="J47" i="9"/>
  <c r="I47" i="9"/>
  <c r="L46" i="9"/>
  <c r="E46" i="9" s="1"/>
  <c r="K46" i="9"/>
  <c r="J46" i="9"/>
  <c r="I46" i="9"/>
  <c r="L45" i="9"/>
  <c r="E45" i="9" s="1"/>
  <c r="K45" i="9"/>
  <c r="J45" i="9"/>
  <c r="I45" i="9"/>
  <c r="G45" i="9"/>
  <c r="L44" i="9"/>
  <c r="K44" i="9"/>
  <c r="H44" i="9" s="1"/>
  <c r="J44" i="9"/>
  <c r="I44" i="9"/>
  <c r="L43" i="9"/>
  <c r="K43" i="9"/>
  <c r="J43" i="9"/>
  <c r="I43" i="9"/>
  <c r="H43" i="9"/>
  <c r="G43" i="9"/>
  <c r="L42" i="9"/>
  <c r="K42" i="9"/>
  <c r="J42" i="9"/>
  <c r="I42" i="9"/>
  <c r="L41" i="9"/>
  <c r="K41" i="9"/>
  <c r="F41" i="9" s="1"/>
  <c r="J41" i="9"/>
  <c r="I41" i="9"/>
  <c r="L40" i="9"/>
  <c r="K40" i="9"/>
  <c r="J40" i="9"/>
  <c r="I40" i="9"/>
  <c r="L39" i="9"/>
  <c r="E39" i="9" s="1"/>
  <c r="K39" i="9"/>
  <c r="F39" i="9" s="1"/>
  <c r="J39" i="9"/>
  <c r="I39" i="9"/>
  <c r="L38" i="9"/>
  <c r="K38" i="9"/>
  <c r="J38" i="9"/>
  <c r="I38" i="9"/>
  <c r="L37" i="9"/>
  <c r="K37" i="9"/>
  <c r="J37" i="9"/>
  <c r="F37" i="9" s="1"/>
  <c r="I37" i="9"/>
  <c r="H37" i="9"/>
  <c r="L36" i="9"/>
  <c r="E36" i="9" s="1"/>
  <c r="K36" i="9"/>
  <c r="J36" i="9"/>
  <c r="I36" i="9"/>
  <c r="G36" i="9"/>
  <c r="L35" i="9"/>
  <c r="K35" i="9"/>
  <c r="J35" i="9"/>
  <c r="I35" i="9"/>
  <c r="E35" i="9"/>
  <c r="L34" i="9"/>
  <c r="K34" i="9"/>
  <c r="J34" i="9"/>
  <c r="I34" i="9"/>
  <c r="L33" i="9"/>
  <c r="K33" i="9"/>
  <c r="J33" i="9"/>
  <c r="I33" i="9"/>
  <c r="H33" i="9"/>
  <c r="D33" i="9" s="1"/>
  <c r="C33" i="9" s="1"/>
  <c r="L32" i="9"/>
  <c r="K32" i="9"/>
  <c r="J32" i="9"/>
  <c r="I32" i="9"/>
  <c r="E32" i="9"/>
  <c r="L31" i="9"/>
  <c r="K31" i="9"/>
  <c r="F31" i="9" s="1"/>
  <c r="J31" i="9"/>
  <c r="I31" i="9"/>
  <c r="H31" i="9"/>
  <c r="G31" i="9"/>
  <c r="L30" i="9"/>
  <c r="E30" i="9" s="1"/>
  <c r="K30" i="9"/>
  <c r="F30" i="9" s="1"/>
  <c r="L29" i="9"/>
  <c r="K29" i="9"/>
  <c r="J29" i="9"/>
  <c r="I29" i="9"/>
  <c r="L28" i="9"/>
  <c r="K28" i="9"/>
  <c r="J28" i="9"/>
  <c r="I28" i="9"/>
  <c r="E28" i="9" s="1"/>
  <c r="H28" i="9"/>
  <c r="L27" i="9"/>
  <c r="K27" i="9"/>
  <c r="J27" i="9"/>
  <c r="I27" i="9"/>
  <c r="L26" i="9"/>
  <c r="K26" i="9"/>
  <c r="J26" i="9"/>
  <c r="I26" i="9"/>
  <c r="L25" i="9"/>
  <c r="K25" i="9"/>
  <c r="J25" i="9"/>
  <c r="I25" i="9"/>
  <c r="L24" i="9"/>
  <c r="E24" i="9" s="1"/>
  <c r="K24" i="9"/>
  <c r="F24" i="9" s="1"/>
  <c r="J24" i="9"/>
  <c r="I24" i="9"/>
  <c r="G24" i="9"/>
  <c r="L23" i="9"/>
  <c r="E23" i="9" s="1"/>
  <c r="K23" i="9"/>
  <c r="J23" i="9"/>
  <c r="I23" i="9"/>
  <c r="G23" i="9"/>
  <c r="F23" i="9"/>
  <c r="L22" i="9"/>
  <c r="K22" i="9"/>
  <c r="J22" i="9"/>
  <c r="F22" i="9" s="1"/>
  <c r="I22" i="9"/>
  <c r="E22" i="9" s="1"/>
  <c r="L21" i="9"/>
  <c r="E21" i="9" s="1"/>
  <c r="K21" i="9"/>
  <c r="F21" i="9" s="1"/>
  <c r="J21" i="9"/>
  <c r="I21" i="9"/>
  <c r="H21" i="9"/>
  <c r="D21" i="9" s="1"/>
  <c r="C21" i="9" s="1"/>
  <c r="L20" i="9"/>
  <c r="E20" i="9" s="1"/>
  <c r="K20" i="9"/>
  <c r="F20" i="9" s="1"/>
  <c r="J20" i="9"/>
  <c r="I20" i="9"/>
  <c r="G20" i="9"/>
  <c r="L19" i="9"/>
  <c r="K19" i="9"/>
  <c r="J19" i="9"/>
  <c r="I19" i="9"/>
  <c r="L18" i="9"/>
  <c r="E18" i="9" s="1"/>
  <c r="K18" i="9"/>
  <c r="F18" i="9" s="1"/>
  <c r="I18" i="9"/>
  <c r="L17" i="9"/>
  <c r="K17" i="9"/>
  <c r="J17" i="9"/>
  <c r="I17" i="9"/>
  <c r="L16" i="9"/>
  <c r="K16" i="9"/>
  <c r="J16" i="9"/>
  <c r="I16" i="9"/>
  <c r="L15" i="9"/>
  <c r="E15" i="9" s="1"/>
  <c r="K15" i="9"/>
  <c r="J15" i="9"/>
  <c r="I15" i="9"/>
  <c r="L14" i="9"/>
  <c r="K14" i="9"/>
  <c r="J14" i="9"/>
  <c r="I14" i="9"/>
  <c r="L13" i="9"/>
  <c r="K13" i="9"/>
  <c r="J13" i="9"/>
  <c r="I13" i="9"/>
  <c r="L12" i="9"/>
  <c r="K12" i="9"/>
  <c r="J12" i="9"/>
  <c r="I12" i="9"/>
  <c r="L11" i="9"/>
  <c r="E11" i="9" s="1"/>
  <c r="K11" i="9"/>
  <c r="J11" i="9"/>
  <c r="I11" i="9"/>
  <c r="G11" i="9"/>
  <c r="L10" i="9"/>
  <c r="K10" i="9"/>
  <c r="J10" i="9"/>
  <c r="I10" i="9"/>
  <c r="L9" i="9"/>
  <c r="K9" i="9"/>
  <c r="J9" i="9"/>
  <c r="I9" i="9"/>
  <c r="L8" i="9"/>
  <c r="H8" i="9" s="1"/>
  <c r="D8" i="9" s="1"/>
  <c r="C8" i="9" s="1"/>
  <c r="G8" i="9"/>
  <c r="L7" i="9"/>
  <c r="K7" i="9"/>
  <c r="J7" i="9"/>
  <c r="I7" i="9"/>
  <c r="L6" i="9"/>
  <c r="K6" i="9"/>
  <c r="J6" i="9"/>
  <c r="I6" i="9"/>
  <c r="L5" i="9"/>
  <c r="K5" i="9"/>
  <c r="J5" i="9"/>
  <c r="I5" i="9"/>
  <c r="L4" i="9"/>
  <c r="K4" i="9"/>
  <c r="J4" i="9"/>
  <c r="I4" i="9"/>
  <c r="L3" i="9"/>
  <c r="K3" i="9"/>
  <c r="J3" i="9"/>
  <c r="I3" i="9"/>
  <c r="J2" i="9"/>
  <c r="J53" i="7"/>
  <c r="G53" i="7"/>
  <c r="C53" i="7"/>
  <c r="I53" i="18" l="1"/>
  <c r="G53" i="18"/>
  <c r="J53" i="18"/>
  <c r="H53" i="18"/>
  <c r="F53" i="18"/>
  <c r="H48" i="9"/>
  <c r="K55" i="9"/>
  <c r="E48" i="9"/>
  <c r="E55" i="9" s="1"/>
  <c r="L55" i="9"/>
  <c r="I53" i="9"/>
  <c r="J53" i="9"/>
  <c r="C53" i="9"/>
  <c r="E53" i="9"/>
  <c r="D53" i="9"/>
  <c r="F53" i="14"/>
  <c r="H53" i="14"/>
  <c r="J53" i="14"/>
  <c r="G53" i="14"/>
  <c r="E53" i="14"/>
  <c r="I53" i="14"/>
  <c r="E53" i="13"/>
  <c r="D53" i="13"/>
  <c r="C53" i="13"/>
  <c r="F4" i="9"/>
  <c r="E12" i="9"/>
  <c r="E13" i="9"/>
  <c r="E16" i="9"/>
  <c r="H3" i="9"/>
  <c r="H6" i="9"/>
  <c r="F7" i="9"/>
  <c r="E31" i="9"/>
  <c r="H32" i="9"/>
  <c r="D32" i="9" s="1"/>
  <c r="C32" i="9" s="1"/>
  <c r="H38" i="9"/>
  <c r="G10" i="9"/>
  <c r="H11" i="9"/>
  <c r="D11" i="9" s="1"/>
  <c r="C11" i="9" s="1"/>
  <c r="H25" i="9"/>
  <c r="H35" i="9"/>
  <c r="D35" i="9" s="1"/>
  <c r="C35" i="9" s="1"/>
  <c r="E41" i="9"/>
  <c r="F48" i="9"/>
  <c r="F55" i="9" s="1"/>
  <c r="E49" i="9"/>
  <c r="H53" i="9"/>
  <c r="K53" i="9"/>
  <c r="I53" i="13"/>
  <c r="J53" i="13"/>
  <c r="K53" i="13"/>
  <c r="F53" i="13"/>
  <c r="L53" i="13"/>
  <c r="H53" i="13"/>
  <c r="C53" i="14"/>
  <c r="D53" i="14"/>
  <c r="C53" i="18"/>
  <c r="D53" i="18"/>
  <c r="E53" i="18"/>
  <c r="G53" i="13"/>
  <c r="G28" i="9"/>
  <c r="D28" i="9" s="1"/>
  <c r="C28" i="9" s="1"/>
  <c r="L53" i="9"/>
  <c r="G2" i="9"/>
  <c r="F2" i="9"/>
  <c r="F53" i="9"/>
  <c r="F10" i="9"/>
  <c r="H29" i="9"/>
  <c r="H34" i="9"/>
  <c r="E38" i="9"/>
  <c r="F26" i="9"/>
  <c r="G26" i="9"/>
  <c r="F51" i="9"/>
  <c r="F49" i="9"/>
  <c r="E51" i="9"/>
  <c r="H50" i="9"/>
  <c r="G51" i="9"/>
  <c r="D51" i="9" s="1"/>
  <c r="C51" i="9" s="1"/>
  <c r="G50" i="9"/>
  <c r="F45" i="9"/>
  <c r="H36" i="9"/>
  <c r="D36" i="9" s="1"/>
  <c r="C36" i="9" s="1"/>
  <c r="H40" i="9"/>
  <c r="H42" i="9"/>
  <c r="E44" i="9"/>
  <c r="H46" i="9"/>
  <c r="G27" i="9"/>
  <c r="F28" i="9"/>
  <c r="F34" i="9"/>
  <c r="G40" i="9"/>
  <c r="E34" i="9"/>
  <c r="G38" i="9"/>
  <c r="D38" i="9" s="1"/>
  <c r="C38" i="9" s="1"/>
  <c r="F43" i="9"/>
  <c r="E29" i="9"/>
  <c r="G34" i="9"/>
  <c r="D34" i="9" s="1"/>
  <c r="C34" i="9" s="1"/>
  <c r="F35" i="9"/>
  <c r="E40" i="9"/>
  <c r="H41" i="9"/>
  <c r="G42" i="9"/>
  <c r="G16" i="9"/>
  <c r="E25" i="9"/>
  <c r="H15" i="9"/>
  <c r="D15" i="9" s="1"/>
  <c r="C15" i="9" s="1"/>
  <c r="H18" i="9"/>
  <c r="D18" i="9" s="1"/>
  <c r="C18" i="9" s="1"/>
  <c r="H19" i="9"/>
  <c r="G13" i="9"/>
  <c r="G17" i="9"/>
  <c r="H23" i="9"/>
  <c r="D23" i="9" s="1"/>
  <c r="C23" i="9" s="1"/>
  <c r="E19" i="9"/>
  <c r="F14" i="9"/>
  <c r="H24" i="9"/>
  <c r="D24" i="9" s="1"/>
  <c r="C24" i="9" s="1"/>
  <c r="G14" i="9"/>
  <c r="F15" i="9"/>
  <c r="H17" i="9"/>
  <c r="F6" i="9"/>
  <c r="H7" i="9"/>
  <c r="D2" i="9"/>
  <c r="C2" i="9" s="1"/>
  <c r="H4" i="9"/>
  <c r="H5" i="9"/>
  <c r="F5" i="9"/>
  <c r="F27" i="9"/>
  <c r="G3" i="9"/>
  <c r="D3" i="9" s="1"/>
  <c r="C3" i="9" s="1"/>
  <c r="E4" i="9"/>
  <c r="G5" i="9"/>
  <c r="E6" i="9"/>
  <c r="G7" i="9"/>
  <c r="G12" i="9"/>
  <c r="H13" i="9"/>
  <c r="F16" i="9"/>
  <c r="G19" i="9"/>
  <c r="D19" i="9" s="1"/>
  <c r="C19" i="9" s="1"/>
  <c r="G25" i="9"/>
  <c r="E27" i="9"/>
  <c r="F29" i="9"/>
  <c r="H39" i="9"/>
  <c r="D39" i="9" s="1"/>
  <c r="C39" i="9" s="1"/>
  <c r="G41" i="9"/>
  <c r="F42" i="9"/>
  <c r="F44" i="9"/>
  <c r="F46" i="9"/>
  <c r="G49" i="9"/>
  <c r="D49" i="9" s="1"/>
  <c r="C49" i="9" s="1"/>
  <c r="F50" i="9"/>
  <c r="E42" i="9"/>
  <c r="E50" i="9"/>
  <c r="E3" i="9"/>
  <c r="G4" i="9"/>
  <c r="D4" i="9" s="1"/>
  <c r="C4" i="9" s="1"/>
  <c r="E5" i="9"/>
  <c r="G6" i="9"/>
  <c r="D6" i="9" s="1"/>
  <c r="C6" i="9" s="1"/>
  <c r="E7" i="9"/>
  <c r="F12" i="9"/>
  <c r="E14" i="9"/>
  <c r="F17" i="9"/>
  <c r="H27" i="9"/>
  <c r="G29" i="9"/>
  <c r="H30" i="9"/>
  <c r="F32" i="9"/>
  <c r="F36" i="9"/>
  <c r="F38" i="9"/>
  <c r="F40" i="9"/>
  <c r="D43" i="9"/>
  <c r="C43" i="9" s="1"/>
  <c r="G44" i="9"/>
  <c r="D44" i="9" s="1"/>
  <c r="C44" i="9" s="1"/>
  <c r="G46" i="9"/>
  <c r="D46" i="9" s="1"/>
  <c r="C46" i="9" s="1"/>
  <c r="D30" i="9"/>
  <c r="C30" i="9" s="1"/>
  <c r="F3" i="9"/>
  <c r="H10" i="9"/>
  <c r="D10" i="9" s="1"/>
  <c r="C10" i="9" s="1"/>
  <c r="F11" i="9"/>
  <c r="H12" i="9"/>
  <c r="F13" i="9"/>
  <c r="H14" i="9"/>
  <c r="E17" i="9"/>
  <c r="H20" i="9"/>
  <c r="D20" i="9" s="1"/>
  <c r="C20" i="9" s="1"/>
  <c r="H26" i="9"/>
  <c r="D26" i="9" s="1"/>
  <c r="C26" i="9" s="1"/>
  <c r="E10" i="9"/>
  <c r="H16" i="9"/>
  <c r="D16" i="9" s="1"/>
  <c r="C16" i="9" s="1"/>
  <c r="F19" i="9"/>
  <c r="G22" i="9"/>
  <c r="D22" i="9" s="1"/>
  <c r="C22" i="9" s="1"/>
  <c r="F25" i="9"/>
  <c r="D25" i="9"/>
  <c r="C25" i="9" s="1"/>
  <c r="E26" i="9"/>
  <c r="D31" i="9"/>
  <c r="C31" i="9" s="1"/>
  <c r="E37" i="9"/>
  <c r="G37" i="9"/>
  <c r="D37" i="9" s="1"/>
  <c r="C37" i="9" s="1"/>
  <c r="H45" i="9"/>
  <c r="D45" i="9" s="1"/>
  <c r="C45" i="9" s="1"/>
  <c r="J53" i="2"/>
  <c r="D48" i="9" l="1"/>
  <c r="H55" i="9"/>
  <c r="D17" i="9"/>
  <c r="C17" i="9" s="1"/>
  <c r="D29" i="9"/>
  <c r="C29" i="9" s="1"/>
  <c r="G53" i="9"/>
  <c r="D27" i="9"/>
  <c r="C27" i="9" s="1"/>
  <c r="D14" i="9"/>
  <c r="C14" i="9" s="1"/>
  <c r="D42" i="9"/>
  <c r="C42" i="9" s="1"/>
  <c r="D50" i="9"/>
  <c r="C50" i="9" s="1"/>
  <c r="D40" i="9"/>
  <c r="C40" i="9" s="1"/>
  <c r="D41" i="9"/>
  <c r="C41" i="9" s="1"/>
  <c r="D13" i="9"/>
  <c r="C13" i="9" s="1"/>
  <c r="D12" i="9"/>
  <c r="C12" i="9" s="1"/>
  <c r="D7" i="9"/>
  <c r="C7" i="9" s="1"/>
  <c r="D5" i="9"/>
  <c r="C5" i="9" s="1"/>
  <c r="C48" i="9" l="1"/>
  <c r="C55" i="9" s="1"/>
  <c r="D55" i="9"/>
  <c r="C53" i="2"/>
  <c r="C53" i="1"/>
  <c r="J53" i="4" l="1"/>
  <c r="I53" i="4"/>
  <c r="E53" i="3"/>
  <c r="L53" i="3"/>
  <c r="I53" i="3"/>
  <c r="K53" i="3"/>
  <c r="G53" i="4"/>
  <c r="C53" i="4"/>
  <c r="D53" i="4"/>
  <c r="H53" i="4"/>
  <c r="F53" i="4"/>
  <c r="E53" i="4"/>
  <c r="G53" i="1"/>
  <c r="J53" i="3" s="1"/>
  <c r="H53" i="1"/>
  <c r="H53" i="3" s="1"/>
  <c r="F53" i="3" l="1"/>
  <c r="E53" i="1"/>
  <c r="D53" i="1"/>
  <c r="C53" i="3" l="1"/>
  <c r="D53" i="3"/>
  <c r="G53" i="3"/>
</calcChain>
</file>

<file path=xl/sharedStrings.xml><?xml version="1.0" encoding="utf-8"?>
<sst xmlns="http://schemas.openxmlformats.org/spreadsheetml/2006/main" count="2304" uniqueCount="191">
  <si>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</si>
  <si>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</si>
  <si>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</si>
  <si>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</si>
  <si>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</si>
  <si>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</si>
  <si>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</si>
  <si>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</si>
  <si>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</si>
  <si>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</si>
  <si>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</si>
  <si>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</si>
  <si>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</si>
  <si>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</si>
  <si>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</si>
  <si>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</si>
  <si>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</si>
  <si>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</si>
  <si>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</si>
  <si>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</si>
  <si>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</si>
  <si>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</si>
  <si>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</si>
  <si>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</si>
  <si>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</si>
  <si>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</si>
  <si>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</si>
  <si>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</si>
  <si>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</si>
  <si>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</si>
  <si>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</si>
  <si>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</si>
  <si>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</si>
  <si>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</si>
  <si>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</si>
  <si>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</si>
  <si>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</si>
  <si>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</si>
  <si>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</si>
  <si>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</si>
  <si>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</si>
  <si>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</si>
  <si>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</si>
  <si>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</si>
  <si>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</si>
  <si>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</si>
  <si>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</si>
  <si>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</si>
  <si>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</si>
  <si>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</si>
  <si>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</si>
  <si>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</si>
  <si>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</si>
  <si>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</si>
  <si>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</si>
  <si>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</si>
  <si>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</si>
  <si>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</si>
  <si>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</si>
  <si>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</si>
  <si>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</si>
  <si>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</si>
  <si>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</si>
  <si>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</si>
  <si>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</si>
  <si>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</si>
  <si>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</si>
  <si>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</si>
  <si>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</si>
  <si>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</si>
  <si>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</si>
  <si>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</si>
  <si>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</si>
  <si>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</si>
  <si>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</si>
  <si>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</si>
  <si>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</si>
  <si>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</si>
  <si>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</si>
  <si>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</si>
  <si>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</si>
  <si>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</si>
  <si>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</si>
  <si>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</si>
  <si>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</si>
  <si>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</si>
  <si>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</si>
  <si>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</si>
  <si>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</si>
  <si>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</si>
  <si>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</si>
  <si>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</si>
  <si>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</si>
  <si>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</si>
  <si>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</si>
  <si>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</si>
  <si>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</si>
  <si>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</si>
  <si>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</si>
  <si>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</si>
  <si>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</si>
  <si>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</si>
  <si>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</si>
  <si>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</si>
  <si>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</si>
  <si>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</si>
  <si>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</si>
  <si>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</si>
  <si>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</si>
  <si>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</si>
  <si>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</si>
  <si>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</si>
  <si>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</si>
  <si>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</si>
  <si>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</si>
  <si>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</si>
  <si>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</si>
  <si>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</si>
  <si>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</si>
  <si>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</si>
  <si>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</si>
  <si>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</si>
  <si>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</si>
  <si>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</si>
  <si>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</si>
  <si>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</si>
  <si>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</si>
  <si>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</si>
  <si>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</si>
  <si>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</si>
  <si>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</si>
  <si>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</si>
  <si>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</si>
  <si>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</si>
  <si>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</si>
  <si>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</si>
  <si>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</si>
  <si>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</si>
  <si>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</si>
  <si>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</si>
  <si>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</si>
  <si>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</si>
  <si>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</si>
  <si>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</si>
  <si>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Reporting Year</t>
  </si>
  <si>
    <t>Months Reported</t>
  </si>
  <si>
    <t>CY</t>
  </si>
  <si>
    <t>FY</t>
  </si>
  <si>
    <t>Notes</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</si>
  <si>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</si>
  <si>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</si>
  <si>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</si>
  <si>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</si>
  <si>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</si>
  <si>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</si>
  <si>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</si>
  <si>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t xml:space="preserve">Georgia Department of Corrections did not respond to the survey. The information presented was taken from publicly available sources. Source: </t>
    </r>
    <r>
      <rPr>
        <i/>
        <sz val="11"/>
        <color theme="1"/>
        <rFont val="Calibri"/>
        <family val="2"/>
        <scheme val="minor"/>
      </rPr>
      <t>Inmate Statistical Profile: Inmates Admitted During CY2018</t>
    </r>
    <r>
      <rPr>
        <sz val="11"/>
        <color theme="1"/>
        <rFont val="Calibri"/>
        <family val="2"/>
        <scheme val="minor"/>
      </rPr>
      <t xml:space="preserve">. Georgia Department of Corrections. Retrieved June 22, 2020 http://www.dcor.state.ga.us/sites/all/themes/gdc/pdf/Profile_inmate_admissions_CY2018.pdf; </t>
    </r>
    <r>
      <rPr>
        <i/>
        <sz val="11"/>
        <color theme="1"/>
        <rFont val="Calibri"/>
        <family val="2"/>
        <scheme val="minor"/>
      </rPr>
      <t>Inmate Statistical Profile: Inmates Admitted During CY2019</t>
    </r>
    <r>
      <rPr>
        <sz val="11"/>
        <color theme="1"/>
        <rFont val="Calibri"/>
        <family val="2"/>
        <scheme val="minor"/>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</si>
  <si>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</si>
  <si>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</si>
  <si>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</si>
  <si>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</si>
  <si>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</si>
  <si>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</si>
  <si>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</si>
  <si>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</si>
  <si>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</si>
  <si>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</si>
  <si>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</si>
  <si>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</si>
  <si>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t xml:space="preserve">Mississippi did not respond to the survey. The information presented was taken from publicly available sources. Mississippi did not respond to the survey. The information presented was taken from publicly available sources. Source: </t>
    </r>
    <r>
      <rPr>
        <i/>
        <sz val="10"/>
        <color theme="1"/>
        <rFont val="Calibri"/>
        <family val="2"/>
        <scheme val="minor"/>
      </rPr>
      <t>Annual Report: FY2018</t>
    </r>
    <r>
      <rPr>
        <sz val="10"/>
        <color theme="1"/>
        <rFont val="Calibri"/>
        <family val="2"/>
        <scheme val="minor"/>
      </rPr>
      <t xml:space="preserve">. Mississippi Department of Corrections. Retrieved June 22, 2020.  https://www.mdoc.ms.gov/Admin-Finance/Documents/2018%20Annual%20Report.pdf; </t>
    </r>
    <r>
      <rPr>
        <i/>
        <sz val="10"/>
        <color theme="1"/>
        <rFont val="Calibri"/>
        <family val="2"/>
        <scheme val="minor"/>
      </rPr>
      <t>Annual Report: FY2019</t>
    </r>
    <r>
      <rPr>
        <sz val="10"/>
        <color theme="1"/>
        <rFont val="Calibri"/>
        <family val="2"/>
        <scheme val="minor"/>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</si>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</sst>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12">
    <font>
      <sz val="11"/>
      <color theme="1"/>
      <name val="Calibri"/>
      <family val="2"/>
      <scheme val="minor"/>
    </font>
    <font>
      <sz val="11"/>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9"/>
      <color theme="1"/>
      <name val="Calibri"/>
      <family val="2"/>
      <scheme val="minor"/>
    </font>
    <font>
      <sz val="11"/>
      <color rgb="FFFF0000"/>
      <name val="Calibri"/>
      <family val="2"/>
      <scheme val="minor"/>
    </font>
    <font>
      <sz val="11"/>
      <color rgb="FF51A939"/>
      <name val="Calibri"/>
      <family val="2"/>
      <scheme val="minor"/>
    </font>
    <font>
      <i/>
      <sz val="11"/>
      <color theme="1"/>
      <name val="Calibri"/>
      <family val="2"/>
      <scheme val="minor"/>
    </font>
    <font>
      <sz val="10"/>
      <color rgb="FF000000"/>
      <name val="Calibri"/>
      <family val="2"/>
      <scheme val="minor"/>
    </font>
    <font>
      <i/>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bgColor indexed="64"/>
      </patternFill>
    </fill>
    <fill>
      <patternFill patternType="solid">
        <fgColor theme="8"/>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70">
    <xf numFmtId="0" fontId="0" fillId="0" borderId="0" xfId="0"/>
    <xf numFmtId="0" fontId="1" fillId="0" borderId="0" xfId="0" applyFont="1" applyFill="1" applyBorder="1"/>
    <xf numFmtId="0" fontId="0" fillId="0" borderId="0" xfId="0" applyFont="1" applyFill="1" applyBorder="1"/>
    <xf numFmtId="0" fontId="0" fillId="0" borderId="0" xfId="0" applyFill="1"/>
    <xf numFmtId="0" fontId="0" fillId="0" borderId="0" xfId="0" applyFont="1" applyFill="1"/>
    <xf numFmtId="3" fontId="0" fillId="0" borderId="0" xfId="0" applyNumberFormat="1" applyBorder="1"/>
    <xf numFmtId="3" fontId="0" fillId="0" borderId="0" xfId="0" applyNumberFormat="1"/>
    <xf numFmtId="0" fontId="0" fillId="0" borderId="0" xfId="0" applyAlignment="1">
      <alignment wrapText="1"/>
    </xf>
    <xf numFmtId="0" fontId="2" fillId="0" borderId="0" xfId="0" applyFont="1" applyAlignment="1">
      <alignment wrapText="1"/>
    </xf>
    <xf numFmtId="0" fontId="2" fillId="0" borderId="0" xfId="0" applyFont="1" applyFill="1"/>
    <xf numFmtId="0" fontId="0" fillId="0" borderId="0" xfId="0" applyBorder="1"/>
    <xf numFmtId="9" fontId="0" fillId="0" borderId="0" xfId="1" applyFont="1"/>
    <xf numFmtId="9" fontId="0" fillId="0" borderId="0" xfId="1" applyFont="1" applyBorder="1"/>
    <xf numFmtId="3" fontId="0" fillId="0" borderId="0" xfId="0" applyNumberFormat="1" applyFill="1" applyBorder="1"/>
    <xf numFmtId="0" fontId="5" fillId="0" borderId="0" xfId="0" applyFont="1" applyFill="1" applyBorder="1"/>
    <xf numFmtId="3" fontId="4" fillId="0" borderId="0" xfId="0" applyNumberFormat="1" applyFont="1"/>
    <xf numFmtId="9" fontId="4" fillId="0" borderId="0" xfId="1" applyFont="1"/>
    <xf numFmtId="9" fontId="4" fillId="0" borderId="0" xfId="1" applyFont="1" applyBorder="1"/>
    <xf numFmtId="0" fontId="2" fillId="0" borderId="0" xfId="0" applyFont="1"/>
    <xf numFmtId="0" fontId="2" fillId="0" borderId="0" xfId="0" applyFont="1" applyAlignment="1">
      <alignment vertical="center"/>
    </xf>
    <xf numFmtId="0" fontId="6" fillId="0" borderId="0" xfId="0" applyFont="1" applyFill="1"/>
    <xf numFmtId="164" fontId="0" fillId="0" borderId="0" xfId="1" applyNumberFormat="1" applyFont="1" applyFill="1"/>
    <xf numFmtId="9" fontId="0" fillId="0" borderId="0" xfId="1" applyNumberFormat="1" applyFont="1" applyFill="1"/>
    <xf numFmtId="9" fontId="4" fillId="0" borderId="0" xfId="1" applyNumberFormat="1" applyFont="1"/>
    <xf numFmtId="9" fontId="7" fillId="0" borderId="0" xfId="1" applyFont="1"/>
    <xf numFmtId="9" fontId="7" fillId="0" borderId="0" xfId="1" applyFont="1" applyBorder="1"/>
    <xf numFmtId="10" fontId="8" fillId="0" borderId="0" xfId="1" applyNumberFormat="1" applyFont="1" applyFill="1"/>
    <xf numFmtId="164" fontId="8" fillId="0" borderId="0" xfId="1" applyNumberFormat="1" applyFont="1" applyFill="1"/>
    <xf numFmtId="164" fontId="8" fillId="0" borderId="0" xfId="1" applyNumberFormat="1" applyFont="1"/>
    <xf numFmtId="10" fontId="8" fillId="0" borderId="0" xfId="1" applyNumberFormat="1" applyFont="1"/>
    <xf numFmtId="3" fontId="0" fillId="0" borderId="0" xfId="0" applyNumberFormat="1" applyFill="1"/>
    <xf numFmtId="9" fontId="1" fillId="0" borderId="0" xfId="1" applyFont="1" applyBorder="1"/>
    <xf numFmtId="3" fontId="4" fillId="0" borderId="0" xfId="0" applyNumberFormat="1" applyFont="1" applyFill="1"/>
    <xf numFmtId="9" fontId="0" fillId="2" borderId="0" xfId="1" applyFont="1" applyFill="1" applyBorder="1"/>
    <xf numFmtId="9" fontId="0" fillId="3" borderId="0" xfId="1" applyFont="1" applyFill="1" applyBorder="1"/>
    <xf numFmtId="9" fontId="1" fillId="0" borderId="0" xfId="1" applyFont="1"/>
    <xf numFmtId="9" fontId="1" fillId="0" borderId="0" xfId="1" applyNumberFormat="1" applyFont="1" applyFill="1"/>
    <xf numFmtId="10" fontId="1" fillId="0" borderId="0" xfId="1" applyNumberFormat="1" applyFont="1" applyFill="1"/>
    <xf numFmtId="164" fontId="1" fillId="0" borderId="0" xfId="1" applyNumberFormat="1" applyFont="1" applyFill="1"/>
    <xf numFmtId="1" fontId="0" fillId="0" borderId="0" xfId="0" applyNumberFormat="1"/>
    <xf numFmtId="3" fontId="0" fillId="4" borderId="0" xfId="0" applyNumberFormat="1" applyFill="1"/>
    <xf numFmtId="3" fontId="0" fillId="4" borderId="0" xfId="0" applyNumberFormat="1" applyFill="1" applyBorder="1"/>
    <xf numFmtId="0" fontId="0" fillId="4" borderId="0" xfId="0" applyFill="1"/>
    <xf numFmtId="0" fontId="4" fillId="0" borderId="0" xfId="0" applyFont="1"/>
    <xf numFmtId="9" fontId="0" fillId="0" borderId="0" xfId="1" applyNumberFormat="1" applyFont="1" applyBorder="1"/>
    <xf numFmtId="9" fontId="4" fillId="0" borderId="0" xfId="1" applyNumberFormat="1" applyFont="1" applyBorder="1"/>
    <xf numFmtId="9" fontId="1" fillId="0" borderId="0" xfId="1" applyFont="1" applyFill="1"/>
    <xf numFmtId="9" fontId="1" fillId="0" borderId="0" xfId="1" applyFont="1" applyFill="1" applyBorder="1"/>
    <xf numFmtId="0" fontId="0" fillId="0" borderId="0" xfId="0" applyFill="1" applyBorder="1"/>
    <xf numFmtId="3" fontId="0" fillId="0" borderId="0" xfId="0" applyNumberFormat="1" applyFont="1"/>
    <xf numFmtId="3" fontId="0" fillId="0" borderId="0" xfId="0" applyNumberFormat="1" applyFont="1" applyBorder="1"/>
    <xf numFmtId="0" fontId="0" fillId="0" borderId="0" xfId="0" applyFont="1"/>
    <xf numFmtId="165" fontId="0" fillId="0" borderId="0" xfId="0" applyNumberFormat="1"/>
    <xf numFmtId="164" fontId="0" fillId="0" borderId="0" xfId="1" applyNumberFormat="1" applyFont="1" applyBorder="1"/>
    <xf numFmtId="164" fontId="0" fillId="0" borderId="0" xfId="1" applyNumberFormat="1" applyFont="1"/>
    <xf numFmtId="9" fontId="0" fillId="0" borderId="0" xfId="1" applyNumberFormat="1" applyFont="1"/>
    <xf numFmtId="166" fontId="0" fillId="0" borderId="0" xfId="1" applyNumberFormat="1" applyFont="1"/>
    <xf numFmtId="0" fontId="0" fillId="5" borderId="0" xfId="0" applyFont="1" applyFill="1"/>
    <xf numFmtId="0" fontId="1" fillId="5" borderId="0" xfId="0" applyFont="1" applyFill="1" applyBorder="1"/>
    <xf numFmtId="3" fontId="0" fillId="5" borderId="0" xfId="0" applyNumberFormat="1" applyFill="1"/>
    <xf numFmtId="3" fontId="0" fillId="5" borderId="0" xfId="0" applyNumberFormat="1" applyFill="1" applyBorder="1"/>
    <xf numFmtId="3" fontId="0" fillId="5" borderId="0" xfId="0" applyNumberFormat="1" applyFill="1" applyBorder="1" applyAlignment="1">
      <alignment horizontal="right"/>
    </xf>
    <xf numFmtId="3" fontId="0" fillId="5" borderId="0" xfId="0" applyNumberFormat="1" applyFill="1" applyBorder="1" applyAlignment="1">
      <alignment horizontal="center"/>
    </xf>
    <xf numFmtId="1" fontId="0" fillId="5" borderId="0" xfId="0" applyNumberFormat="1" applyFill="1" applyBorder="1" applyAlignment="1">
      <alignment horizontal="right"/>
    </xf>
    <xf numFmtId="0" fontId="0" fillId="5" borderId="0" xfId="0" applyFill="1" applyBorder="1" applyAlignment="1">
      <alignment horizontal="right"/>
    </xf>
    <xf numFmtId="0" fontId="0" fillId="5" borderId="0" xfId="0" applyFill="1" applyBorder="1" applyAlignment="1">
      <alignment horizontal="left"/>
    </xf>
    <xf numFmtId="0" fontId="0" fillId="5" borderId="0" xfId="0" applyFont="1" applyFill="1" applyBorder="1"/>
    <xf numFmtId="0" fontId="0" fillId="5" borderId="0" xfId="0" applyFont="1" applyFill="1" applyBorder="1" applyAlignment="1">
      <alignment horizontal="left"/>
    </xf>
    <xf numFmtId="0" fontId="1" fillId="5" borderId="0" xfId="0" applyFont="1" applyFill="1" applyBorder="1" applyAlignment="1">
      <alignment horizontal="left"/>
    </xf>
    <xf numFmtId="0" fontId="10" fillId="0" borderId="0" xfId="0" applyFont="1"/>
  </cellXfs>
  <cellStyles count="2">
    <cellStyle name="Normal" xfId="0" builtinId="0"/>
    <cellStyle name="Percent" xfId="1" builtinId="5"/>
  </cellStyles>
  <dxfs count="0"/>
  <tableStyles count="0" defaultTableStyle="TableStyleMedium2" defaultPivotStyle="PivotStyleLight16"/>
  <colors>
    <mruColors>
      <color rgb="FF51A939"/>
      <color rgb="FF68A042"/>
      <color rgb="FFA50021"/>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95C25-41EC-4932-B3AC-824209871DDB}">
  <dimension ref="A1:K53"/>
  <sheetViews>
    <sheetView zoomScale="125" zoomScaleNormal="125" workbookViewId="0">
      <pane xSplit="2" ySplit="1" topLeftCell="C27" activePane="bottomRight" state="frozen"/>
      <selection pane="bottomRight" activeCell="E31" sqref="E31"/>
      <selection pane="bottomLeft" activeCell="F13" activeCellId="1" sqref="C10 F13"/>
      <selection pane="topRight" activeCell="F13" activeCellId="1" sqref="C10 F13"/>
    </sheetView>
  </sheetViews>
  <sheetFormatPr defaultColWidth="8.85546875" defaultRowHeight="15"/>
  <cols>
    <col min="1" max="1" width="11.140625" customWidth="1"/>
    <col min="2" max="2" width="15.28515625" bestFit="1" customWidth="1"/>
    <col min="3" max="10" width="10.7109375" customWidth="1"/>
  </cols>
  <sheetData>
    <row r="1" spans="1:11" ht="57" customHeight="1">
      <c r="A1" s="9" t="s">
        <v>0</v>
      </c>
      <c r="B1" s="9" t="s">
        <v>1</v>
      </c>
      <c r="C1" s="8" t="s">
        <v>2</v>
      </c>
      <c r="D1" s="8" t="s">
        <v>3</v>
      </c>
      <c r="E1" s="8" t="s">
        <v>4</v>
      </c>
      <c r="F1" s="8" t="s">
        <v>5</v>
      </c>
      <c r="G1" s="8" t="s">
        <v>6</v>
      </c>
      <c r="H1" s="8" t="s">
        <v>7</v>
      </c>
      <c r="I1" s="8" t="s">
        <v>8</v>
      </c>
      <c r="J1" s="8" t="s">
        <v>9</v>
      </c>
      <c r="K1" s="7"/>
    </row>
    <row r="2" spans="1:11">
      <c r="A2" s="3" t="s">
        <v>10</v>
      </c>
      <c r="B2" s="1" t="s">
        <v>11</v>
      </c>
      <c r="C2" s="6">
        <v>30816</v>
      </c>
      <c r="D2" s="6">
        <f>E2+H2</f>
        <v>4895</v>
      </c>
      <c r="E2" s="5">
        <v>3900</v>
      </c>
      <c r="F2" s="5">
        <v>1829</v>
      </c>
      <c r="G2" s="6">
        <v>2071</v>
      </c>
      <c r="H2" s="6">
        <v>995</v>
      </c>
      <c r="I2" s="6">
        <v>219</v>
      </c>
      <c r="J2" s="6">
        <v>776</v>
      </c>
    </row>
    <row r="3" spans="1:11">
      <c r="A3" s="3" t="s">
        <v>12</v>
      </c>
      <c r="B3" s="2" t="s">
        <v>13</v>
      </c>
      <c r="C3" s="6">
        <v>12163</v>
      </c>
      <c r="D3" s="6">
        <f t="shared" ref="D3:D51" si="0">E3+H3</f>
        <v>3571</v>
      </c>
      <c r="E3" s="5">
        <v>2403</v>
      </c>
      <c r="F3" s="5">
        <v>794</v>
      </c>
      <c r="G3" s="6">
        <v>1609</v>
      </c>
      <c r="H3" s="6">
        <v>1168</v>
      </c>
      <c r="I3" s="6">
        <v>348</v>
      </c>
      <c r="J3" s="6">
        <v>820</v>
      </c>
    </row>
    <row r="4" spans="1:11">
      <c r="A4" s="3" t="s">
        <v>14</v>
      </c>
      <c r="B4" s="2" t="s">
        <v>15</v>
      </c>
      <c r="C4" s="6">
        <v>9852</v>
      </c>
      <c r="D4" s="6">
        <f t="shared" si="0"/>
        <v>5712</v>
      </c>
      <c r="E4" s="5">
        <v>640</v>
      </c>
      <c r="F4" s="5">
        <v>638</v>
      </c>
      <c r="G4" s="6">
        <v>2</v>
      </c>
      <c r="H4" s="6">
        <v>5072</v>
      </c>
      <c r="I4" s="6">
        <v>2693</v>
      </c>
      <c r="J4" s="6">
        <v>2379</v>
      </c>
    </row>
    <row r="5" spans="1:11">
      <c r="A5" s="3" t="s">
        <v>16</v>
      </c>
      <c r="B5" s="1" t="s">
        <v>17</v>
      </c>
      <c r="C5" s="6">
        <v>18262</v>
      </c>
      <c r="D5" s="6">
        <f t="shared" si="0"/>
        <v>7991</v>
      </c>
      <c r="E5" s="5">
        <v>4570</v>
      </c>
      <c r="F5" s="5">
        <v>1641</v>
      </c>
      <c r="G5" s="6">
        <v>2929</v>
      </c>
      <c r="H5" s="6">
        <v>3421</v>
      </c>
      <c r="I5" s="6">
        <v>149</v>
      </c>
      <c r="J5" s="6">
        <v>3272</v>
      </c>
    </row>
    <row r="6" spans="1:11">
      <c r="A6" s="3" t="s">
        <v>18</v>
      </c>
      <c r="B6" s="2" t="s">
        <v>19</v>
      </c>
      <c r="C6" s="6">
        <v>37138</v>
      </c>
      <c r="D6" s="6">
        <f t="shared" si="0"/>
        <v>12228</v>
      </c>
      <c r="E6" s="5">
        <v>7545</v>
      </c>
      <c r="F6" s="5">
        <v>3320</v>
      </c>
      <c r="G6" s="6">
        <v>4225</v>
      </c>
      <c r="H6" s="6">
        <v>4683</v>
      </c>
      <c r="I6" s="6">
        <v>4653</v>
      </c>
      <c r="J6" s="6">
        <v>30</v>
      </c>
    </row>
    <row r="7" spans="1:11">
      <c r="A7" s="3" t="s">
        <v>20</v>
      </c>
      <c r="B7" s="2" t="s">
        <v>21</v>
      </c>
      <c r="C7" s="6">
        <v>9209</v>
      </c>
      <c r="D7" s="6">
        <f t="shared" si="0"/>
        <v>4833</v>
      </c>
      <c r="E7" s="5">
        <v>1433</v>
      </c>
      <c r="F7" s="5">
        <v>496</v>
      </c>
      <c r="G7" s="6">
        <v>937</v>
      </c>
      <c r="H7" s="6">
        <v>3400</v>
      </c>
      <c r="I7" s="6">
        <v>969</v>
      </c>
      <c r="J7" s="6">
        <v>2431</v>
      </c>
    </row>
    <row r="8" spans="1:11">
      <c r="A8" s="3" t="s">
        <v>22</v>
      </c>
      <c r="B8" s="1" t="s">
        <v>23</v>
      </c>
      <c r="C8" s="6">
        <v>21555</v>
      </c>
      <c r="D8" s="6">
        <f t="shared" si="0"/>
        <v>2617</v>
      </c>
      <c r="E8" s="5">
        <v>816</v>
      </c>
      <c r="F8" s="5"/>
      <c r="G8" s="6"/>
      <c r="H8" s="6">
        <v>1801</v>
      </c>
      <c r="I8" s="6">
        <v>1037</v>
      </c>
      <c r="J8" s="6">
        <v>764</v>
      </c>
    </row>
    <row r="9" spans="1:11">
      <c r="A9" s="3" t="s">
        <v>24</v>
      </c>
      <c r="B9" s="2" t="s">
        <v>25</v>
      </c>
      <c r="C9" s="6"/>
      <c r="D9" s="6"/>
      <c r="E9" s="5"/>
      <c r="F9" s="5"/>
      <c r="G9" s="6"/>
      <c r="H9" s="6"/>
      <c r="I9" s="6"/>
      <c r="J9" s="6"/>
    </row>
    <row r="10" spans="1:11">
      <c r="A10" s="3" t="s">
        <v>26</v>
      </c>
      <c r="B10" s="1" t="s">
        <v>27</v>
      </c>
      <c r="C10" s="6">
        <v>32140</v>
      </c>
      <c r="D10" s="6">
        <f t="shared" si="0"/>
        <v>10585</v>
      </c>
      <c r="E10" s="5">
        <v>9441</v>
      </c>
      <c r="F10" s="5">
        <v>4887</v>
      </c>
      <c r="G10" s="6">
        <v>4554</v>
      </c>
      <c r="H10" s="6">
        <v>1144</v>
      </c>
      <c r="I10" s="6">
        <v>336</v>
      </c>
      <c r="J10" s="6">
        <v>808</v>
      </c>
    </row>
    <row r="11" spans="1:11">
      <c r="A11" s="3" t="s">
        <v>28</v>
      </c>
      <c r="B11" s="2" t="s">
        <v>29</v>
      </c>
      <c r="C11" s="6">
        <v>17237</v>
      </c>
      <c r="D11" s="6">
        <f t="shared" si="0"/>
        <v>6066</v>
      </c>
      <c r="E11" s="5">
        <v>3692</v>
      </c>
      <c r="F11" s="5"/>
      <c r="G11" s="6"/>
      <c r="H11" s="6">
        <v>2374</v>
      </c>
      <c r="I11" s="6">
        <v>1566</v>
      </c>
      <c r="J11" s="6">
        <v>808</v>
      </c>
    </row>
    <row r="12" spans="1:11">
      <c r="A12" s="3" t="s">
        <v>30</v>
      </c>
      <c r="B12" s="2" t="s">
        <v>31</v>
      </c>
      <c r="C12" s="6">
        <v>6943</v>
      </c>
      <c r="D12" s="6">
        <f t="shared" si="0"/>
        <v>3596</v>
      </c>
      <c r="E12" s="5">
        <v>3237</v>
      </c>
      <c r="F12" s="5">
        <v>1937</v>
      </c>
      <c r="G12" s="6">
        <v>1300</v>
      </c>
      <c r="H12" s="6">
        <v>359</v>
      </c>
      <c r="I12" s="6">
        <v>174</v>
      </c>
      <c r="J12" s="6">
        <v>185</v>
      </c>
    </row>
    <row r="13" spans="1:11">
      <c r="A13" s="3" t="s">
        <v>32</v>
      </c>
      <c r="B13" s="2" t="s">
        <v>33</v>
      </c>
      <c r="C13" s="6">
        <v>6130</v>
      </c>
      <c r="D13" s="6">
        <f t="shared" si="0"/>
        <v>3429</v>
      </c>
      <c r="E13" s="5">
        <v>1724</v>
      </c>
      <c r="F13" s="5">
        <v>1486</v>
      </c>
      <c r="G13" s="6">
        <v>238</v>
      </c>
      <c r="H13" s="6">
        <v>1705</v>
      </c>
      <c r="I13" s="6">
        <v>621</v>
      </c>
      <c r="J13" s="6">
        <v>1084</v>
      </c>
    </row>
    <row r="14" spans="1:11">
      <c r="A14" s="3" t="s">
        <v>34</v>
      </c>
      <c r="B14" s="2" t="s">
        <v>35</v>
      </c>
      <c r="C14" s="6">
        <v>5953</v>
      </c>
      <c r="D14" s="6">
        <f t="shared" si="0"/>
        <v>4081</v>
      </c>
      <c r="E14" s="5">
        <v>1992</v>
      </c>
      <c r="F14" s="5">
        <v>1220</v>
      </c>
      <c r="G14" s="6">
        <v>772</v>
      </c>
      <c r="H14" s="6">
        <v>2089</v>
      </c>
      <c r="I14" s="6">
        <v>1225</v>
      </c>
      <c r="J14" s="6">
        <v>864</v>
      </c>
    </row>
    <row r="15" spans="1:11">
      <c r="A15" s="3" t="s">
        <v>36</v>
      </c>
      <c r="B15" s="2" t="s">
        <v>37</v>
      </c>
      <c r="C15" s="6">
        <v>25321</v>
      </c>
      <c r="D15" s="6">
        <f t="shared" si="0"/>
        <v>8680</v>
      </c>
      <c r="E15" s="5"/>
      <c r="F15" s="5"/>
      <c r="G15" s="6"/>
      <c r="H15" s="6">
        <v>8680</v>
      </c>
      <c r="I15" s="6">
        <v>1775</v>
      </c>
      <c r="J15" s="6">
        <v>6905</v>
      </c>
    </row>
    <row r="16" spans="1:11">
      <c r="A16" s="3" t="s">
        <v>38</v>
      </c>
      <c r="B16" s="2" t="s">
        <v>39</v>
      </c>
      <c r="C16" s="6">
        <v>11850</v>
      </c>
      <c r="D16" s="6">
        <f t="shared" si="0"/>
        <v>6333</v>
      </c>
      <c r="E16" s="5">
        <v>3812</v>
      </c>
      <c r="F16" s="5">
        <v>1516</v>
      </c>
      <c r="G16" s="6">
        <v>2296</v>
      </c>
      <c r="H16" s="6">
        <v>2521</v>
      </c>
      <c r="I16" s="6">
        <v>454</v>
      </c>
      <c r="J16" s="6">
        <v>2067</v>
      </c>
    </row>
    <row r="17" spans="1:10">
      <c r="A17" s="3" t="s">
        <v>40</v>
      </c>
      <c r="B17" s="2" t="s">
        <v>41</v>
      </c>
      <c r="C17" s="6">
        <v>6369</v>
      </c>
      <c r="D17" s="6">
        <f t="shared" si="0"/>
        <v>4336</v>
      </c>
      <c r="E17" s="5">
        <v>2939</v>
      </c>
      <c r="F17" s="5">
        <v>522</v>
      </c>
      <c r="G17" s="6">
        <v>2417</v>
      </c>
      <c r="H17" s="6">
        <v>1397</v>
      </c>
      <c r="I17" s="6">
        <v>196</v>
      </c>
      <c r="J17" s="6">
        <v>1201</v>
      </c>
    </row>
    <row r="18" spans="1:10">
      <c r="A18" s="3" t="s">
        <v>42</v>
      </c>
      <c r="B18" s="2" t="s">
        <v>43</v>
      </c>
      <c r="C18" s="6">
        <v>21444</v>
      </c>
      <c r="D18" s="6">
        <f t="shared" si="0"/>
        <v>13665</v>
      </c>
      <c r="E18" s="5">
        <v>4715</v>
      </c>
      <c r="F18" s="5">
        <v>18</v>
      </c>
      <c r="G18" s="6">
        <v>4697</v>
      </c>
      <c r="H18" s="6">
        <v>8950</v>
      </c>
      <c r="I18" s="6">
        <v>252</v>
      </c>
      <c r="J18" s="6">
        <v>8698</v>
      </c>
    </row>
    <row r="19" spans="1:10">
      <c r="A19" s="3" t="s">
        <v>44</v>
      </c>
      <c r="B19" s="2" t="s">
        <v>45</v>
      </c>
      <c r="C19" s="6">
        <v>16292</v>
      </c>
      <c r="D19" s="6">
        <f t="shared" si="0"/>
        <v>8370</v>
      </c>
      <c r="E19" s="5">
        <v>4260</v>
      </c>
      <c r="F19" s="5">
        <v>3613</v>
      </c>
      <c r="G19" s="6">
        <v>647</v>
      </c>
      <c r="H19" s="6">
        <v>4110</v>
      </c>
      <c r="I19" s="6">
        <v>1174</v>
      </c>
      <c r="J19" s="6">
        <v>2936</v>
      </c>
    </row>
    <row r="20" spans="1:10">
      <c r="A20" s="3" t="s">
        <v>46</v>
      </c>
      <c r="B20" s="1" t="s">
        <v>47</v>
      </c>
      <c r="C20" s="6">
        <v>2492</v>
      </c>
      <c r="D20" s="6">
        <f t="shared" si="0"/>
        <v>256</v>
      </c>
      <c r="E20" s="5">
        <v>27</v>
      </c>
      <c r="F20" s="5"/>
      <c r="G20" s="6"/>
      <c r="H20" s="6">
        <v>229</v>
      </c>
      <c r="I20" s="6">
        <v>45</v>
      </c>
      <c r="J20" s="6">
        <v>184</v>
      </c>
    </row>
    <row r="21" spans="1:10">
      <c r="A21" s="3" t="s">
        <v>48</v>
      </c>
      <c r="B21" s="2" t="s">
        <v>49</v>
      </c>
      <c r="C21" s="6">
        <v>8879</v>
      </c>
      <c r="D21" s="6">
        <f t="shared" si="0"/>
        <v>2107</v>
      </c>
      <c r="E21" s="5"/>
      <c r="F21" s="5"/>
      <c r="G21" s="6"/>
      <c r="H21" s="6">
        <v>2107</v>
      </c>
      <c r="I21" s="6"/>
      <c r="J21" s="6"/>
    </row>
    <row r="22" spans="1:10">
      <c r="A22" s="3" t="s">
        <v>50</v>
      </c>
      <c r="B22" s="2" t="s">
        <v>51</v>
      </c>
      <c r="C22" s="6">
        <v>1345</v>
      </c>
      <c r="D22" s="6">
        <f t="shared" si="0"/>
        <v>588</v>
      </c>
      <c r="E22" s="5">
        <v>588</v>
      </c>
      <c r="F22" s="5">
        <v>351</v>
      </c>
      <c r="G22" s="6">
        <v>237</v>
      </c>
      <c r="H22" s="6"/>
      <c r="I22" s="6"/>
      <c r="J22" s="6"/>
    </row>
    <row r="23" spans="1:10">
      <c r="A23" s="3" t="s">
        <v>52</v>
      </c>
      <c r="B23" s="1" t="s">
        <v>53</v>
      </c>
      <c r="C23" s="6">
        <v>9386</v>
      </c>
      <c r="D23" s="6">
        <f t="shared" si="0"/>
        <v>4889</v>
      </c>
      <c r="E23" s="5">
        <v>2169</v>
      </c>
      <c r="F23" s="5"/>
      <c r="G23" s="6"/>
      <c r="H23" s="6">
        <v>2720</v>
      </c>
      <c r="I23" s="6">
        <v>1029</v>
      </c>
      <c r="J23" s="6">
        <v>1691</v>
      </c>
    </row>
    <row r="24" spans="1:10">
      <c r="A24" s="3" t="s">
        <v>54</v>
      </c>
      <c r="B24" s="1" t="s">
        <v>55</v>
      </c>
      <c r="C24" s="6">
        <v>8200</v>
      </c>
      <c r="D24" s="6">
        <f t="shared" si="0"/>
        <v>5370</v>
      </c>
      <c r="E24" s="5">
        <v>1979</v>
      </c>
      <c r="F24" s="5"/>
      <c r="G24" s="6"/>
      <c r="H24" s="6">
        <v>3391</v>
      </c>
      <c r="I24" s="6">
        <v>405</v>
      </c>
      <c r="J24" s="6">
        <v>2986</v>
      </c>
    </row>
    <row r="25" spans="1:10">
      <c r="A25" s="3" t="s">
        <v>56</v>
      </c>
      <c r="B25" s="2" t="s">
        <v>57</v>
      </c>
      <c r="C25" s="6">
        <v>19202</v>
      </c>
      <c r="D25" s="6">
        <f t="shared" si="0"/>
        <v>14891</v>
      </c>
      <c r="E25" s="5">
        <v>8188</v>
      </c>
      <c r="F25" s="5">
        <v>2759</v>
      </c>
      <c r="G25" s="6">
        <v>5429</v>
      </c>
      <c r="H25" s="6">
        <v>6703</v>
      </c>
      <c r="I25" s="6">
        <v>1297</v>
      </c>
      <c r="J25" s="6">
        <v>5406</v>
      </c>
    </row>
    <row r="26" spans="1:10">
      <c r="A26" s="3" t="s">
        <v>58</v>
      </c>
      <c r="B26" s="2" t="s">
        <v>59</v>
      </c>
      <c r="C26" s="6">
        <v>8545</v>
      </c>
      <c r="D26" s="6">
        <f t="shared" si="0"/>
        <v>3842</v>
      </c>
      <c r="E26" s="5">
        <v>2021</v>
      </c>
      <c r="F26" s="5">
        <v>570</v>
      </c>
      <c r="G26" s="6">
        <v>1451</v>
      </c>
      <c r="H26" s="6">
        <v>1821</v>
      </c>
      <c r="I26" s="6">
        <v>261</v>
      </c>
      <c r="J26" s="6">
        <v>1560</v>
      </c>
    </row>
    <row r="27" spans="1:10">
      <c r="A27" s="3" t="s">
        <v>60</v>
      </c>
      <c r="B27" s="2" t="s">
        <v>61</v>
      </c>
      <c r="C27" s="6">
        <v>1267</v>
      </c>
      <c r="D27" s="6">
        <f t="shared" si="0"/>
        <v>520</v>
      </c>
      <c r="E27" s="10">
        <v>321</v>
      </c>
      <c r="F27" s="5">
        <v>113</v>
      </c>
      <c r="G27">
        <v>208</v>
      </c>
      <c r="H27">
        <v>199</v>
      </c>
      <c r="I27" s="6">
        <v>21</v>
      </c>
      <c r="J27" s="6">
        <v>178</v>
      </c>
    </row>
    <row r="28" spans="1:10">
      <c r="A28" s="4" t="s">
        <v>62</v>
      </c>
      <c r="B28" s="1" t="s">
        <v>63</v>
      </c>
      <c r="C28" s="6">
        <v>23155</v>
      </c>
      <c r="D28" s="6">
        <f t="shared" si="0"/>
        <v>14332</v>
      </c>
      <c r="E28" s="5">
        <v>11602</v>
      </c>
      <c r="F28" s="5">
        <v>9118</v>
      </c>
      <c r="G28" s="6">
        <v>2484</v>
      </c>
      <c r="H28" s="6">
        <v>2730</v>
      </c>
      <c r="I28" s="6"/>
      <c r="J28" s="6"/>
    </row>
    <row r="29" spans="1:10">
      <c r="A29" s="4" t="s">
        <v>64</v>
      </c>
      <c r="B29" s="2" t="s">
        <v>65</v>
      </c>
      <c r="C29" s="6">
        <v>1604</v>
      </c>
      <c r="D29" s="6">
        <f t="shared" si="0"/>
        <v>793</v>
      </c>
      <c r="E29" s="5">
        <v>503</v>
      </c>
      <c r="F29" s="5">
        <v>118</v>
      </c>
      <c r="G29" s="6">
        <v>385</v>
      </c>
      <c r="H29" s="6">
        <v>290</v>
      </c>
      <c r="I29" s="6">
        <v>18</v>
      </c>
      <c r="J29" s="6">
        <v>272</v>
      </c>
    </row>
    <row r="30" spans="1:10">
      <c r="A30" s="3" t="s">
        <v>66</v>
      </c>
      <c r="B30" s="2" t="s">
        <v>67</v>
      </c>
      <c r="C30" s="6">
        <v>2359</v>
      </c>
      <c r="D30" s="6">
        <f t="shared" si="0"/>
        <v>764</v>
      </c>
      <c r="E30" s="5">
        <f>314+16</f>
        <v>330</v>
      </c>
      <c r="F30" s="5">
        <v>235</v>
      </c>
      <c r="G30" s="6">
        <v>95</v>
      </c>
      <c r="H30" s="6">
        <v>434</v>
      </c>
      <c r="I30" s="6">
        <v>248</v>
      </c>
      <c r="J30" s="6">
        <v>186</v>
      </c>
    </row>
    <row r="31" spans="1:10">
      <c r="A31" s="3" t="s">
        <v>68</v>
      </c>
      <c r="B31" s="2" t="s">
        <v>69</v>
      </c>
      <c r="C31" s="6">
        <v>1680</v>
      </c>
      <c r="D31" s="6">
        <f t="shared" si="0"/>
        <v>1003</v>
      </c>
      <c r="E31" s="5">
        <v>181</v>
      </c>
      <c r="F31" s="5"/>
      <c r="G31" s="6"/>
      <c r="H31">
        <v>822</v>
      </c>
      <c r="I31" s="6"/>
    </row>
    <row r="32" spans="1:10">
      <c r="A32" s="3" t="s">
        <v>70</v>
      </c>
      <c r="B32" s="2" t="s">
        <v>71</v>
      </c>
      <c r="C32" s="6">
        <v>8936</v>
      </c>
      <c r="D32" s="6">
        <f t="shared" si="0"/>
        <v>2422</v>
      </c>
      <c r="E32" s="5"/>
      <c r="F32" s="5"/>
      <c r="G32" s="6"/>
      <c r="H32" s="6">
        <v>2422</v>
      </c>
      <c r="I32" s="6">
        <v>567</v>
      </c>
      <c r="J32" s="6">
        <v>1855</v>
      </c>
    </row>
    <row r="33" spans="1:10">
      <c r="A33" s="3" t="s">
        <v>72</v>
      </c>
      <c r="B33" s="1" t="s">
        <v>73</v>
      </c>
      <c r="C33" s="6">
        <v>3911</v>
      </c>
      <c r="D33" s="6">
        <f t="shared" si="0"/>
        <v>1210</v>
      </c>
      <c r="E33" s="5"/>
      <c r="F33" s="5"/>
      <c r="G33" s="6"/>
      <c r="H33" s="6">
        <v>1210</v>
      </c>
      <c r="I33" s="6"/>
      <c r="J33" s="6"/>
    </row>
    <row r="34" spans="1:10">
      <c r="A34" s="3" t="s">
        <v>74</v>
      </c>
      <c r="B34" s="1" t="s">
        <v>75</v>
      </c>
      <c r="C34" s="6">
        <v>6011</v>
      </c>
      <c r="D34" s="6">
        <f t="shared" si="0"/>
        <v>2360</v>
      </c>
      <c r="E34" s="5">
        <v>1566</v>
      </c>
      <c r="F34" s="5">
        <v>69</v>
      </c>
      <c r="G34" s="6">
        <v>1497</v>
      </c>
      <c r="H34" s="6">
        <v>794</v>
      </c>
      <c r="I34" s="6">
        <v>23</v>
      </c>
      <c r="J34" s="6">
        <v>771</v>
      </c>
    </row>
    <row r="35" spans="1:10">
      <c r="A35" s="4" t="s">
        <v>76</v>
      </c>
      <c r="B35" s="2" t="s">
        <v>77</v>
      </c>
      <c r="C35" s="6">
        <v>24835</v>
      </c>
      <c r="D35" s="6">
        <f t="shared" si="0"/>
        <v>10193</v>
      </c>
      <c r="E35" s="5"/>
      <c r="F35" s="5"/>
      <c r="G35" s="6"/>
      <c r="H35" s="6">
        <v>10193</v>
      </c>
      <c r="I35" s="6">
        <v>1359</v>
      </c>
      <c r="J35" s="6">
        <v>8834</v>
      </c>
    </row>
    <row r="36" spans="1:10">
      <c r="A36" s="4" t="s">
        <v>78</v>
      </c>
      <c r="B36" s="2" t="s">
        <v>79</v>
      </c>
      <c r="C36" s="6">
        <v>18626</v>
      </c>
      <c r="D36" s="6">
        <f t="shared" si="0"/>
        <v>8908</v>
      </c>
      <c r="E36" s="5">
        <v>3986</v>
      </c>
      <c r="F36" s="5"/>
      <c r="G36" s="6">
        <v>3986</v>
      </c>
      <c r="H36" s="6">
        <v>4922</v>
      </c>
      <c r="I36" s="6">
        <v>2072</v>
      </c>
      <c r="J36" s="6">
        <v>2850</v>
      </c>
    </row>
    <row r="37" spans="1:10">
      <c r="A37" s="4" t="s">
        <v>80</v>
      </c>
      <c r="B37" s="2" t="s">
        <v>81</v>
      </c>
      <c r="C37" s="6">
        <v>9683</v>
      </c>
      <c r="D37" s="6">
        <f t="shared" si="0"/>
        <v>2278</v>
      </c>
      <c r="E37" s="5">
        <v>2220</v>
      </c>
      <c r="F37" s="5">
        <v>1184</v>
      </c>
      <c r="G37" s="6">
        <v>1036</v>
      </c>
      <c r="H37" s="6">
        <v>58</v>
      </c>
      <c r="I37" s="6"/>
      <c r="J37" s="6"/>
    </row>
    <row r="38" spans="1:10">
      <c r="A38" s="4" t="s">
        <v>82</v>
      </c>
      <c r="B38" s="1" t="s">
        <v>83</v>
      </c>
      <c r="C38" s="6">
        <v>5208</v>
      </c>
      <c r="D38" s="6">
        <f t="shared" si="0"/>
        <v>2346</v>
      </c>
      <c r="E38" s="5">
        <v>1127</v>
      </c>
      <c r="F38" s="5">
        <v>564</v>
      </c>
      <c r="G38" s="6">
        <v>563</v>
      </c>
      <c r="H38" s="6">
        <v>1219</v>
      </c>
      <c r="I38" s="6">
        <v>905</v>
      </c>
      <c r="J38" s="6">
        <v>314</v>
      </c>
    </row>
    <row r="39" spans="1:10">
      <c r="A39" s="4" t="s">
        <v>84</v>
      </c>
      <c r="B39" s="2" t="s">
        <v>85</v>
      </c>
      <c r="C39" s="6">
        <v>20958</v>
      </c>
      <c r="D39" s="6">
        <f t="shared" si="0"/>
        <v>11270</v>
      </c>
      <c r="E39" s="5">
        <v>2116</v>
      </c>
      <c r="F39" s="5"/>
      <c r="G39" s="6"/>
      <c r="H39" s="6">
        <v>9154</v>
      </c>
      <c r="I39" s="6">
        <v>3998</v>
      </c>
      <c r="J39" s="6">
        <v>5156</v>
      </c>
    </row>
    <row r="40" spans="1:10">
      <c r="A40" s="4" t="s">
        <v>86</v>
      </c>
      <c r="B40" s="2" t="s">
        <v>87</v>
      </c>
      <c r="C40" s="6">
        <v>3051</v>
      </c>
      <c r="D40" s="6">
        <f t="shared" si="0"/>
        <v>1186</v>
      </c>
      <c r="E40" s="5">
        <v>1077</v>
      </c>
      <c r="F40" s="5">
        <v>894</v>
      </c>
      <c r="G40" s="6">
        <v>183</v>
      </c>
      <c r="H40" s="6">
        <v>109</v>
      </c>
      <c r="I40" s="6">
        <v>33</v>
      </c>
      <c r="J40" s="6">
        <v>76</v>
      </c>
    </row>
    <row r="41" spans="1:10">
      <c r="A41" s="4" t="s">
        <v>88</v>
      </c>
      <c r="B41" s="1" t="s">
        <v>89</v>
      </c>
      <c r="C41" s="6">
        <v>8357</v>
      </c>
      <c r="D41" s="6">
        <f t="shared" si="0"/>
        <v>3299</v>
      </c>
      <c r="E41" s="5">
        <f>478+2207</f>
        <v>2685</v>
      </c>
      <c r="F41" s="5">
        <v>478</v>
      </c>
      <c r="G41" s="6">
        <v>2207</v>
      </c>
      <c r="H41" s="6">
        <v>614</v>
      </c>
      <c r="I41" s="6">
        <v>434</v>
      </c>
      <c r="J41" s="6">
        <v>180</v>
      </c>
    </row>
    <row r="42" spans="1:10">
      <c r="A42" s="4" t="s">
        <v>90</v>
      </c>
      <c r="B42" s="2" t="s">
        <v>91</v>
      </c>
      <c r="C42" s="6">
        <v>4045</v>
      </c>
      <c r="D42" s="6">
        <f t="shared" si="0"/>
        <v>2776</v>
      </c>
      <c r="E42" s="5">
        <v>728</v>
      </c>
      <c r="F42" s="5">
        <v>183</v>
      </c>
      <c r="G42" s="6">
        <v>545</v>
      </c>
      <c r="H42" s="6">
        <v>2048</v>
      </c>
      <c r="I42" s="6">
        <v>97</v>
      </c>
      <c r="J42" s="6">
        <v>1951</v>
      </c>
    </row>
    <row r="43" spans="1:10">
      <c r="A43" s="4" t="s">
        <v>92</v>
      </c>
      <c r="B43" s="1" t="s">
        <v>93</v>
      </c>
      <c r="C43" s="6">
        <v>12788</v>
      </c>
      <c r="D43" s="6">
        <f t="shared" si="0"/>
        <v>4978</v>
      </c>
      <c r="E43" s="5">
        <v>3405</v>
      </c>
      <c r="F43" s="5"/>
      <c r="G43" s="6">
        <v>3405</v>
      </c>
      <c r="H43" s="6">
        <v>1573</v>
      </c>
      <c r="I43" s="6"/>
      <c r="J43" s="6">
        <v>1573</v>
      </c>
    </row>
    <row r="44" spans="1:10">
      <c r="A44" s="4" t="s">
        <v>94</v>
      </c>
      <c r="B44" s="2" t="s">
        <v>95</v>
      </c>
      <c r="C44" s="6">
        <v>65278</v>
      </c>
      <c r="D44" s="6">
        <f t="shared" si="0"/>
        <v>30460</v>
      </c>
      <c r="E44" s="5">
        <v>23101</v>
      </c>
      <c r="F44" s="5">
        <v>11579</v>
      </c>
      <c r="G44" s="6">
        <v>11522</v>
      </c>
      <c r="H44" s="6">
        <v>7359</v>
      </c>
      <c r="I44" s="6">
        <v>5497</v>
      </c>
      <c r="J44" s="6">
        <v>1862</v>
      </c>
    </row>
    <row r="45" spans="1:10">
      <c r="A45" s="4" t="s">
        <v>96</v>
      </c>
      <c r="B45" s="1" t="s">
        <v>97</v>
      </c>
      <c r="C45" s="6">
        <v>3859</v>
      </c>
      <c r="D45" s="6">
        <f t="shared" si="0"/>
        <v>3035</v>
      </c>
      <c r="E45" s="5">
        <v>989</v>
      </c>
      <c r="F45" s="5">
        <v>529</v>
      </c>
      <c r="G45" s="6">
        <v>460</v>
      </c>
      <c r="H45" s="6">
        <v>2046</v>
      </c>
      <c r="I45" s="6">
        <v>496</v>
      </c>
      <c r="J45" s="6">
        <v>1550</v>
      </c>
    </row>
    <row r="46" spans="1:10">
      <c r="A46" s="4" t="s">
        <v>98</v>
      </c>
      <c r="B46" s="1" t="s">
        <v>99</v>
      </c>
      <c r="C46" s="6">
        <v>11585</v>
      </c>
      <c r="D46" s="6">
        <f t="shared" si="0"/>
        <v>5860</v>
      </c>
      <c r="E46" s="13">
        <v>5763</v>
      </c>
      <c r="F46" s="5">
        <v>4698</v>
      </c>
      <c r="G46" s="5">
        <v>1065</v>
      </c>
      <c r="H46" s="6">
        <v>97</v>
      </c>
      <c r="I46" s="6">
        <v>72</v>
      </c>
      <c r="J46" s="6">
        <v>25</v>
      </c>
    </row>
    <row r="47" spans="1:10">
      <c r="A47" s="4" t="s">
        <v>100</v>
      </c>
      <c r="B47" s="2" t="s">
        <v>101</v>
      </c>
      <c r="D47" s="6"/>
      <c r="E47" s="10"/>
      <c r="F47" s="5"/>
      <c r="I47" s="6"/>
    </row>
    <row r="48" spans="1:10">
      <c r="A48" s="4" t="s">
        <v>102</v>
      </c>
      <c r="B48" s="1" t="s">
        <v>103</v>
      </c>
      <c r="C48" s="6">
        <v>8289</v>
      </c>
      <c r="D48" s="6">
        <f t="shared" si="0"/>
        <v>3250</v>
      </c>
      <c r="E48" s="5"/>
      <c r="F48" s="5"/>
      <c r="G48" s="6"/>
      <c r="H48" s="6">
        <v>3250</v>
      </c>
      <c r="I48" s="6">
        <v>1915</v>
      </c>
      <c r="J48" s="6">
        <v>1335</v>
      </c>
    </row>
    <row r="49" spans="1:10">
      <c r="A49" s="4" t="s">
        <v>104</v>
      </c>
      <c r="B49" s="1" t="s">
        <v>105</v>
      </c>
      <c r="C49" s="6">
        <v>9445</v>
      </c>
      <c r="D49" s="6">
        <f t="shared" si="0"/>
        <v>6606</v>
      </c>
      <c r="E49" s="5">
        <v>2777</v>
      </c>
      <c r="F49" s="5">
        <v>1031</v>
      </c>
      <c r="G49" s="6">
        <v>1746</v>
      </c>
      <c r="H49" s="6">
        <v>3829</v>
      </c>
      <c r="I49" s="6">
        <v>1282</v>
      </c>
      <c r="J49" s="6">
        <v>2547</v>
      </c>
    </row>
    <row r="50" spans="1:10">
      <c r="A50" s="4" t="s">
        <v>106</v>
      </c>
      <c r="B50" s="2" t="s">
        <v>107</v>
      </c>
      <c r="C50" s="6">
        <v>3693</v>
      </c>
      <c r="D50" s="6">
        <f t="shared" si="0"/>
        <v>1163</v>
      </c>
      <c r="E50" s="5">
        <v>536</v>
      </c>
      <c r="F50" s="5">
        <v>17</v>
      </c>
      <c r="G50" s="6">
        <v>519</v>
      </c>
      <c r="H50" s="6">
        <v>627</v>
      </c>
      <c r="I50" s="6">
        <v>95</v>
      </c>
      <c r="J50" s="6">
        <v>532</v>
      </c>
    </row>
    <row r="51" spans="1:10">
      <c r="A51" s="4" t="s">
        <v>108</v>
      </c>
      <c r="B51" s="1" t="s">
        <v>109</v>
      </c>
      <c r="C51" s="6">
        <v>1058</v>
      </c>
      <c r="D51" s="6">
        <f t="shared" si="0"/>
        <v>580</v>
      </c>
      <c r="E51" s="5">
        <v>335</v>
      </c>
      <c r="F51" s="5">
        <v>60</v>
      </c>
      <c r="G51" s="6">
        <v>275</v>
      </c>
      <c r="H51" s="6">
        <v>245</v>
      </c>
      <c r="I51" s="6">
        <v>28</v>
      </c>
      <c r="J51" s="6">
        <v>217</v>
      </c>
    </row>
    <row r="53" spans="1:10">
      <c r="B53" s="14" t="s">
        <v>110</v>
      </c>
      <c r="C53" s="15">
        <f>SUM(C2:C51)</f>
        <v>606404</v>
      </c>
      <c r="D53" s="15">
        <f>SUM(D2:D51)</f>
        <v>264523</v>
      </c>
      <c r="E53" s="15">
        <f>SUM(E2:E51)</f>
        <v>137439</v>
      </c>
      <c r="F53" s="15">
        <f>SUM(F2:F51)+E8+E11+E20+E23+E24+E31+E39</f>
        <v>69447</v>
      </c>
      <c r="G53" s="15">
        <f t="shared" ref="G53:J53" si="1">SUM(G2:G51)</f>
        <v>67992</v>
      </c>
      <c r="H53" s="15">
        <f t="shared" si="1"/>
        <v>127084</v>
      </c>
      <c r="I53" s="15">
        <f>SUM(I2:I51)+H21+H28+H31+H33+H37</f>
        <v>46965</v>
      </c>
      <c r="J53" s="15">
        <f t="shared" si="1"/>
        <v>80119</v>
      </c>
    </row>
  </sheetData>
  <pageMargins left="0.7" right="0.7" top="0.75" bottom="0.75" header="0.3" footer="0.3"/>
  <pageSetup orientation="portrait" verticalDpi="0" r:id="rId1"/>
  <ignoredErrors>
    <ignoredError sqref="F53:G53 I53:J53"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4EE50-9859-4852-826A-533EA44F2DC1}">
  <dimension ref="A1:K55"/>
  <sheetViews>
    <sheetView zoomScale="110" zoomScaleNormal="110" workbookViewId="0">
      <pane xSplit="2" ySplit="1" topLeftCell="C42" activePane="bottomRight" state="frozen"/>
      <selection pane="bottomRight" activeCell="D47" sqref="D47"/>
      <selection pane="bottomLeft" activeCell="C51" sqref="C51:J51"/>
      <selection pane="topRight" activeCell="C51" sqref="C51:J51"/>
    </sheetView>
  </sheetViews>
  <sheetFormatPr defaultColWidth="8.85546875" defaultRowHeight="15"/>
  <cols>
    <col min="1" max="1" width="11.28515625" customWidth="1"/>
    <col min="2" max="2" width="15.28515625" bestFit="1" customWidth="1"/>
    <col min="3" max="3" width="14.140625" customWidth="1"/>
    <col min="4" max="9" width="10.7109375" customWidth="1"/>
    <col min="10" max="10" width="12" customWidth="1"/>
  </cols>
  <sheetData>
    <row r="1" spans="1:11" ht="64.5" customHeight="1">
      <c r="A1" s="9" t="s">
        <v>0</v>
      </c>
      <c r="B1" s="9" t="s">
        <v>1</v>
      </c>
      <c r="C1" s="8" t="s">
        <v>131</v>
      </c>
      <c r="D1" s="8" t="s">
        <v>132</v>
      </c>
      <c r="E1" s="8" t="s">
        <v>133</v>
      </c>
      <c r="F1" s="8" t="s">
        <v>134</v>
      </c>
      <c r="G1" s="8" t="s">
        <v>135</v>
      </c>
      <c r="H1" s="8" t="s">
        <v>136</v>
      </c>
      <c r="I1" s="8" t="s">
        <v>137</v>
      </c>
      <c r="J1" s="8" t="s">
        <v>138</v>
      </c>
      <c r="K1" s="8" t="s">
        <v>119</v>
      </c>
    </row>
    <row r="2" spans="1:11">
      <c r="A2" s="3" t="s">
        <v>10</v>
      </c>
      <c r="B2" s="1" t="s">
        <v>11</v>
      </c>
      <c r="C2" s="11">
        <f>1-D2</f>
        <v>0.65</v>
      </c>
      <c r="D2" s="11">
        <f>ROUND(E2,2)+ROUND(F2,2)</f>
        <v>0.35</v>
      </c>
      <c r="E2" s="11">
        <f>ROUND(H2,2)+ROUND(G2,2)</f>
        <v>0.29000000000000004</v>
      </c>
      <c r="F2" s="11">
        <f>ROUND(J2,2)+ROUND(I2,2)</f>
        <v>0.06</v>
      </c>
      <c r="G2" s="22">
        <f>IF('Population 2018'!F2&gt;0,'Population 2018'!F2/'Population 2018'!C2,"  ")</f>
        <v>0.1588021778584392</v>
      </c>
      <c r="H2" s="22">
        <f>IF('Population 2018'!G2&gt;0,'Population 2018'!G2/'Population 2018'!C2,"  ")</f>
        <v>0.12999092558983666</v>
      </c>
      <c r="I2" s="22">
        <f>IF('Population 2018'!J2&gt;0,'Population 2018'!J2/'Population 2018'!C2,"  ")</f>
        <v>2.7676950998185117E-2</v>
      </c>
      <c r="J2" s="22">
        <f>IF('Population 2018'!I2&gt;0,'Population 2018'!I2/'Population 2018'!C2,"  ")</f>
        <v>3.3575317604355719E-2</v>
      </c>
      <c r="K2">
        <v>2018</v>
      </c>
    </row>
    <row r="3" spans="1:11">
      <c r="A3" s="3" t="s">
        <v>12</v>
      </c>
      <c r="B3" s="2" t="s">
        <v>13</v>
      </c>
      <c r="C3" s="11">
        <f t="shared" ref="C3:C51" si="0">1-D3</f>
        <v>0.99</v>
      </c>
      <c r="D3" s="11">
        <f t="shared" ref="D3:D50" si="1">ROUND(E3,2)+ROUND(F3,2)</f>
        <v>0.01</v>
      </c>
      <c r="E3" s="11">
        <f t="shared" ref="E3:E50" si="2">ROUND(H3,2)+ROUND(G3,2)</f>
        <v>0.01</v>
      </c>
      <c r="F3" s="11">
        <f>'Population 2018'!H3/'Population 2018'!C3</f>
        <v>4.9710940089111467E-3</v>
      </c>
      <c r="G3" s="22"/>
      <c r="H3" s="22">
        <f>IF('Population 2018'!G3&gt;0,'Population 2018'!G3/'Population 2018'!C3,"  ")</f>
        <v>6.296719077954119E-3</v>
      </c>
      <c r="I3" s="22">
        <f>IF('Population 2018'!J3&gt;0,'Population 2018'!J3/'Population 2018'!C3,"  ")</f>
        <v>4.9710940089111467E-3</v>
      </c>
      <c r="J3" s="22" t="str">
        <f>IF('Population 2018'!I3&gt;0,'Population 2018'!I3/'Population 2018'!C3,"  ")</f>
        <v xml:space="preserve">  </v>
      </c>
      <c r="K3">
        <v>2018</v>
      </c>
    </row>
    <row r="4" spans="1:11">
      <c r="A4" s="3" t="s">
        <v>14</v>
      </c>
      <c r="B4" s="2" t="s">
        <v>15</v>
      </c>
      <c r="C4" s="11">
        <f t="shared" si="0"/>
        <v>0.48</v>
      </c>
      <c r="D4" s="11">
        <f t="shared" si="1"/>
        <v>0.52</v>
      </c>
      <c r="E4" s="11">
        <f t="shared" si="2"/>
        <v>0.17</v>
      </c>
      <c r="F4" s="11">
        <f t="shared" ref="F4:F49" si="3">ROUND(J4,2)+ROUND(I4,2)</f>
        <v>0.35</v>
      </c>
      <c r="G4" s="22">
        <f>IF('Population 2018'!F4&gt;0,'Population 2018'!F4/'Population 2018'!C4,"  ")</f>
        <v>0.13166304486769781</v>
      </c>
      <c r="H4" s="22">
        <f>IF('Population 2018'!G4&gt;0,'Population 2018'!G4/'Population 2018'!C4,"  ")</f>
        <v>3.617538028889173E-2</v>
      </c>
      <c r="I4" s="22">
        <f>IF('Population 2018'!J4&gt;0,'Population 2018'!J4/'Population 2018'!C4,"  ")</f>
        <v>9.2355873705739486E-2</v>
      </c>
      <c r="J4" s="22">
        <f>IF('Population 2018'!I4&gt;0,'Population 2018'!I4/'Population 2018'!C4,"  ")</f>
        <v>0.26243129234309087</v>
      </c>
      <c r="K4">
        <v>2018</v>
      </c>
    </row>
    <row r="5" spans="1:11">
      <c r="A5" s="3" t="s">
        <v>16</v>
      </c>
      <c r="B5" s="1" t="s">
        <v>17</v>
      </c>
      <c r="C5" s="11"/>
      <c r="D5" s="11"/>
      <c r="E5" s="11"/>
      <c r="F5" s="11"/>
      <c r="G5" s="22" t="str">
        <f>IF('Population 2018'!F5&gt;0,'Population 2018'!F5/'Population 2018'!C5,"  ")</f>
        <v xml:space="preserve">  </v>
      </c>
      <c r="H5" s="22" t="str">
        <f>IF('Population 2018'!G5&gt;0,'Population 2018'!G5/'Population 2018'!C5,"  ")</f>
        <v xml:space="preserve">  </v>
      </c>
      <c r="I5" s="22" t="str">
        <f>IF('Population 2018'!J5&gt;0,'Population 2018'!J5/'Population 2018'!C5,"  ")</f>
        <v xml:space="preserve">  </v>
      </c>
      <c r="J5" s="22" t="str">
        <f>IF('Population 2018'!I5&gt;0,'Population 2018'!I5/'Population 2018'!C5,"  ")</f>
        <v xml:space="preserve">  </v>
      </c>
      <c r="K5">
        <v>2018</v>
      </c>
    </row>
    <row r="6" spans="1:11">
      <c r="A6" s="3" t="s">
        <v>18</v>
      </c>
      <c r="B6" s="2" t="s">
        <v>19</v>
      </c>
      <c r="C6" s="11">
        <f t="shared" si="0"/>
        <v>0.76</v>
      </c>
      <c r="D6" s="11">
        <f t="shared" si="1"/>
        <v>0.24</v>
      </c>
      <c r="E6" s="11">
        <f t="shared" si="2"/>
        <v>0.08</v>
      </c>
      <c r="F6" s="11">
        <f t="shared" si="3"/>
        <v>0.16</v>
      </c>
      <c r="G6" s="22">
        <f>IF('Population 2018'!F6&gt;0,'Population 2018'!F6/'Population 2018'!C6,"  ")</f>
        <v>5.3465039705597524E-2</v>
      </c>
      <c r="H6" s="22">
        <f>IF('Population 2018'!G6&gt;0,'Population 2018'!G6/'Population 2018'!C6,"  ")</f>
        <v>2.6395506488475693E-2</v>
      </c>
      <c r="I6" s="22">
        <f>IF('Population 2018'!J6&gt;0,'Population 2018'!J6/'Population 2018'!C6,"  ")</f>
        <v>5.0358318806895217E-4</v>
      </c>
      <c r="J6" s="22">
        <f>IF('Population 2018'!I6&gt;0,'Population 2018'!I6/'Population 2018'!C6,"  ")</f>
        <v>0.16484989347278714</v>
      </c>
      <c r="K6">
        <v>2018</v>
      </c>
    </row>
    <row r="7" spans="1:11">
      <c r="A7" s="3" t="s">
        <v>20</v>
      </c>
      <c r="B7" s="2" t="s">
        <v>21</v>
      </c>
      <c r="C7" s="11">
        <f t="shared" si="0"/>
        <v>0.81</v>
      </c>
      <c r="D7" s="11">
        <f t="shared" si="1"/>
        <v>0.19</v>
      </c>
      <c r="E7" s="54">
        <f>'Population 2018'!E7/'Population 2018'!C7</f>
        <v>4.6680240353577989E-3</v>
      </c>
      <c r="F7" s="11">
        <f t="shared" si="3"/>
        <v>0.19</v>
      </c>
      <c r="G7" s="21">
        <f>IF('Population 2018'!F7&gt;0,'Population 2018'!F7/'Population 2018'!C7,"  ")</f>
        <v>2.8306103193127081E-3</v>
      </c>
      <c r="H7" s="21">
        <f>IF('Population 2018'!G7&gt;0,'Population 2018'!G7/'Population 2018'!C7,"  ")</f>
        <v>1.837413716045091E-3</v>
      </c>
      <c r="I7" s="22">
        <f>IF('Population 2018'!J7&gt;0,'Population 2018'!J7/'Population 2018'!C7,"  ")</f>
        <v>5.9641456026220389E-2</v>
      </c>
      <c r="J7" s="22">
        <f>IF('Population 2018'!I7&gt;0,'Population 2018'!I7/'Population 2018'!C7,"  ")</f>
        <v>0.13164820976312261</v>
      </c>
      <c r="K7">
        <v>2018</v>
      </c>
    </row>
    <row r="8" spans="1:11">
      <c r="A8" s="3" t="s">
        <v>22</v>
      </c>
      <c r="B8" s="1" t="s">
        <v>23</v>
      </c>
      <c r="C8" s="11"/>
      <c r="D8" s="11"/>
      <c r="E8" s="11"/>
      <c r="F8" s="11"/>
      <c r="G8" s="22" t="str">
        <f>IF('Population 2018'!F8&gt;0,'Population 2018'!F8/'Population 2018'!C8,"  ")</f>
        <v xml:space="preserve">  </v>
      </c>
      <c r="H8" s="22" t="str">
        <f>IF('Population 2018'!G8&gt;0,'Population 2018'!G8/'Population 2018'!C8,"  ")</f>
        <v xml:space="preserve">  </v>
      </c>
      <c r="I8" s="22" t="str">
        <f>IF('Population 2018'!J8&gt;0,'Population 2018'!J8/'Population 2018'!C8,"  ")</f>
        <v xml:space="preserve">  </v>
      </c>
      <c r="J8" s="22" t="str">
        <f>IF('Population 2018'!I8&gt;0,'Population 2018'!I8/'Population 2018'!C8,"  ")</f>
        <v xml:space="preserve">  </v>
      </c>
      <c r="K8">
        <v>2018</v>
      </c>
    </row>
    <row r="9" spans="1:11">
      <c r="A9" s="3" t="s">
        <v>24</v>
      </c>
      <c r="B9" s="2" t="s">
        <v>25</v>
      </c>
      <c r="C9" s="11">
        <f t="shared" si="0"/>
        <v>0.9</v>
      </c>
      <c r="D9" s="11">
        <f t="shared" si="1"/>
        <v>0.1</v>
      </c>
      <c r="E9" s="11">
        <f>'Population 2018'!E9/'Population 2018'!C9</f>
        <v>0.10178605723065105</v>
      </c>
      <c r="F9" s="11"/>
      <c r="G9" s="22" t="str">
        <f>IF('Population 2018'!F9&gt;0,'Population 2018'!F9/'Population 2018'!C9,"  ")</f>
        <v xml:space="preserve">  </v>
      </c>
      <c r="H9" s="22" t="str">
        <f>IF('Population 2018'!G9&gt;0,'Population 2018'!G9/'Population 2018'!C9,"  ")</f>
        <v xml:space="preserve">  </v>
      </c>
      <c r="I9" s="22" t="str">
        <f>IF('Population 2018'!J9&gt;0,'Population 2018'!J9/'Population 2018'!C9,"  ")</f>
        <v xml:space="preserve">  </v>
      </c>
      <c r="J9" s="22" t="str">
        <f>IF('Population 2018'!I9&gt;0,'Population 2018'!I9/'Population 2018'!C9,"  ")</f>
        <v xml:space="preserve">  </v>
      </c>
      <c r="K9">
        <v>2018</v>
      </c>
    </row>
    <row r="10" spans="1:11">
      <c r="A10" s="3" t="s">
        <v>26</v>
      </c>
      <c r="B10" s="1" t="s">
        <v>27</v>
      </c>
      <c r="C10" s="11">
        <f t="shared" si="0"/>
        <v>0.83</v>
      </c>
      <c r="D10" s="11">
        <f t="shared" si="1"/>
        <v>0.17</v>
      </c>
      <c r="E10" s="11">
        <f t="shared" si="2"/>
        <v>0.16</v>
      </c>
      <c r="F10" s="11">
        <f t="shared" si="3"/>
        <v>0.01</v>
      </c>
      <c r="G10" s="22">
        <f>IF('Population 2018'!F10&gt;0,'Population 2018'!F10/'Population 2018'!C10,"  ")</f>
        <v>9.2152971855422691E-2</v>
      </c>
      <c r="H10" s="22">
        <f>IF('Population 2018'!G10&gt;0,'Population 2018'!G10/'Population 2018'!C10,"  ")</f>
        <v>7.0210798624458462E-2</v>
      </c>
      <c r="I10" s="22">
        <f>IF('Population 2018'!J10&gt;0,'Population 2018'!J10/'Population 2018'!C10,"  ")</f>
        <v>5.6206040331210454E-3</v>
      </c>
      <c r="J10" s="22">
        <f>IF('Population 2018'!I10&gt;0,'Population 2018'!I10/'Population 2018'!C10,"  ")</f>
        <v>4.0414324748319535E-3</v>
      </c>
      <c r="K10">
        <v>2018</v>
      </c>
    </row>
    <row r="11" spans="1:11">
      <c r="A11" s="3" t="s">
        <v>28</v>
      </c>
      <c r="B11" s="2" t="s">
        <v>29</v>
      </c>
      <c r="C11" s="11"/>
      <c r="D11" s="11"/>
      <c r="E11" s="11"/>
      <c r="F11" s="11"/>
      <c r="G11" s="22" t="str">
        <f>IF('Population 2018'!F11&gt;0,'Population 2018'!F11/'Population 2018'!C11,"  ")</f>
        <v xml:space="preserve">  </v>
      </c>
      <c r="H11" s="22" t="str">
        <f>IF('Population 2018'!G11&gt;0,'Population 2018'!G11/'Population 2018'!C11,"  ")</f>
        <v xml:space="preserve">  </v>
      </c>
      <c r="I11" s="22" t="str">
        <f>IF('Population 2018'!J11&gt;0,'Population 2018'!J11/'Population 2018'!C11,"  ")</f>
        <v xml:space="preserve">  </v>
      </c>
      <c r="J11" s="22" t="str">
        <f>IF('Population 2018'!I11&gt;0,'Population 2018'!I11/'Population 2018'!C11,"  ")</f>
        <v xml:space="preserve">  </v>
      </c>
      <c r="K11">
        <v>2018</v>
      </c>
    </row>
    <row r="12" spans="1:11">
      <c r="A12" s="3" t="s">
        <v>30</v>
      </c>
      <c r="B12" s="2" t="s">
        <v>31</v>
      </c>
      <c r="C12" s="11">
        <f t="shared" si="0"/>
        <v>0.72</v>
      </c>
      <c r="D12" s="11">
        <f t="shared" si="1"/>
        <v>0.28000000000000003</v>
      </c>
      <c r="E12" s="11">
        <f t="shared" si="2"/>
        <v>0.12000000000000001</v>
      </c>
      <c r="F12" s="11">
        <f t="shared" si="3"/>
        <v>0.16</v>
      </c>
      <c r="G12" s="22">
        <f>IF('Population 2018'!F12&gt;0,'Population 2018'!F12/'Population 2018'!C12,"  ")</f>
        <v>9.9636032757051865E-2</v>
      </c>
      <c r="H12" s="22">
        <f>IF('Population 2018'!G12&gt;0,'Population 2018'!G12/'Population 2018'!C12,"  ")</f>
        <v>1.5013648771610554E-2</v>
      </c>
      <c r="I12" s="22">
        <f>IF('Population 2018'!J12&gt;0,'Population 2018'!J12/'Population 2018'!C12,"  ")</f>
        <v>4.0718835304822565E-2</v>
      </c>
      <c r="J12" s="22">
        <f>IF('Population 2018'!I12&gt;0,'Population 2018'!I12/'Population 2018'!C12,"  ")</f>
        <v>0.12488626023657871</v>
      </c>
      <c r="K12">
        <v>2018</v>
      </c>
    </row>
    <row r="13" spans="1:11">
      <c r="A13" s="3" t="s">
        <v>32</v>
      </c>
      <c r="B13" s="2" t="s">
        <v>33</v>
      </c>
      <c r="C13" s="11">
        <f t="shared" si="0"/>
        <v>0.67999999999999994</v>
      </c>
      <c r="D13" s="11">
        <f t="shared" si="1"/>
        <v>0.32</v>
      </c>
      <c r="E13" s="11">
        <f t="shared" si="2"/>
        <v>0.21000000000000002</v>
      </c>
      <c r="F13" s="11">
        <f t="shared" si="3"/>
        <v>0.11000000000000001</v>
      </c>
      <c r="G13" s="22">
        <f>IF('Population 2018'!F13&gt;0,'Population 2018'!F13/'Population 2018'!C13,"  ")</f>
        <v>0.11180198493363626</v>
      </c>
      <c r="H13" s="22">
        <f>IF('Population 2018'!G13&gt;0,'Population 2018'!G13/'Population 2018'!C13,"  ")</f>
        <v>0.10223603969867273</v>
      </c>
      <c r="I13" s="22">
        <f>IF('Population 2018'!J13&gt;0,'Population 2018'!J13/'Population 2018'!C13,"  ")</f>
        <v>3.7187612100920725E-2</v>
      </c>
      <c r="J13" s="22">
        <f>IF('Population 2018'!I13&gt;0,'Population 2018'!I13/'Population 2018'!C13,"  ")</f>
        <v>6.8635657060863331E-2</v>
      </c>
      <c r="K13">
        <v>2018</v>
      </c>
    </row>
    <row r="14" spans="1:11">
      <c r="A14" s="3" t="s">
        <v>34</v>
      </c>
      <c r="B14" s="2" t="s">
        <v>35</v>
      </c>
      <c r="C14" s="11">
        <f t="shared" si="0"/>
        <v>0.57000000000000006</v>
      </c>
      <c r="D14" s="11">
        <f t="shared" si="1"/>
        <v>0.43</v>
      </c>
      <c r="E14" s="11">
        <f t="shared" si="2"/>
        <v>0.29000000000000004</v>
      </c>
      <c r="F14" s="11">
        <f t="shared" si="3"/>
        <v>0.14000000000000001</v>
      </c>
      <c r="G14" s="22">
        <f>IF('Population 2018'!F14&gt;0,'Population 2018'!F14/'Population 2018'!C14,"  ")</f>
        <v>0.22136169228990868</v>
      </c>
      <c r="H14" s="22">
        <f>IF('Population 2018'!G14&gt;0,'Population 2018'!G14/'Population 2018'!C14,"  ")</f>
        <v>7.4442261010287822E-2</v>
      </c>
      <c r="I14" s="22">
        <f>IF('Population 2018'!J14&gt;0,'Population 2018'!J14/'Population 2018'!C14,"  ")</f>
        <v>2.5892960351404461E-2</v>
      </c>
      <c r="J14" s="22">
        <f>IF('Population 2018'!I14&gt;0,'Population 2018'!I14/'Population 2018'!C14,"  ")</f>
        <v>0.11478441798635995</v>
      </c>
      <c r="K14">
        <v>2018</v>
      </c>
    </row>
    <row r="15" spans="1:11">
      <c r="A15" s="3" t="s">
        <v>36</v>
      </c>
      <c r="B15" s="2" t="s">
        <v>37</v>
      </c>
      <c r="C15" s="11">
        <f t="shared" si="0"/>
        <v>0.85</v>
      </c>
      <c r="D15" s="11">
        <f t="shared" si="1"/>
        <v>0.15</v>
      </c>
      <c r="E15" s="11"/>
      <c r="F15" s="11">
        <f t="shared" si="3"/>
        <v>0.15000000000000002</v>
      </c>
      <c r="G15" s="22" t="str">
        <f>IF('Population 2018'!F15&gt;0,'Population 2018'!F15/'Population 2018'!C15,"  ")</f>
        <v xml:space="preserve">  </v>
      </c>
      <c r="H15" s="22" t="str">
        <f>IF('Population 2018'!G15&gt;0,'Population 2018'!G15/'Population 2018'!C15,"  ")</f>
        <v xml:space="preserve">  </v>
      </c>
      <c r="I15" s="22">
        <f>IF('Population 2018'!J15&gt;0,'Population 2018'!J15/'Population 2018'!C15,"  ")</f>
        <v>0.10048443922489723</v>
      </c>
      <c r="J15" s="22">
        <f>IF('Population 2018'!I15&gt;0,'Population 2018'!I15/'Population 2018'!C15,"  ")</f>
        <v>5.3068115091015854E-2</v>
      </c>
      <c r="K15">
        <v>2018</v>
      </c>
    </row>
    <row r="16" spans="1:11">
      <c r="A16" s="3" t="s">
        <v>38</v>
      </c>
      <c r="B16" s="2" t="s">
        <v>39</v>
      </c>
      <c r="C16" s="11"/>
      <c r="D16" s="11"/>
      <c r="E16" s="11"/>
      <c r="F16" s="11"/>
      <c r="G16" s="22" t="str">
        <f>IF('Population 2018'!F16&gt;0,'Population 2018'!F16/'Population 2018'!C16,"  ")</f>
        <v xml:space="preserve">  </v>
      </c>
      <c r="H16" s="22" t="str">
        <f>IF('Population 2018'!G16&gt;0,'Population 2018'!G16/'Population 2018'!C16,"  ")</f>
        <v xml:space="preserve">  </v>
      </c>
      <c r="I16" s="22" t="str">
        <f>IF('Population 2018'!J16&gt;0,'Population 2018'!J16/'Population 2018'!C16,"  ")</f>
        <v xml:space="preserve">  </v>
      </c>
      <c r="J16" s="22" t="str">
        <f>IF('Population 2018'!I16&gt;0,'Population 2018'!I16/'Population 2018'!C16,"  ")</f>
        <v xml:space="preserve">  </v>
      </c>
      <c r="K16">
        <v>2018</v>
      </c>
    </row>
    <row r="17" spans="1:11">
      <c r="A17" s="3" t="s">
        <v>40</v>
      </c>
      <c r="B17" s="2" t="s">
        <v>41</v>
      </c>
      <c r="C17" s="11">
        <f t="shared" si="0"/>
        <v>0.69</v>
      </c>
      <c r="D17" s="11">
        <f t="shared" si="1"/>
        <v>0.31</v>
      </c>
      <c r="E17" s="11">
        <f t="shared" si="2"/>
        <v>0.23</v>
      </c>
      <c r="F17" s="11">
        <f>J17</f>
        <v>7.9614960393061263E-2</v>
      </c>
      <c r="G17" s="22">
        <f>IF('Population 2018'!F17&gt;0,'Population 2018'!F17/'Population 2018'!C17,"  ")</f>
        <v>9.0644740800160439E-2</v>
      </c>
      <c r="H17" s="22">
        <f>IF('Population 2018'!G17&gt;0,'Population 2018'!G17/'Population 2018'!C17,"  ")</f>
        <v>0.13827333801263411</v>
      </c>
      <c r="I17" s="22" t="str">
        <f>IF('Population 2018'!J17&gt;0,'Population 2018'!J17/'Population 2018'!C17,"  ")</f>
        <v xml:space="preserve">  </v>
      </c>
      <c r="J17" s="22">
        <f>IF('Population 2018'!I17&gt;0,'Population 2018'!I17/'Population 2018'!C17,"  ")</f>
        <v>7.9614960393061263E-2</v>
      </c>
      <c r="K17">
        <v>2018</v>
      </c>
    </row>
    <row r="18" spans="1:11">
      <c r="A18" s="3" t="s">
        <v>42</v>
      </c>
      <c r="B18" s="2" t="s">
        <v>43</v>
      </c>
      <c r="C18" s="11"/>
      <c r="D18" s="11"/>
      <c r="E18" s="11"/>
      <c r="F18" s="11"/>
      <c r="G18" s="22" t="str">
        <f>IF('Population 2018'!F18&gt;0,'Population 2018'!F18/'Population 2018'!C18,"  ")</f>
        <v xml:space="preserve">  </v>
      </c>
      <c r="H18" s="22" t="str">
        <f>IF('Population 2018'!G18&gt;0,'Population 2018'!G18/'Population 2018'!C18,"  ")</f>
        <v xml:space="preserve">  </v>
      </c>
      <c r="I18" s="22" t="str">
        <f>IF('Population 2018'!J18&gt;0,'Population 2018'!J18/'Population 2018'!C18,"  ")</f>
        <v xml:space="preserve">  </v>
      </c>
      <c r="J18" s="22" t="str">
        <f>IF('Population 2018'!I18&gt;0,'Population 2018'!I18/'Population 2018'!C18,"  ")</f>
        <v xml:space="preserve">  </v>
      </c>
      <c r="K18">
        <v>2018</v>
      </c>
    </row>
    <row r="19" spans="1:11">
      <c r="A19" s="3" t="s">
        <v>44</v>
      </c>
      <c r="B19" s="2" t="s">
        <v>45</v>
      </c>
      <c r="C19" s="11">
        <f t="shared" si="0"/>
        <v>0.71</v>
      </c>
      <c r="D19" s="11">
        <f t="shared" si="1"/>
        <v>0.28999999999999998</v>
      </c>
      <c r="E19" s="11">
        <f t="shared" si="2"/>
        <v>0.11</v>
      </c>
      <c r="F19" s="11">
        <f t="shared" si="3"/>
        <v>0.18</v>
      </c>
      <c r="G19" s="22">
        <f>IF('Population 2018'!F19&gt;0,'Population 2018'!F19/'Population 2018'!C19,"  ")</f>
        <v>3.1919477961093325E-2</v>
      </c>
      <c r="H19" s="22">
        <f>IF('Population 2018'!G19&gt;0,'Population 2018'!G19/'Population 2018'!C19,"  ")</f>
        <v>8.0552819502585568E-2</v>
      </c>
      <c r="I19" s="22">
        <f>IF('Population 2018'!J19&gt;0,'Population 2018'!J19/'Population 2018'!C19,"  ")</f>
        <v>2.4255109578921449E-2</v>
      </c>
      <c r="J19" s="22">
        <f>IF('Population 2018'!I19&gt;0,'Population 2018'!I19/'Population 2018'!C19,"  ")</f>
        <v>0.16319871952721005</v>
      </c>
      <c r="K19">
        <v>2018</v>
      </c>
    </row>
    <row r="20" spans="1:11">
      <c r="A20" s="3" t="s">
        <v>46</v>
      </c>
      <c r="B20" s="1" t="s">
        <v>47</v>
      </c>
      <c r="C20" s="11">
        <f t="shared" si="0"/>
        <v>0.98</v>
      </c>
      <c r="D20" s="11">
        <f t="shared" si="1"/>
        <v>0.02</v>
      </c>
      <c r="E20" s="11">
        <f>'Population 2018'!E20/'Population 2018'!C20</f>
        <v>2.0533880903490761E-3</v>
      </c>
      <c r="F20" s="11">
        <f t="shared" si="3"/>
        <v>0.02</v>
      </c>
      <c r="G20" s="22" t="str">
        <f>IF('Population 2018'!F20&gt;0,'Population 2018'!F20/'Population 2018'!C20,"  ")</f>
        <v xml:space="preserve">  </v>
      </c>
      <c r="H20" s="22" t="str">
        <f>IF('Population 2018'!G20&gt;0,'Population 2018'!G20/'Population 2018'!C20,"  ")</f>
        <v xml:space="preserve">  </v>
      </c>
      <c r="I20" s="22">
        <f>IF('Population 2018'!J20&gt;0,'Population 2018'!J20/'Population 2018'!C20,"  ")</f>
        <v>1.4736079236622781E-2</v>
      </c>
      <c r="J20" s="22">
        <f>IF('Population 2018'!I20&gt;0,'Population 2018'!I20/'Population 2018'!C20,"  ")</f>
        <v>1.0508515521198213E-2</v>
      </c>
      <c r="K20">
        <v>2018</v>
      </c>
    </row>
    <row r="21" spans="1:11">
      <c r="A21" s="3" t="s">
        <v>48</v>
      </c>
      <c r="B21" s="2" t="s">
        <v>49</v>
      </c>
      <c r="C21" s="11">
        <f t="shared" si="0"/>
        <v>0.92</v>
      </c>
      <c r="D21" s="11">
        <f t="shared" si="1"/>
        <v>0.08</v>
      </c>
      <c r="E21" s="11">
        <f>'Population 2018'!E21/'Population 2018'!C21</f>
        <v>4.4928802755359071E-2</v>
      </c>
      <c r="F21" s="11">
        <f>'Population 2018'!H21/'Population 2018'!C21</f>
        <v>4.1638821775561607E-2</v>
      </c>
      <c r="G21" s="22" t="str">
        <f>IF('Population 2018'!F21&gt;0,'Population 2018'!F21/'Population 2018'!C21,"  ")</f>
        <v xml:space="preserve">  </v>
      </c>
      <c r="H21" s="22" t="str">
        <f>IF('Population 2018'!G21&gt;0,'Population 2018'!G21/'Population 2018'!C21,"  ")</f>
        <v xml:space="preserve">  </v>
      </c>
      <c r="I21" s="22" t="str">
        <f>IF('Population 2018'!J21&gt;0,'Population 2018'!J21/'Population 2018'!C21,"  ")</f>
        <v xml:space="preserve">  </v>
      </c>
      <c r="J21" s="22" t="str">
        <f>IF('Population 2018'!I21&gt;0,'Population 2018'!I21/'Population 2018'!C21,"  ")</f>
        <v xml:space="preserve">  </v>
      </c>
      <c r="K21">
        <v>2018</v>
      </c>
    </row>
    <row r="22" spans="1:11">
      <c r="A22" s="3" t="s">
        <v>50</v>
      </c>
      <c r="B22" s="2" t="s">
        <v>51</v>
      </c>
      <c r="C22" s="11"/>
      <c r="D22" s="11"/>
      <c r="E22" s="11"/>
      <c r="F22" s="11"/>
      <c r="G22" s="22" t="str">
        <f>IF('Population 2018'!F22&gt;0,'Population 2018'!F22/'Population 2018'!C22,"  ")</f>
        <v xml:space="preserve">  </v>
      </c>
      <c r="H22" s="22" t="str">
        <f>IF('Population 2018'!G22&gt;0,'Population 2018'!G22/'Population 2018'!C22,"  ")</f>
        <v xml:space="preserve">  </v>
      </c>
      <c r="I22" s="22" t="str">
        <f>IF('Population 2018'!J22&gt;0,'Population 2018'!J22/'Population 2018'!C22,"  ")</f>
        <v xml:space="preserve">  </v>
      </c>
      <c r="J22" s="22" t="str">
        <f>IF('Population 2018'!I22&gt;0,'Population 2018'!I22/'Population 2018'!C22,"  ")</f>
        <v xml:space="preserve">  </v>
      </c>
      <c r="K22">
        <v>2018</v>
      </c>
    </row>
    <row r="23" spans="1:11">
      <c r="A23" s="3" t="s">
        <v>52</v>
      </c>
      <c r="B23" s="1" t="s">
        <v>53</v>
      </c>
      <c r="C23" s="11">
        <f t="shared" si="0"/>
        <v>0.96</v>
      </c>
      <c r="D23" s="11">
        <f t="shared" si="1"/>
        <v>0.04</v>
      </c>
      <c r="E23" s="11"/>
      <c r="F23" s="11">
        <f>'Population 2018'!H23/'Population 2018'!C23</f>
        <v>3.7448167512298146E-2</v>
      </c>
      <c r="G23" s="22" t="str">
        <f>IF('Population 2018'!F23&gt;0,'Population 2018'!F23/'Population 2018'!C23,"  ")</f>
        <v xml:space="preserve">  </v>
      </c>
      <c r="H23" s="22" t="str">
        <f>IF('Population 2018'!G23&gt;0,'Population 2018'!G23/'Population 2018'!C23,"  ")</f>
        <v xml:space="preserve">  </v>
      </c>
      <c r="I23" s="22">
        <f>IF('Population 2018'!J23&gt;0,'Population 2018'!J23/'Population 2018'!C23,"  ")</f>
        <v>3.7448167512298146E-2</v>
      </c>
      <c r="J23" s="22" t="str">
        <f>IF('Population 2018'!I23&gt;0,'Population 2018'!I23/'Population 2018'!C23,"  ")</f>
        <v xml:space="preserve">  </v>
      </c>
      <c r="K23">
        <v>2018</v>
      </c>
    </row>
    <row r="24" spans="1:11">
      <c r="A24" s="3" t="s">
        <v>54</v>
      </c>
      <c r="B24" s="1" t="s">
        <v>55</v>
      </c>
      <c r="C24" s="11">
        <f t="shared" si="0"/>
        <v>0.7</v>
      </c>
      <c r="D24" s="11">
        <f t="shared" si="1"/>
        <v>0.30000000000000004</v>
      </c>
      <c r="E24" s="11">
        <f>'Population 2018'!E24/'Population 2018'!C24</f>
        <v>0.1328785256083902</v>
      </c>
      <c r="F24" s="11">
        <f>ROUND(J24,2)+ROUND(I24,2)</f>
        <v>0.16999999999999998</v>
      </c>
      <c r="G24" s="22" t="str">
        <f>IF('Population 2018'!F24&gt;0,'Population 2018'!F24/'Population 2018'!C24,"  ")</f>
        <v xml:space="preserve">  </v>
      </c>
      <c r="H24" s="22">
        <f>IF('Population 2018'!G24&gt;0,'Population 2018'!G24/'Population 2018'!C24,"  ")</f>
        <v>0.1328785256083902</v>
      </c>
      <c r="I24" s="22">
        <f>IF('Population 2018'!J24&gt;0,'Population 2018'!J24/'Population 2018'!C24,"  ")</f>
        <v>0.12157621423480297</v>
      </c>
      <c r="J24" s="22">
        <f>IF('Population 2018'!I24&gt;0,'Population 2018'!I24/'Population 2018'!C24,"  ")</f>
        <v>5.4373281743203342E-2</v>
      </c>
      <c r="K24">
        <v>2018</v>
      </c>
    </row>
    <row r="25" spans="1:11">
      <c r="A25" s="3" t="s">
        <v>56</v>
      </c>
      <c r="B25" s="2" t="s">
        <v>57</v>
      </c>
      <c r="C25" s="11">
        <f t="shared" si="0"/>
        <v>0.44999999999999996</v>
      </c>
      <c r="D25" s="11">
        <f t="shared" si="1"/>
        <v>0.55000000000000004</v>
      </c>
      <c r="E25" s="11">
        <f t="shared" si="2"/>
        <v>0.33</v>
      </c>
      <c r="F25" s="11">
        <f t="shared" si="3"/>
        <v>0.22</v>
      </c>
      <c r="G25" s="22">
        <f>IF('Population 2018'!F25&gt;0,'Population 2018'!F25/'Population 2018'!C25,"  ")</f>
        <v>0.18555531036222062</v>
      </c>
      <c r="H25" s="22">
        <f>IF('Population 2018'!G25&gt;0,'Population 2018'!G25/'Population 2018'!C25,"  ")</f>
        <v>0.13738532833138931</v>
      </c>
      <c r="I25" s="22">
        <f>IF('Population 2018'!J25&gt;0,'Population 2018'!J25/'Population 2018'!C25,"  ")</f>
        <v>0.10229816210081649</v>
      </c>
      <c r="J25" s="22">
        <f>IF('Population 2018'!I25&gt;0,'Population 2018'!I25/'Population 2018'!C25,"  ")</f>
        <v>0.11988903250212793</v>
      </c>
      <c r="K25">
        <v>2018</v>
      </c>
    </row>
    <row r="26" spans="1:11">
      <c r="A26" s="3" t="s">
        <v>58</v>
      </c>
      <c r="B26" s="2" t="s">
        <v>59</v>
      </c>
      <c r="C26" s="11"/>
      <c r="D26" s="11"/>
      <c r="E26" s="11"/>
      <c r="F26" s="11"/>
      <c r="G26" s="22" t="str">
        <f>IF('Population 2018'!F26&gt;0,'Population 2018'!F26/'Population 2018'!C26,"  ")</f>
        <v xml:space="preserve">  </v>
      </c>
      <c r="H26" s="22" t="str">
        <f>IF('Population 2018'!G26&gt;0,'Population 2018'!G26/'Population 2018'!C26,"  ")</f>
        <v xml:space="preserve">  </v>
      </c>
      <c r="I26" s="22" t="str">
        <f>IF('Population 2018'!J26&gt;0,'Population 2018'!J26/'Population 2018'!C26,"  ")</f>
        <v xml:space="preserve">  </v>
      </c>
      <c r="J26" s="22" t="str">
        <f>IF('Population 2018'!I26&gt;0,'Population 2018'!I26/'Population 2018'!C26,"  ")</f>
        <v xml:space="preserve">  </v>
      </c>
      <c r="K26">
        <v>2018</v>
      </c>
    </row>
    <row r="27" spans="1:11">
      <c r="A27" s="3" t="s">
        <v>60</v>
      </c>
      <c r="B27" s="2" t="s">
        <v>61</v>
      </c>
      <c r="C27" s="11">
        <f t="shared" si="0"/>
        <v>0.87</v>
      </c>
      <c r="D27" s="11">
        <f t="shared" si="1"/>
        <v>0.13</v>
      </c>
      <c r="E27" s="11">
        <f t="shared" si="2"/>
        <v>7.0000000000000007E-2</v>
      </c>
      <c r="F27" s="11">
        <f t="shared" si="3"/>
        <v>6.0000000000000005E-2</v>
      </c>
      <c r="G27" s="22">
        <f>IF('Population 2018'!F27&gt;0,'Population 2018'!F27/'Population 2018'!C27,"  ")</f>
        <v>2.1323529411764706E-2</v>
      </c>
      <c r="H27" s="22">
        <f>IF('Population 2018'!G27&gt;0,'Population 2018'!G27/'Population 2018'!C27,"  ")</f>
        <v>4.9632352941176468E-2</v>
      </c>
      <c r="I27" s="22">
        <f>IF('Population 2018'!J27&gt;0,'Population 2018'!J27/'Population 2018'!C27,"  ")</f>
        <v>4.8161764705882355E-2</v>
      </c>
      <c r="J27" s="22">
        <f>IF('Population 2018'!I27&gt;0,'Population 2018'!I27/'Population 2018'!C27,"  ")</f>
        <v>5.1470588235294117E-3</v>
      </c>
      <c r="K27">
        <v>2018</v>
      </c>
    </row>
    <row r="28" spans="1:11">
      <c r="A28" s="4" t="s">
        <v>62</v>
      </c>
      <c r="B28" s="1" t="s">
        <v>63</v>
      </c>
      <c r="C28" s="11">
        <f t="shared" si="0"/>
        <v>0.72</v>
      </c>
      <c r="D28" s="11">
        <f t="shared" si="1"/>
        <v>0.28000000000000003</v>
      </c>
      <c r="E28" s="11">
        <f t="shared" si="2"/>
        <v>0.17</v>
      </c>
      <c r="F28" s="11">
        <f t="shared" si="3"/>
        <v>0.11</v>
      </c>
      <c r="G28" s="22">
        <f>IF('Population 2018'!F28&gt;0,'Population 2018'!F28/'Population 2018'!C28,"  ")</f>
        <v>0.16065653298835705</v>
      </c>
      <c r="H28" s="22">
        <f>IF('Population 2018'!G28&gt;0,'Population 2018'!G28/'Population 2018'!C28,"  ")</f>
        <v>1.4634540750323416E-2</v>
      </c>
      <c r="I28" s="22">
        <f>IF('Population 2018'!J28&gt;0,'Population 2018'!J28/'Population 2018'!C28,"  ")</f>
        <v>2.425614489003881E-4</v>
      </c>
      <c r="J28" s="22">
        <f>IF('Population 2018'!I28&gt;0,'Population 2018'!I28/'Population 2018'!C28,"  ")</f>
        <v>0.10791289348857266</v>
      </c>
      <c r="K28">
        <v>2018</v>
      </c>
    </row>
    <row r="29" spans="1:11">
      <c r="A29" s="4" t="s">
        <v>64</v>
      </c>
      <c r="B29" s="2" t="s">
        <v>65</v>
      </c>
      <c r="C29" s="11">
        <f t="shared" si="0"/>
        <v>0.64</v>
      </c>
      <c r="D29" s="11">
        <f t="shared" si="1"/>
        <v>0.36</v>
      </c>
      <c r="E29" s="11">
        <f>'Population 2018'!E29/'Population 2018'!C29</f>
        <v>0.25102639296187684</v>
      </c>
      <c r="F29" s="11">
        <f>'Population 2018'!H29/'Population 2018'!C29</f>
        <v>0.10733137829912023</v>
      </c>
      <c r="G29" s="22" t="str">
        <f>IF('Population 2018'!F29&gt;0,'Population 2018'!F29/'Population 2018'!C29,"  ")</f>
        <v xml:space="preserve">  </v>
      </c>
      <c r="H29" s="22" t="str">
        <f>IF('Population 2018'!G29&gt;0,'Population 2018'!G29/'Population 2018'!C29,"  ")</f>
        <v xml:space="preserve">  </v>
      </c>
      <c r="I29" s="22" t="str">
        <f>IF('Population 2018'!J29&gt;0,'Population 2018'!J29/'Population 2018'!C29,"  ")</f>
        <v xml:space="preserve">  </v>
      </c>
      <c r="J29" s="22" t="str">
        <f>IF('Population 2018'!I29&gt;0,'Population 2018'!I29/'Population 2018'!C29,"  ")</f>
        <v xml:space="preserve">  </v>
      </c>
      <c r="K29">
        <v>2018</v>
      </c>
    </row>
    <row r="30" spans="1:11">
      <c r="A30" s="3" t="s">
        <v>66</v>
      </c>
      <c r="B30" s="2" t="s">
        <v>67</v>
      </c>
      <c r="C30" s="11">
        <f t="shared" si="0"/>
        <v>0.89</v>
      </c>
      <c r="D30" s="11">
        <f t="shared" si="1"/>
        <v>0.11</v>
      </c>
      <c r="E30" s="11">
        <f>'Population 2018'!E30/'Population 2018'!C30</f>
        <v>5.2998868351565448E-2</v>
      </c>
      <c r="F30" s="11">
        <f t="shared" si="3"/>
        <v>0.06</v>
      </c>
      <c r="G30" s="22" t="str">
        <f>IF('Population 2018'!F30&gt;0,'Population 2018'!F30/'Population 2018'!C30,"  ")</f>
        <v xml:space="preserve">  </v>
      </c>
      <c r="H30" s="22" t="str">
        <f>IF('Population 2018'!G30&gt;0,'Population 2018'!G30/'Population 2018'!C30,"  ")</f>
        <v xml:space="preserve">  </v>
      </c>
      <c r="I30" s="22">
        <f>IF('Population 2018'!J30&gt;0,'Population 2018'!J30/'Population 2018'!C30,"  ")</f>
        <v>1.9803847604677481E-2</v>
      </c>
      <c r="J30" s="22">
        <f>IF('Population 2018'!I30&gt;0,'Population 2018'!I30/'Population 2018'!C30,"  ")</f>
        <v>3.8664654847227461E-2</v>
      </c>
      <c r="K30">
        <v>2018</v>
      </c>
    </row>
    <row r="31" spans="1:11">
      <c r="A31" s="3" t="s">
        <v>68</v>
      </c>
      <c r="B31" s="2" t="s">
        <v>69</v>
      </c>
      <c r="C31" s="11"/>
      <c r="D31" s="11"/>
      <c r="E31" s="11"/>
      <c r="F31" s="11"/>
      <c r="G31" s="22" t="str">
        <f>IF('Population 2018'!F31&gt;0,'Population 2018'!F31/'Population 2018'!C31,"  ")</f>
        <v xml:space="preserve">  </v>
      </c>
      <c r="H31" s="22">
        <f>IF('Population 2018'!G31&gt;0,'Population 2018'!G31/'Population 2018'!C31,"  ")</f>
        <v>6.5942591155934835E-3</v>
      </c>
      <c r="I31" s="22">
        <f>IF('Population 2018'!J31&gt;0,'Population 2018'!J31/'Population 2018'!C31,"  ")</f>
        <v>2.2498060512024826E-2</v>
      </c>
      <c r="J31" s="22" t="str">
        <f>IF('Population 2018'!I31&gt;0,'Population 2018'!I31/'Population 2018'!C31,"  ")</f>
        <v xml:space="preserve">  </v>
      </c>
      <c r="K31">
        <v>2018</v>
      </c>
    </row>
    <row r="32" spans="1:11">
      <c r="A32" s="3" t="s">
        <v>70</v>
      </c>
      <c r="B32" s="2" t="s">
        <v>71</v>
      </c>
      <c r="C32" s="11"/>
      <c r="D32" s="11"/>
      <c r="E32" s="11"/>
      <c r="F32" s="11"/>
      <c r="G32" s="22" t="str">
        <f>IF('Population 2018'!F32&gt;0,'Population 2018'!F32/'Population 2018'!C32,"  ")</f>
        <v xml:space="preserve">  </v>
      </c>
      <c r="H32" s="22" t="str">
        <f>IF('Population 2018'!G32&gt;0,'Population 2018'!G32/'Population 2018'!C32,"  ")</f>
        <v xml:space="preserve">  </v>
      </c>
      <c r="I32" s="22" t="str">
        <f>IF('Population 2018'!J32&gt;0,'Population 2018'!J32/'Population 2018'!C32,"  ")</f>
        <v xml:space="preserve">  </v>
      </c>
      <c r="J32" s="22" t="str">
        <f>IF('Population 2018'!I32&gt;0,'Population 2018'!I32/'Population 2018'!C32,"  ")</f>
        <v xml:space="preserve">  </v>
      </c>
      <c r="K32">
        <v>2018</v>
      </c>
    </row>
    <row r="33" spans="1:11">
      <c r="A33" s="3" t="s">
        <v>72</v>
      </c>
      <c r="B33" s="1" t="s">
        <v>73</v>
      </c>
      <c r="C33" s="11"/>
      <c r="D33" s="11"/>
      <c r="E33" s="11"/>
      <c r="F33" s="11"/>
      <c r="G33" s="22" t="str">
        <f>IF('Population 2018'!F33&gt;0,'Population 2018'!F33/'Population 2018'!C33,"  ")</f>
        <v xml:space="preserve">  </v>
      </c>
      <c r="H33" s="22" t="str">
        <f>IF('Population 2018'!G33&gt;0,'Population 2018'!G33/'Population 2018'!C33,"  ")</f>
        <v xml:space="preserve">  </v>
      </c>
      <c r="I33" s="22" t="str">
        <f>IF('Population 2018'!J33&gt;0,'Population 2018'!J33/'Population 2018'!C33,"  ")</f>
        <v xml:space="preserve">  </v>
      </c>
      <c r="J33" s="22" t="str">
        <f>IF('Population 2018'!I33&gt;0,'Population 2018'!I33/'Population 2018'!C33,"  ")</f>
        <v xml:space="preserve">  </v>
      </c>
      <c r="K33">
        <v>2018</v>
      </c>
    </row>
    <row r="34" spans="1:11">
      <c r="A34" s="3" t="s">
        <v>74</v>
      </c>
      <c r="B34" s="1" t="s">
        <v>75</v>
      </c>
      <c r="C34" s="11">
        <f t="shared" si="0"/>
        <v>0.78</v>
      </c>
      <c r="D34" s="11">
        <f t="shared" si="1"/>
        <v>0.22000000000000003</v>
      </c>
      <c r="E34" s="11">
        <f t="shared" si="2"/>
        <v>0.13999999999999999</v>
      </c>
      <c r="F34" s="11">
        <f t="shared" si="3"/>
        <v>0.08</v>
      </c>
      <c r="G34" s="22">
        <f>IF('Population 2018'!F34&gt;0,'Population 2018'!F34/'Population 2018'!C34,"  ")</f>
        <v>1.5647743813682679E-2</v>
      </c>
      <c r="H34" s="22">
        <f>IF('Population 2018'!G34&gt;0,'Population 2018'!G34/'Population 2018'!C34,"  ")</f>
        <v>0.12256186317321688</v>
      </c>
      <c r="I34" s="22">
        <f>IF('Population 2018'!J34&gt;0,'Population 2018'!J34/'Population 2018'!C34,"  ")</f>
        <v>7.0524017467248915E-2</v>
      </c>
      <c r="J34" s="22">
        <f>IF('Population 2018'!I34&gt;0,'Population 2018'!I34/'Population 2018'!C34,"  ")</f>
        <v>9.3158660844250372E-3</v>
      </c>
      <c r="K34">
        <v>2018</v>
      </c>
    </row>
    <row r="35" spans="1:11">
      <c r="A35" s="4" t="s">
        <v>76</v>
      </c>
      <c r="B35" s="2" t="s">
        <v>77</v>
      </c>
      <c r="C35" s="11">
        <f t="shared" si="0"/>
        <v>0.78</v>
      </c>
      <c r="D35" s="11">
        <f t="shared" si="1"/>
        <v>0.22</v>
      </c>
      <c r="E35" s="11"/>
      <c r="F35" s="11">
        <f t="shared" si="3"/>
        <v>0.22</v>
      </c>
      <c r="G35" s="22" t="str">
        <f>IF('Population 2018'!F35&gt;0,'Population 2018'!F35/'Population 2018'!C35,"  ")</f>
        <v xml:space="preserve">  </v>
      </c>
      <c r="H35" s="22" t="str">
        <f>IF('Population 2018'!G35&gt;0,'Population 2018'!G35/'Population 2018'!C35,"  ")</f>
        <v xml:space="preserve">  </v>
      </c>
      <c r="I35" s="22">
        <f>IF('Population 2018'!J35&gt;0,'Population 2018'!J35/'Population 2018'!C35,"  ")</f>
        <v>0.10100989617131732</v>
      </c>
      <c r="J35" s="22">
        <f>IF('Population 2018'!I35&gt;0,'Population 2018'!I35/'Population 2018'!C35,"  ")</f>
        <v>0.12274902660609993</v>
      </c>
      <c r="K35">
        <v>2018</v>
      </c>
    </row>
    <row r="36" spans="1:11">
      <c r="A36" s="4" t="s">
        <v>78</v>
      </c>
      <c r="B36" s="2" t="s">
        <v>79</v>
      </c>
      <c r="C36" s="11"/>
      <c r="D36" s="11"/>
      <c r="E36" s="11"/>
      <c r="F36" s="11"/>
      <c r="G36" s="22" t="str">
        <f>IF('Population 2018'!F36&gt;0,'Population 2018'!F36/'Population 2018'!C36,"  ")</f>
        <v xml:space="preserve">  </v>
      </c>
      <c r="H36" s="22" t="str">
        <f>IF('Population 2018'!G36&gt;0,'Population 2018'!G36/'Population 2018'!C36,"  ")</f>
        <v xml:space="preserve">  </v>
      </c>
      <c r="I36" s="22" t="str">
        <f>IF('Population 2018'!J36&gt;0,'Population 2018'!J36/'Population 2018'!C36,"  ")</f>
        <v xml:space="preserve">  </v>
      </c>
      <c r="J36" s="22" t="str">
        <f>IF('Population 2018'!I36&gt;0,'Population 2018'!I36/'Population 2018'!C36,"  ")</f>
        <v xml:space="preserve">  </v>
      </c>
      <c r="K36">
        <v>2018</v>
      </c>
    </row>
    <row r="37" spans="1:11">
      <c r="A37" s="4" t="s">
        <v>80</v>
      </c>
      <c r="B37" s="2" t="s">
        <v>81</v>
      </c>
      <c r="C37" s="11">
        <f t="shared" si="0"/>
        <v>0.89</v>
      </c>
      <c r="D37" s="11">
        <f t="shared" si="1"/>
        <v>0.11</v>
      </c>
      <c r="E37" s="11">
        <f t="shared" si="2"/>
        <v>0.11000000000000001</v>
      </c>
      <c r="F37" s="11"/>
      <c r="G37" s="22">
        <f>IF('Population 2018'!F37&gt;0,'Population 2018'!F37/'Population 2018'!C37,"  ")</f>
        <v>3.5835172921265639E-2</v>
      </c>
      <c r="H37" s="22">
        <f>IF('Population 2018'!G37&gt;0,'Population 2018'!G37/'Population 2018'!C37,"  ")</f>
        <v>6.9242089771891099E-2</v>
      </c>
      <c r="I37" s="22" t="str">
        <f>IF('Population 2018'!J37&gt;0,'Population 2018'!J37/'Population 2018'!C37,"  ")</f>
        <v xml:space="preserve">  </v>
      </c>
      <c r="J37" s="22" t="str">
        <f>IF('Population 2018'!I37&gt;0,'Population 2018'!I37/'Population 2018'!C37,"  ")</f>
        <v xml:space="preserve">  </v>
      </c>
      <c r="K37">
        <v>2018</v>
      </c>
    </row>
    <row r="38" spans="1:11">
      <c r="A38" s="4" t="s">
        <v>82</v>
      </c>
      <c r="B38" s="1" t="s">
        <v>83</v>
      </c>
      <c r="C38" s="11">
        <f t="shared" si="0"/>
        <v>0.89</v>
      </c>
      <c r="D38" s="11">
        <f t="shared" si="1"/>
        <v>0.11</v>
      </c>
      <c r="E38" s="11">
        <f t="shared" si="2"/>
        <v>0.11</v>
      </c>
      <c r="F38" s="11">
        <f>'Population 2018'!H38/'Population 2018'!C38</f>
        <v>3.359607184390748E-3</v>
      </c>
      <c r="G38" s="22">
        <f>IF('Population 2018'!F38&gt;0,'Population 2018'!F38/'Population 2018'!C38,"  ")</f>
        <v>4.651763793771805E-2</v>
      </c>
      <c r="H38" s="22">
        <f>IF('Population 2018'!G38&gt;0,'Population 2018'!G38/'Population 2018'!C38,"  ")</f>
        <v>5.9439204031528622E-2</v>
      </c>
      <c r="I38" s="22">
        <f>IF('Population 2018'!J38&gt;0,'Population 2018'!J38/'Population 2018'!C38,"  ")</f>
        <v>2.0674505750096911E-3</v>
      </c>
      <c r="J38" s="22">
        <f>IF('Population 2018'!I38&gt;0,'Population 2018'!I38/'Population 2018'!C38,"  ")</f>
        <v>1.2921566093810569E-3</v>
      </c>
      <c r="K38">
        <v>2018</v>
      </c>
    </row>
    <row r="39" spans="1:11">
      <c r="A39" s="4" t="s">
        <v>84</v>
      </c>
      <c r="B39" s="2" t="s">
        <v>85</v>
      </c>
      <c r="C39" s="11">
        <f t="shared" si="0"/>
        <v>0.85</v>
      </c>
      <c r="D39" s="11">
        <f t="shared" si="1"/>
        <v>0.15</v>
      </c>
      <c r="E39" s="11"/>
      <c r="F39" s="11">
        <f t="shared" si="3"/>
        <v>0.15</v>
      </c>
      <c r="G39" s="22" t="str">
        <f>IF('Population 2018'!F39&gt;0,'Population 2018'!F39/'Population 2018'!C39,"  ")</f>
        <v xml:space="preserve">  </v>
      </c>
      <c r="H39" s="22" t="str">
        <f>IF('Population 2018'!G39&gt;0,'Population 2018'!G39/'Population 2018'!C39,"  ")</f>
        <v xml:space="preserve">  </v>
      </c>
      <c r="I39" s="22">
        <f>IF('Population 2018'!J39&gt;0,'Population 2018'!J39/'Population 2018'!C39,"  ")</f>
        <v>6.2498707422497052E-2</v>
      </c>
      <c r="J39" s="22">
        <f>IF('Population 2018'!I39&gt;0,'Population 2018'!I39/'Population 2018'!C39,"  ")</f>
        <v>9.3127623932330983E-2</v>
      </c>
      <c r="K39">
        <v>2018</v>
      </c>
    </row>
    <row r="40" spans="1:11">
      <c r="A40" s="4" t="s">
        <v>86</v>
      </c>
      <c r="B40" s="2" t="s">
        <v>87</v>
      </c>
      <c r="C40" s="11">
        <f t="shared" si="0"/>
        <v>0.67999999999999994</v>
      </c>
      <c r="D40" s="11">
        <f t="shared" si="1"/>
        <v>0.32</v>
      </c>
      <c r="E40" s="11">
        <f t="shared" si="2"/>
        <v>0.27</v>
      </c>
      <c r="F40" s="11">
        <f t="shared" si="3"/>
        <v>0.05</v>
      </c>
      <c r="G40" s="22">
        <f>IF('Population 2018'!F40&gt;0,'Population 2018'!F40/'Population 2018'!C40,"  ")</f>
        <v>0.22580645161290322</v>
      </c>
      <c r="H40" s="22">
        <f>IF('Population 2018'!G40&gt;0,'Population 2018'!G40/'Population 2018'!C40,"  ")</f>
        <v>3.747628083491461E-2</v>
      </c>
      <c r="I40" s="22">
        <f>IF('Population 2018'!J40&gt;0,'Population 2018'!J40/'Population 2018'!C40,"  ")</f>
        <v>2.0872865275142316E-2</v>
      </c>
      <c r="J40" s="22">
        <f>IF('Population 2018'!I40&gt;0,'Population 2018'!I40/'Population 2018'!C40,"  ")</f>
        <v>2.5616698292220113E-2</v>
      </c>
      <c r="K40">
        <v>2018</v>
      </c>
    </row>
    <row r="41" spans="1:11">
      <c r="A41" s="4" t="s">
        <v>88</v>
      </c>
      <c r="B41" s="1" t="s">
        <v>89</v>
      </c>
      <c r="C41" s="11">
        <f t="shared" si="0"/>
        <v>0.83</v>
      </c>
      <c r="D41" s="11">
        <f t="shared" si="1"/>
        <v>0.17</v>
      </c>
      <c r="E41" s="11">
        <f>'Population 2018'!E41/'Population 2018'!C41</f>
        <v>9.7795126068150648E-2</v>
      </c>
      <c r="F41" s="11">
        <f>'Population 2018'!H41/'Population 2018'!C41</f>
        <v>6.7253929739423984E-2</v>
      </c>
      <c r="G41" s="22" t="str">
        <f>IF('Population 2018'!F41&gt;0,'Population 2018'!F41/'Population 2018'!C41,"  ")</f>
        <v xml:space="preserve">  </v>
      </c>
      <c r="H41" s="22" t="str">
        <f>IF('Population 2018'!G41&gt;0,'Population 2018'!G41/'Population 2018'!C41,"  ")</f>
        <v xml:space="preserve">  </v>
      </c>
      <c r="I41" s="22" t="str">
        <f>IF('Population 2018'!J41&gt;0,'Population 2018'!J41/'Population 2018'!C41,"  ")</f>
        <v xml:space="preserve">  </v>
      </c>
      <c r="J41" s="22" t="str">
        <f>IF('Population 2018'!I41&gt;0,'Population 2018'!I41/'Population 2018'!C41,"  ")</f>
        <v xml:space="preserve">  </v>
      </c>
      <c r="K41">
        <v>2018</v>
      </c>
    </row>
    <row r="42" spans="1:11">
      <c r="A42" s="4" t="s">
        <v>90</v>
      </c>
      <c r="B42" s="2" t="s">
        <v>91</v>
      </c>
      <c r="C42" s="11">
        <f t="shared" si="0"/>
        <v>0.53</v>
      </c>
      <c r="D42" s="11">
        <f t="shared" si="1"/>
        <v>0.47</v>
      </c>
      <c r="E42" s="11">
        <f t="shared" si="2"/>
        <v>0.16999999999999998</v>
      </c>
      <c r="F42" s="11">
        <f t="shared" si="3"/>
        <v>0.30000000000000004</v>
      </c>
      <c r="G42" s="22">
        <f>IF('Population 2018'!F42&gt;0,'Population 2018'!F42/'Population 2018'!C42,"  ")</f>
        <v>6.3089915548931938E-2</v>
      </c>
      <c r="H42" s="22">
        <f>IF('Population 2018'!G42&gt;0,'Population 2018'!G42/'Population 2018'!C42,"  ")</f>
        <v>0.10779930452061599</v>
      </c>
      <c r="I42" s="22">
        <f>IF('Population 2018'!J42&gt;0,'Population 2018'!J42/'Population 2018'!C42,"  ")</f>
        <v>0.22553402881271734</v>
      </c>
      <c r="J42" s="22">
        <f>IF('Population 2018'!I42&gt;0,'Population 2018'!I42/'Population 2018'!C42,"  ")</f>
        <v>6.8306010928961755E-2</v>
      </c>
      <c r="K42">
        <v>2018</v>
      </c>
    </row>
    <row r="43" spans="1:11">
      <c r="A43" s="4" t="s">
        <v>92</v>
      </c>
      <c r="B43" s="1" t="s">
        <v>93</v>
      </c>
      <c r="C43" s="11">
        <f t="shared" si="0"/>
        <v>0.79</v>
      </c>
      <c r="D43" s="11">
        <f t="shared" si="1"/>
        <v>0.21</v>
      </c>
      <c r="E43" s="11">
        <f>'Population 2018'!E43/'Population 2018'!C43</f>
        <v>0.15345360132503694</v>
      </c>
      <c r="F43" s="11">
        <f>'Population 2018'!H43/'Population 2018'!C43</f>
        <v>6.2984018980258738E-2</v>
      </c>
      <c r="G43" s="22" t="str">
        <f>IF('Population 2018'!F43&gt;0,'Population 2018'!F43/'Population 2018'!C43,"  ")</f>
        <v xml:space="preserve">  </v>
      </c>
      <c r="H43" s="22">
        <f>IF('Population 2018'!G43&gt;0,'Population 2018'!G43/'Population 2018'!C43,"  ")</f>
        <v>0.15345360132503694</v>
      </c>
      <c r="I43" s="22">
        <f>IF('Population 2018'!J43&gt;0,'Population 2018'!J43/'Population 2018'!C43,"  ")</f>
        <v>6.2984018980258738E-2</v>
      </c>
      <c r="J43" s="22" t="str">
        <f>IF('Population 2018'!I43&gt;0,'Population 2018'!I43/'Population 2018'!C43,"  ")</f>
        <v xml:space="preserve">  </v>
      </c>
      <c r="K43">
        <v>2018</v>
      </c>
    </row>
    <row r="44" spans="1:11">
      <c r="A44" s="4" t="s">
        <v>94</v>
      </c>
      <c r="B44" s="2" t="s">
        <v>95</v>
      </c>
      <c r="C44" s="11">
        <f t="shared" si="0"/>
        <v>0.76</v>
      </c>
      <c r="D44" s="11">
        <f t="shared" si="1"/>
        <v>0.24</v>
      </c>
      <c r="E44" s="11">
        <f>'Population 2018'!E44/'Population 2018'!C44</f>
        <v>0.17727332280597716</v>
      </c>
      <c r="F44" s="11">
        <f t="shared" si="3"/>
        <v>0.06</v>
      </c>
      <c r="G44" s="22" t="str">
        <f>IF('Population 2018'!F44&gt;0,'Population 2018'!F44/'Population 2018'!C44,"  ")</f>
        <v xml:space="preserve">  </v>
      </c>
      <c r="H44" s="22" t="str">
        <f>IF('Population 2018'!G44&gt;0,'Population 2018'!G44/'Population 2018'!C44,"  ")</f>
        <v xml:space="preserve">  </v>
      </c>
      <c r="I44" s="22">
        <f>IF('Population 2018'!J44&gt;0,'Population 2018'!J44/'Population 2018'!C44,"  ")</f>
        <v>1.6053068908212027E-2</v>
      </c>
      <c r="J44" s="22">
        <f>IF('Population 2018'!I44&gt;0,'Population 2018'!I44/'Population 2018'!C44,"  ")</f>
        <v>4.3166757459367391E-2</v>
      </c>
      <c r="K44">
        <v>2018</v>
      </c>
    </row>
    <row r="45" spans="1:11">
      <c r="A45" s="4" t="s">
        <v>96</v>
      </c>
      <c r="B45" s="1" t="s">
        <v>97</v>
      </c>
      <c r="C45" s="11">
        <f t="shared" si="0"/>
        <v>0.5</v>
      </c>
      <c r="D45" s="11">
        <f t="shared" si="1"/>
        <v>0.5</v>
      </c>
      <c r="E45" s="11">
        <f>'Population 2018'!E45/'Population 2018'!C45</f>
        <v>0.23031526634570584</v>
      </c>
      <c r="F45" s="11">
        <f>'Population 2018'!H45/'Population 2018'!C45</f>
        <v>0.26836465289641248</v>
      </c>
      <c r="G45" s="22" t="str">
        <f>IF('Population 2018'!F45&gt;0,'Population 2018'!F45/'Population 2018'!C45,"  ")</f>
        <v xml:space="preserve">  </v>
      </c>
      <c r="H45" s="22" t="str">
        <f>IF('Population 2018'!G45&gt;0,'Population 2018'!G45/'Population 2018'!C45,"  ")</f>
        <v xml:space="preserve">  </v>
      </c>
      <c r="I45" s="22" t="str">
        <f>IF('Population 2018'!J45&gt;0,'Population 2018'!J45/'Population 2018'!C45,"  ")</f>
        <v xml:space="preserve">  </v>
      </c>
      <c r="J45" s="22" t="str">
        <f>IF('Population 2018'!I45&gt;0,'Population 2018'!I45/'Population 2018'!C45,"  ")</f>
        <v xml:space="preserve">  </v>
      </c>
      <c r="K45">
        <v>2018</v>
      </c>
    </row>
    <row r="46" spans="1:11">
      <c r="A46" s="4" t="s">
        <v>98</v>
      </c>
      <c r="B46" s="1" t="s">
        <v>99</v>
      </c>
      <c r="C46" s="11">
        <f t="shared" si="0"/>
        <v>0.63</v>
      </c>
      <c r="D46" s="11">
        <f t="shared" si="1"/>
        <v>0.37</v>
      </c>
      <c r="E46" s="11">
        <f t="shared" si="2"/>
        <v>0.33999999999999997</v>
      </c>
      <c r="F46" s="11">
        <f t="shared" si="3"/>
        <v>0.03</v>
      </c>
      <c r="G46" s="22">
        <f>IF('Population 2018'!F46&gt;0,'Population 2018'!F46/'Population 2018'!C46,"  ")</f>
        <v>0.29611796569365034</v>
      </c>
      <c r="H46" s="22">
        <f>IF('Population 2018'!G46&gt;0,'Population 2018'!G46/'Population 2018'!C46,"  ")</f>
        <v>4.2364663791085701E-2</v>
      </c>
      <c r="I46" s="22">
        <f>IF('Population 2018'!J46&gt;0,'Population 2018'!J46/'Population 2018'!C46,"  ")</f>
        <v>3.0762028956431604E-3</v>
      </c>
      <c r="J46" s="22">
        <f>IF('Population 2018'!I46&gt;0,'Population 2018'!I46/'Population 2018'!C46,"  ")</f>
        <v>3.4239475708028218E-2</v>
      </c>
      <c r="K46">
        <v>2018</v>
      </c>
    </row>
    <row r="47" spans="1:11">
      <c r="A47" s="4" t="s">
        <v>100</v>
      </c>
      <c r="B47" s="2" t="s">
        <v>101</v>
      </c>
      <c r="C47" s="11">
        <f t="shared" si="0"/>
        <v>0.91</v>
      </c>
      <c r="D47" s="11">
        <f t="shared" si="1"/>
        <v>0.09</v>
      </c>
      <c r="E47" s="11">
        <f>'Population 2018'!E47/'Population 2018'!C47</f>
        <v>2.7006172839506171E-2</v>
      </c>
      <c r="F47" s="11">
        <f>'Population 2018'!H47/'Population 2018'!C47</f>
        <v>6.4814814814814811E-2</v>
      </c>
      <c r="G47" s="22" t="str">
        <f>IF('Population 2018'!F47&gt;0,'Population 2018'!F47/'Population 2018'!C47,"  ")</f>
        <v xml:space="preserve">  </v>
      </c>
      <c r="H47" s="22" t="str">
        <f>IF('Population 2018'!G47&gt;0,'Population 2018'!G47/'Population 2018'!C47,"  ")</f>
        <v xml:space="preserve">  </v>
      </c>
      <c r="I47" s="22" t="str">
        <f>IF('Population 2018'!J47&gt;0,'Population 2018'!J47/'Population 2018'!C47,"  ")</f>
        <v xml:space="preserve">  </v>
      </c>
      <c r="J47" s="22" t="str">
        <f>IF('Population 2018'!I47&gt;0,'Population 2018'!I47/'Population 2018'!C47,"  ")</f>
        <v xml:space="preserve">  </v>
      </c>
      <c r="K47">
        <v>2018</v>
      </c>
    </row>
    <row r="48" spans="1:11">
      <c r="A48" s="4" t="s">
        <v>102</v>
      </c>
      <c r="B48" s="1" t="s">
        <v>103</v>
      </c>
      <c r="C48" s="11">
        <f t="shared" si="0"/>
        <v>0.61</v>
      </c>
      <c r="D48" s="11">
        <f t="shared" si="1"/>
        <v>0.39</v>
      </c>
      <c r="E48" s="11"/>
      <c r="F48" s="11">
        <f t="shared" si="3"/>
        <v>0.39</v>
      </c>
      <c r="G48" s="22" t="str">
        <f>IF('Population 2018'!F48&gt;0,'Population 2018'!F48/'Population 2018'!C48,"  ")</f>
        <v xml:space="preserve">  </v>
      </c>
      <c r="H48" s="22" t="str">
        <f>IF('Population 2018'!G48&gt;0,'Population 2018'!G48/'Population 2018'!C48,"  ")</f>
        <v xml:space="preserve">  </v>
      </c>
      <c r="I48" s="22">
        <f>IF('Population 2018'!J48&gt;0,'Population 2018'!J48/'Population 2018'!C48,"  ")</f>
        <v>0.13097170971709718</v>
      </c>
      <c r="J48" s="22">
        <f>IF('Population 2018'!I48&gt;0,'Population 2018'!I48/'Population 2018'!C48,"  ")</f>
        <v>0.26204182041820417</v>
      </c>
      <c r="K48">
        <v>2018</v>
      </c>
    </row>
    <row r="49" spans="1:11">
      <c r="A49" s="4" t="s">
        <v>104</v>
      </c>
      <c r="B49" s="1" t="s">
        <v>105</v>
      </c>
      <c r="C49" s="11">
        <f t="shared" si="0"/>
        <v>0.49</v>
      </c>
      <c r="D49" s="11">
        <f t="shared" si="1"/>
        <v>0.51</v>
      </c>
      <c r="E49" s="11">
        <f t="shared" si="2"/>
        <v>0.21000000000000002</v>
      </c>
      <c r="F49" s="11">
        <f t="shared" si="3"/>
        <v>0.3</v>
      </c>
      <c r="G49" s="22">
        <f>IF('Population 2018'!F49&gt;0,'Population 2018'!F49/'Population 2018'!C49,"  ")</f>
        <v>0.1018731928089511</v>
      </c>
      <c r="H49" s="22">
        <f>IF('Population 2018'!G49&gt;0,'Population 2018'!G49/'Population 2018'!C49,"  ")</f>
        <v>0.10954196873821397</v>
      </c>
      <c r="I49" s="22">
        <f>IF('Population 2018'!J49&gt;0,'Population 2018'!J49/'Population 2018'!C49,"  ")</f>
        <v>0.18044671667434942</v>
      </c>
      <c r="J49" s="22">
        <f>IF('Population 2018'!I49&gt;0,'Population 2018'!I49/'Population 2018'!C49,"  ")</f>
        <v>0.12471189707916021</v>
      </c>
      <c r="K49">
        <v>2018</v>
      </c>
    </row>
    <row r="50" spans="1:11">
      <c r="A50" s="4" t="s">
        <v>106</v>
      </c>
      <c r="B50" s="2" t="s">
        <v>107</v>
      </c>
      <c r="C50" s="11">
        <f t="shared" si="0"/>
        <v>0.87</v>
      </c>
      <c r="D50" s="11">
        <f t="shared" si="1"/>
        <v>0.13</v>
      </c>
      <c r="E50" s="11">
        <f t="shared" si="2"/>
        <v>0.13</v>
      </c>
      <c r="F50" s="11">
        <f>'Population 2018'!H50/'Population 2018'!C50</f>
        <v>0</v>
      </c>
      <c r="G50" s="22">
        <f>IF('Population 2018'!F50&gt;0,'Population 2018'!F50/'Population 2018'!C50,"  ")</f>
        <v>1.0439866369710468E-2</v>
      </c>
      <c r="H50" s="22">
        <f>IF('Population 2018'!G50&gt;0,'Population 2018'!G50/'Population 2018'!C50,"  ")</f>
        <v>0.12012806236080179</v>
      </c>
      <c r="I50" s="22" t="str">
        <f>IF('Population 2018'!J50&gt;0,'Population 2018'!J50/'Population 2018'!C50,"  ")</f>
        <v xml:space="preserve">  </v>
      </c>
      <c r="J50" s="22" t="str">
        <f>IF('Population 2018'!I50&gt;0,'Population 2018'!I50/'Population 2018'!C50,"  ")</f>
        <v xml:space="preserve">  </v>
      </c>
      <c r="K50">
        <v>2018</v>
      </c>
    </row>
    <row r="51" spans="1:11">
      <c r="A51" s="4" t="s">
        <v>108</v>
      </c>
      <c r="B51" s="1" t="s">
        <v>109</v>
      </c>
      <c r="C51" s="11">
        <f t="shared" si="0"/>
        <v>0.7</v>
      </c>
      <c r="D51" s="11">
        <f t="shared" ref="D51" si="4">ROUND(E51,2)+ROUND(F51,2)</f>
        <v>0.30000000000000004</v>
      </c>
      <c r="E51" s="11">
        <f t="shared" ref="E51" si="5">ROUND(H51,2)+ROUND(G51,2)</f>
        <v>0.19999999999999998</v>
      </c>
      <c r="F51" s="11">
        <f t="shared" ref="F51" si="6">ROUND(J51,2)+ROUND(I51,2)</f>
        <v>0.1</v>
      </c>
      <c r="G51" s="22">
        <f>IF('Population 2018'!F51&gt;0,'Population 2018'!F51/'Population 2018'!C51,"  ")</f>
        <v>2.2412387938060309E-2</v>
      </c>
      <c r="H51" s="22">
        <f>IF('Population 2018'!G51&gt;0,'Population 2018'!G51/'Population 2018'!C51,"  ")</f>
        <v>0.18011409942950285</v>
      </c>
      <c r="I51" s="22">
        <f>IF('Population 2018'!J51&gt;0,'Population 2018'!J51/'Population 2018'!C51,"  ")</f>
        <v>7.0089649551752245E-2</v>
      </c>
      <c r="J51" s="22">
        <f>IF('Population 2018'!I51&gt;0,'Population 2018'!I51/'Population 2018'!C51,"  ")</f>
        <v>2.8117359413202935E-2</v>
      </c>
      <c r="K51">
        <v>2018</v>
      </c>
    </row>
    <row r="52" spans="1:11">
      <c r="G52" s="3"/>
      <c r="H52" s="3"/>
      <c r="I52" s="3"/>
      <c r="J52" s="3"/>
    </row>
    <row r="53" spans="1:11">
      <c r="B53" s="14" t="s">
        <v>110</v>
      </c>
      <c r="C53" s="23">
        <f>('Population 2018'!C53-'Population 2018'!D53)/'Population 2018'!C53</f>
        <v>0.77044467412787143</v>
      </c>
      <c r="D53" s="23">
        <f>'Population 2018'!D53/'Population 2018'!C53</f>
        <v>0.22955532587212857</v>
      </c>
      <c r="E53" s="23">
        <f>'Population 2018'!E53/'Population 2018'!C53</f>
        <v>0.11640741807336807</v>
      </c>
      <c r="F53" s="23">
        <f>'Population 2018'!H53/'Population 2018'!C53</f>
        <v>0.11314790779876049</v>
      </c>
      <c r="G53" s="23">
        <f>'Population 2018'!F53/'Population 2018'!C53</f>
        <v>7.9873288387267302E-2</v>
      </c>
      <c r="H53" s="23">
        <f>'Population 2018'!G53/'Population 2018'!C53</f>
        <v>3.6534129686100779E-2</v>
      </c>
      <c r="I53" s="23">
        <f>'Population 2018'!J53/'Population 2018'!C53</f>
        <v>3.5858557965039901E-2</v>
      </c>
      <c r="J53" s="23">
        <f>'Population 2018'!I53/'Population 2018'!C53</f>
        <v>7.72893498337206E-2</v>
      </c>
    </row>
    <row r="55" spans="1:11">
      <c r="B55" t="s">
        <v>139</v>
      </c>
      <c r="C55">
        <f>COUNTIF(C2:C51,"&gt;0")</f>
        <v>39</v>
      </c>
      <c r="D55">
        <f t="shared" ref="D55:J55" si="7">COUNTIF(D2:D51,"&gt;0")</f>
        <v>39</v>
      </c>
      <c r="E55">
        <f t="shared" si="7"/>
        <v>34</v>
      </c>
      <c r="F55">
        <f t="shared" si="7"/>
        <v>36</v>
      </c>
      <c r="G55">
        <f t="shared" si="7"/>
        <v>22</v>
      </c>
      <c r="H55">
        <f t="shared" si="7"/>
        <v>26</v>
      </c>
      <c r="I55">
        <f t="shared" si="7"/>
        <v>31</v>
      </c>
      <c r="J55">
        <f t="shared" si="7"/>
        <v>28</v>
      </c>
    </row>
  </sheetData>
  <autoFilter ref="A1:J1" xr:uid="{F1158A04-76B9-4E4B-AD84-6F4B429D12ED}">
    <sortState xmlns:xlrd2="http://schemas.microsoft.com/office/spreadsheetml/2017/richdata2" ref="A2:J51">
      <sortCondition ref="A1"/>
    </sortState>
  </autoFilter>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B78C-533C-4C32-A5E8-56FFB9CE3780}">
  <dimension ref="A1:N55"/>
  <sheetViews>
    <sheetView zoomScaleNormal="100" workbookViewId="0">
      <pane xSplit="2" ySplit="1" topLeftCell="C27" activePane="bottomRight" state="frozen"/>
      <selection pane="bottomRight" activeCell="J31" sqref="J31"/>
      <selection pane="bottomLeft" activeCell="B51" sqref="B51:B52"/>
      <selection pane="topRight" activeCell="B51" sqref="B51:B52"/>
    </sheetView>
  </sheetViews>
  <sheetFormatPr defaultColWidth="8.85546875" defaultRowHeight="15"/>
  <cols>
    <col min="1" max="1" width="11.140625" customWidth="1"/>
    <col min="2" max="2" width="15.28515625" bestFit="1" customWidth="1"/>
    <col min="3" max="10" width="10.7109375" customWidth="1"/>
  </cols>
  <sheetData>
    <row r="1" spans="1:14" ht="57" customHeight="1">
      <c r="A1" s="9" t="s">
        <v>0</v>
      </c>
      <c r="B1" s="9" t="s">
        <v>1</v>
      </c>
      <c r="C1" s="8" t="s">
        <v>2</v>
      </c>
      <c r="D1" s="8" t="s">
        <v>3</v>
      </c>
      <c r="E1" s="8" t="s">
        <v>4</v>
      </c>
      <c r="F1" s="8" t="s">
        <v>5</v>
      </c>
      <c r="G1" s="8" t="s">
        <v>6</v>
      </c>
      <c r="H1" s="8" t="s">
        <v>7</v>
      </c>
      <c r="I1" s="8" t="s">
        <v>8</v>
      </c>
      <c r="J1" s="8" t="s">
        <v>9</v>
      </c>
      <c r="K1" s="7"/>
      <c r="L1" s="8" t="s">
        <v>143</v>
      </c>
    </row>
    <row r="2" spans="1:14">
      <c r="A2" s="3" t="s">
        <v>10</v>
      </c>
      <c r="B2" s="1" t="s">
        <v>11</v>
      </c>
      <c r="C2" s="6">
        <v>34734</v>
      </c>
      <c r="D2" s="6">
        <v>3891</v>
      </c>
      <c r="E2" s="5">
        <v>3323</v>
      </c>
      <c r="F2" s="5">
        <v>1583</v>
      </c>
      <c r="G2" s="6">
        <v>1740</v>
      </c>
      <c r="H2" s="6">
        <v>568</v>
      </c>
      <c r="I2" s="6">
        <v>258</v>
      </c>
      <c r="J2" s="6">
        <v>310</v>
      </c>
      <c r="N2" s="6"/>
    </row>
    <row r="3" spans="1:14">
      <c r="A3" s="3" t="s">
        <v>12</v>
      </c>
      <c r="B3" s="2" t="s">
        <v>13</v>
      </c>
      <c r="C3" s="6">
        <v>14148</v>
      </c>
      <c r="D3" s="6">
        <v>6360</v>
      </c>
      <c r="E3" s="5">
        <v>3968</v>
      </c>
      <c r="F3" s="5">
        <v>2372</v>
      </c>
      <c r="G3" s="6">
        <v>1596</v>
      </c>
      <c r="H3" s="6">
        <v>2392</v>
      </c>
      <c r="I3" s="6">
        <v>1266</v>
      </c>
      <c r="J3" s="6">
        <v>1126</v>
      </c>
      <c r="N3" s="6"/>
    </row>
    <row r="4" spans="1:14">
      <c r="A4" s="3" t="s">
        <v>14</v>
      </c>
      <c r="B4" s="2" t="s">
        <v>15</v>
      </c>
      <c r="C4" s="6">
        <v>9289</v>
      </c>
      <c r="D4" s="6">
        <v>4980</v>
      </c>
      <c r="E4" s="5">
        <v>824</v>
      </c>
      <c r="F4" s="5">
        <v>655</v>
      </c>
      <c r="G4" s="6">
        <v>169</v>
      </c>
      <c r="H4" s="6">
        <v>4156</v>
      </c>
      <c r="I4" s="6">
        <v>2212</v>
      </c>
      <c r="J4" s="6">
        <v>1944</v>
      </c>
      <c r="N4" s="6"/>
    </row>
    <row r="5" spans="1:14">
      <c r="A5" s="3" t="s">
        <v>16</v>
      </c>
      <c r="B5" s="1" t="s">
        <v>17</v>
      </c>
      <c r="C5" s="6">
        <v>18159</v>
      </c>
      <c r="D5" s="6">
        <v>5856</v>
      </c>
      <c r="E5" s="5">
        <v>2851</v>
      </c>
      <c r="F5" s="5"/>
      <c r="G5" s="6"/>
      <c r="H5" s="6">
        <v>3005</v>
      </c>
      <c r="I5" s="6"/>
      <c r="J5" s="6"/>
      <c r="N5" s="6"/>
    </row>
    <row r="6" spans="1:14">
      <c r="A6" s="3" t="s">
        <v>18</v>
      </c>
      <c r="B6" s="2" t="s">
        <v>19</v>
      </c>
      <c r="C6" s="6">
        <v>34500</v>
      </c>
      <c r="D6" s="6">
        <v>12111</v>
      </c>
      <c r="E6" s="5">
        <v>7635</v>
      </c>
      <c r="F6" s="5">
        <v>3221</v>
      </c>
      <c r="G6" s="6">
        <v>4414</v>
      </c>
      <c r="H6" s="6">
        <v>4476</v>
      </c>
      <c r="I6" s="6">
        <v>4436</v>
      </c>
      <c r="J6" s="6">
        <v>40</v>
      </c>
      <c r="N6" s="6"/>
    </row>
    <row r="7" spans="1:14">
      <c r="A7" s="3" t="s">
        <v>20</v>
      </c>
      <c r="B7" s="2" t="s">
        <v>21</v>
      </c>
      <c r="C7" s="6">
        <v>9691</v>
      </c>
      <c r="D7" s="6">
        <v>3441</v>
      </c>
      <c r="E7" s="5">
        <v>17</v>
      </c>
      <c r="F7" s="5">
        <v>6</v>
      </c>
      <c r="G7" s="6">
        <v>11</v>
      </c>
      <c r="H7" s="6">
        <v>3424</v>
      </c>
      <c r="I7" s="6">
        <v>1215</v>
      </c>
      <c r="J7" s="6">
        <v>2209</v>
      </c>
      <c r="N7" s="6"/>
    </row>
    <row r="8" spans="1:14">
      <c r="A8" s="3" t="s">
        <v>22</v>
      </c>
      <c r="B8" s="1" t="s">
        <v>23</v>
      </c>
      <c r="C8" s="6">
        <v>19535</v>
      </c>
      <c r="D8" s="6">
        <v>1895</v>
      </c>
      <c r="E8" s="5">
        <v>747</v>
      </c>
      <c r="F8" s="5"/>
      <c r="G8" s="6"/>
      <c r="H8" s="6">
        <v>1148</v>
      </c>
      <c r="I8" s="6">
        <v>858</v>
      </c>
      <c r="J8" s="6">
        <v>290</v>
      </c>
      <c r="N8" s="6"/>
    </row>
    <row r="9" spans="1:14">
      <c r="A9" s="3" t="s">
        <v>24</v>
      </c>
      <c r="B9" s="2" t="s">
        <v>25</v>
      </c>
      <c r="C9" s="6">
        <v>11573</v>
      </c>
      <c r="D9" s="6"/>
      <c r="E9" s="5"/>
      <c r="F9" s="5"/>
      <c r="G9" s="6"/>
      <c r="H9" s="6"/>
      <c r="I9" s="6"/>
      <c r="J9" s="6"/>
      <c r="N9" s="6"/>
    </row>
    <row r="10" spans="1:14">
      <c r="A10" s="3" t="s">
        <v>26</v>
      </c>
      <c r="B10" s="1" t="s">
        <v>27</v>
      </c>
      <c r="C10" s="6">
        <v>31669</v>
      </c>
      <c r="D10" s="6">
        <v>11281</v>
      </c>
      <c r="E10" s="5">
        <v>10292</v>
      </c>
      <c r="F10" s="5">
        <v>5149</v>
      </c>
      <c r="G10" s="6">
        <v>5143</v>
      </c>
      <c r="H10" s="6">
        <v>989</v>
      </c>
      <c r="I10" s="6">
        <v>291</v>
      </c>
      <c r="J10" s="6">
        <v>698</v>
      </c>
      <c r="N10" s="6"/>
    </row>
    <row r="11" spans="1:14">
      <c r="A11" s="3" t="s">
        <v>28</v>
      </c>
      <c r="B11" s="2" t="s">
        <v>29</v>
      </c>
      <c r="C11" s="49">
        <v>18967</v>
      </c>
      <c r="D11" s="49">
        <v>6278</v>
      </c>
      <c r="E11" s="50">
        <v>3779</v>
      </c>
      <c r="F11" s="50"/>
      <c r="G11" s="49"/>
      <c r="H11" s="49">
        <v>2499</v>
      </c>
      <c r="I11" s="49">
        <v>1533</v>
      </c>
      <c r="J11" s="49">
        <v>966</v>
      </c>
      <c r="L11" t="s">
        <v>142</v>
      </c>
      <c r="N11" s="49"/>
    </row>
    <row r="12" spans="1:14">
      <c r="A12" s="3" t="s">
        <v>30</v>
      </c>
      <c r="B12" s="2" t="s">
        <v>31</v>
      </c>
      <c r="C12" s="6">
        <v>8270</v>
      </c>
      <c r="D12" s="6">
        <v>2810</v>
      </c>
      <c r="E12" s="5">
        <v>2477</v>
      </c>
      <c r="F12" s="5">
        <v>1488</v>
      </c>
      <c r="G12" s="6">
        <v>989</v>
      </c>
      <c r="H12" s="6">
        <v>333</v>
      </c>
      <c r="I12" s="6">
        <v>189</v>
      </c>
      <c r="J12" s="6">
        <v>144</v>
      </c>
      <c r="N12" s="6"/>
    </row>
    <row r="13" spans="1:14">
      <c r="A13" s="3" t="s">
        <v>32</v>
      </c>
      <c r="B13" s="2" t="s">
        <v>33</v>
      </c>
      <c r="C13" s="6">
        <v>6210</v>
      </c>
      <c r="D13" s="6">
        <v>2673</v>
      </c>
      <c r="E13" s="5">
        <v>1737</v>
      </c>
      <c r="F13" s="5">
        <v>919</v>
      </c>
      <c r="G13" s="6">
        <v>818</v>
      </c>
      <c r="H13" s="6">
        <v>936</v>
      </c>
      <c r="I13" s="6">
        <v>592</v>
      </c>
      <c r="J13" s="6">
        <v>344</v>
      </c>
      <c r="N13" s="6"/>
    </row>
    <row r="14" spans="1:14">
      <c r="A14" s="3" t="s">
        <v>34</v>
      </c>
      <c r="B14" s="2" t="s">
        <v>35</v>
      </c>
      <c r="C14" s="6">
        <v>7323</v>
      </c>
      <c r="D14" s="6">
        <v>5267</v>
      </c>
      <c r="E14" s="5">
        <v>3396</v>
      </c>
      <c r="F14" s="5">
        <v>2666</v>
      </c>
      <c r="G14" s="6">
        <v>730</v>
      </c>
      <c r="H14" s="6">
        <v>1871</v>
      </c>
      <c r="I14" s="6">
        <v>1604</v>
      </c>
      <c r="J14" s="6">
        <v>267</v>
      </c>
      <c r="N14" s="6"/>
    </row>
    <row r="15" spans="1:14">
      <c r="A15" s="3" t="s">
        <v>36</v>
      </c>
      <c r="B15" s="2" t="s">
        <v>37</v>
      </c>
      <c r="C15" s="6">
        <v>22363</v>
      </c>
      <c r="D15" s="6">
        <v>7963</v>
      </c>
      <c r="E15" s="5"/>
      <c r="F15" s="5"/>
      <c r="G15" s="6"/>
      <c r="H15" s="6">
        <v>7963</v>
      </c>
      <c r="I15" s="6">
        <v>1285</v>
      </c>
      <c r="J15" s="6">
        <v>6678</v>
      </c>
      <c r="N15" s="6"/>
    </row>
    <row r="16" spans="1:14">
      <c r="A16" s="3" t="s">
        <v>38</v>
      </c>
      <c r="B16" s="2" t="s">
        <v>39</v>
      </c>
      <c r="C16" s="6">
        <v>10942</v>
      </c>
      <c r="D16" s="6">
        <v>5526</v>
      </c>
      <c r="E16" s="5">
        <v>3447</v>
      </c>
      <c r="F16" s="5">
        <v>1299</v>
      </c>
      <c r="G16" s="6">
        <v>2148</v>
      </c>
      <c r="H16" s="6">
        <v>2079</v>
      </c>
      <c r="I16" s="6">
        <v>355</v>
      </c>
      <c r="J16" s="6">
        <v>1724</v>
      </c>
      <c r="N16" s="6"/>
    </row>
    <row r="17" spans="1:14">
      <c r="A17" s="3" t="s">
        <v>40</v>
      </c>
      <c r="B17" s="2" t="s">
        <v>41</v>
      </c>
      <c r="C17" s="6">
        <v>6388</v>
      </c>
      <c r="D17" s="6">
        <v>4314</v>
      </c>
      <c r="E17" s="5">
        <v>3011</v>
      </c>
      <c r="F17" s="5">
        <v>423</v>
      </c>
      <c r="G17" s="6">
        <v>2588</v>
      </c>
      <c r="H17" s="6">
        <v>1303</v>
      </c>
      <c r="I17" s="6">
        <v>201</v>
      </c>
      <c r="J17" s="6">
        <v>1102</v>
      </c>
      <c r="N17" s="6"/>
    </row>
    <row r="18" spans="1:14">
      <c r="A18" s="3" t="s">
        <v>42</v>
      </c>
      <c r="B18" s="2" t="s">
        <v>43</v>
      </c>
      <c r="C18" s="6">
        <v>19660</v>
      </c>
      <c r="D18" s="6">
        <v>11668</v>
      </c>
      <c r="E18" s="5">
        <v>5539</v>
      </c>
      <c r="F18" s="5"/>
      <c r="G18" s="6"/>
      <c r="H18" s="6">
        <v>6129</v>
      </c>
      <c r="I18" s="6">
        <v>194</v>
      </c>
      <c r="J18" s="6">
        <v>5935</v>
      </c>
      <c r="N18" s="6"/>
    </row>
    <row r="19" spans="1:14">
      <c r="A19" s="3" t="s">
        <v>44</v>
      </c>
      <c r="B19" s="2" t="s">
        <v>45</v>
      </c>
      <c r="C19" s="6">
        <v>16226</v>
      </c>
      <c r="D19" s="6">
        <v>8146</v>
      </c>
      <c r="E19" s="5">
        <v>3473</v>
      </c>
      <c r="F19" s="5">
        <v>847</v>
      </c>
      <c r="G19" s="6">
        <v>2626</v>
      </c>
      <c r="H19" s="6">
        <v>4673</v>
      </c>
      <c r="I19" s="6">
        <v>3852</v>
      </c>
      <c r="J19" s="6">
        <v>821</v>
      </c>
      <c r="N19" s="6"/>
    </row>
    <row r="20" spans="1:14">
      <c r="A20" s="3" t="s">
        <v>46</v>
      </c>
      <c r="B20" s="1" t="s">
        <v>47</v>
      </c>
      <c r="C20" s="6">
        <v>2201</v>
      </c>
      <c r="D20" s="6">
        <v>265</v>
      </c>
      <c r="E20" s="5">
        <v>13</v>
      </c>
      <c r="F20" s="5"/>
      <c r="G20" s="6"/>
      <c r="H20" s="6">
        <v>252</v>
      </c>
      <c r="I20" s="6">
        <v>35</v>
      </c>
      <c r="J20" s="6">
        <v>217</v>
      </c>
      <c r="N20" s="6"/>
    </row>
    <row r="21" spans="1:14">
      <c r="A21" s="3" t="s">
        <v>48</v>
      </c>
      <c r="B21" s="2" t="s">
        <v>49</v>
      </c>
      <c r="C21" s="6">
        <v>7392</v>
      </c>
      <c r="D21" s="6">
        <v>1973</v>
      </c>
      <c r="E21" s="5">
        <v>1022</v>
      </c>
      <c r="F21" s="5">
        <v>172</v>
      </c>
      <c r="G21" s="6">
        <v>850</v>
      </c>
      <c r="H21" s="6">
        <v>951</v>
      </c>
      <c r="I21" s="6">
        <v>151</v>
      </c>
      <c r="J21" s="6">
        <v>800</v>
      </c>
      <c r="N21" s="6"/>
    </row>
    <row r="22" spans="1:14">
      <c r="A22" s="3" t="s">
        <v>50</v>
      </c>
      <c r="B22" s="2" t="s">
        <v>51</v>
      </c>
      <c r="C22" s="6">
        <v>1102</v>
      </c>
      <c r="D22" s="5">
        <v>452</v>
      </c>
      <c r="E22" s="5">
        <v>452</v>
      </c>
      <c r="F22" s="5">
        <v>207</v>
      </c>
      <c r="G22" s="6">
        <v>245</v>
      </c>
      <c r="H22" s="6"/>
      <c r="I22" s="6"/>
      <c r="J22" s="6"/>
      <c r="N22" s="5"/>
    </row>
    <row r="23" spans="1:14">
      <c r="A23" s="3" t="s">
        <v>52</v>
      </c>
      <c r="B23" s="1" t="s">
        <v>53</v>
      </c>
      <c r="C23" s="6">
        <v>8686</v>
      </c>
      <c r="D23" s="6">
        <v>4344</v>
      </c>
      <c r="E23" s="5">
        <v>1933</v>
      </c>
      <c r="F23" s="5"/>
      <c r="G23" s="6"/>
      <c r="H23" s="6">
        <v>2411</v>
      </c>
      <c r="I23" s="6">
        <v>865</v>
      </c>
      <c r="J23" s="6">
        <v>1546</v>
      </c>
      <c r="N23" s="6"/>
    </row>
    <row r="24" spans="1:14">
      <c r="A24" s="3" t="s">
        <v>54</v>
      </c>
      <c r="B24" s="1" t="s">
        <v>55</v>
      </c>
      <c r="C24" s="6">
        <v>7123</v>
      </c>
      <c r="D24" s="6">
        <v>4470</v>
      </c>
      <c r="E24" s="5">
        <v>1615</v>
      </c>
      <c r="F24" s="5"/>
      <c r="G24" s="6"/>
      <c r="H24" s="6">
        <v>2855</v>
      </c>
      <c r="I24" s="6">
        <v>388</v>
      </c>
      <c r="J24" s="6">
        <v>2467</v>
      </c>
      <c r="N24" s="6"/>
    </row>
    <row r="25" spans="1:14">
      <c r="A25" s="3" t="s">
        <v>56</v>
      </c>
      <c r="B25" s="2" t="s">
        <v>57</v>
      </c>
      <c r="C25" s="6">
        <v>15025</v>
      </c>
      <c r="D25" s="6">
        <v>11507</v>
      </c>
      <c r="E25" s="5">
        <v>5882</v>
      </c>
      <c r="F25" s="5">
        <v>2100</v>
      </c>
      <c r="G25" s="6">
        <v>3782</v>
      </c>
      <c r="H25" s="6">
        <v>5625</v>
      </c>
      <c r="I25" s="6">
        <v>1031</v>
      </c>
      <c r="J25" s="6">
        <v>4594</v>
      </c>
      <c r="N25" s="6"/>
    </row>
    <row r="26" spans="1:14">
      <c r="A26" s="3" t="s">
        <v>58</v>
      </c>
      <c r="B26" s="2" t="s">
        <v>59</v>
      </c>
      <c r="C26" s="49">
        <v>8014</v>
      </c>
      <c r="D26" s="49">
        <v>3743</v>
      </c>
      <c r="E26" s="50">
        <v>1735</v>
      </c>
      <c r="F26" s="50"/>
      <c r="G26" s="49"/>
      <c r="H26" s="49">
        <v>2008</v>
      </c>
      <c r="I26" s="49"/>
      <c r="J26" s="49"/>
      <c r="L26" t="s">
        <v>142</v>
      </c>
      <c r="N26" s="49"/>
    </row>
    <row r="27" spans="1:14">
      <c r="A27" s="3" t="s">
        <v>60</v>
      </c>
      <c r="B27" s="2" t="s">
        <v>61</v>
      </c>
      <c r="C27" s="6">
        <v>2458</v>
      </c>
      <c r="D27" s="6">
        <v>864</v>
      </c>
      <c r="E27" s="10">
        <v>516</v>
      </c>
      <c r="F27" s="5">
        <v>176</v>
      </c>
      <c r="G27">
        <v>340</v>
      </c>
      <c r="H27">
        <v>348</v>
      </c>
      <c r="I27" s="6">
        <v>51</v>
      </c>
      <c r="J27" s="6">
        <v>297</v>
      </c>
      <c r="N27" s="6"/>
    </row>
    <row r="28" spans="1:14">
      <c r="A28" s="4" t="s">
        <v>62</v>
      </c>
      <c r="B28" s="1" t="s">
        <v>63</v>
      </c>
      <c r="C28" s="6">
        <v>24222</v>
      </c>
      <c r="D28" s="6">
        <v>14314</v>
      </c>
      <c r="E28" s="5">
        <v>8255</v>
      </c>
      <c r="F28" s="5">
        <v>5909</v>
      </c>
      <c r="G28" s="6">
        <v>2346</v>
      </c>
      <c r="H28" s="6">
        <v>6059</v>
      </c>
      <c r="I28" s="6">
        <v>6024</v>
      </c>
      <c r="J28" s="6">
        <v>35</v>
      </c>
      <c r="N28" s="6"/>
    </row>
    <row r="29" spans="1:14">
      <c r="A29" s="4" t="s">
        <v>64</v>
      </c>
      <c r="B29" s="2" t="s">
        <v>65</v>
      </c>
      <c r="C29" s="6">
        <v>1530</v>
      </c>
      <c r="D29" s="6">
        <v>820</v>
      </c>
      <c r="E29" s="5">
        <v>430</v>
      </c>
      <c r="F29" s="5">
        <v>59</v>
      </c>
      <c r="G29" s="6">
        <v>371</v>
      </c>
      <c r="H29" s="6">
        <v>390</v>
      </c>
      <c r="I29" s="6">
        <v>130</v>
      </c>
      <c r="J29" s="6">
        <v>260</v>
      </c>
      <c r="N29" s="6"/>
    </row>
    <row r="30" spans="1:14">
      <c r="A30" s="3" t="s">
        <v>66</v>
      </c>
      <c r="B30" s="2" t="s">
        <v>67</v>
      </c>
      <c r="C30" s="6">
        <v>2850</v>
      </c>
      <c r="D30" s="6">
        <v>671</v>
      </c>
      <c r="E30" s="5">
        <v>294</v>
      </c>
      <c r="F30" s="5"/>
      <c r="G30" s="6"/>
      <c r="H30" s="6">
        <v>377</v>
      </c>
      <c r="I30" s="6">
        <v>246</v>
      </c>
      <c r="J30" s="6">
        <v>131</v>
      </c>
      <c r="N30" s="6"/>
    </row>
    <row r="31" spans="1:14">
      <c r="A31" s="3" t="s">
        <v>68</v>
      </c>
      <c r="B31" s="2" t="s">
        <v>69</v>
      </c>
      <c r="C31" s="6">
        <v>1319</v>
      </c>
      <c r="D31" s="6">
        <v>858</v>
      </c>
      <c r="E31" s="6">
        <v>149</v>
      </c>
      <c r="F31" s="5"/>
      <c r="G31" s="6">
        <v>149</v>
      </c>
      <c r="H31">
        <v>709</v>
      </c>
      <c r="I31" s="6"/>
      <c r="J31">
        <v>709</v>
      </c>
      <c r="N31" s="6"/>
    </row>
    <row r="32" spans="1:14">
      <c r="A32" s="3" t="s">
        <v>70</v>
      </c>
      <c r="B32" s="2" t="s">
        <v>71</v>
      </c>
      <c r="C32" s="6">
        <v>7479</v>
      </c>
      <c r="D32" s="6">
        <v>2153</v>
      </c>
      <c r="E32" s="5"/>
      <c r="F32" s="5"/>
      <c r="G32" s="6"/>
      <c r="H32" s="6">
        <v>2153</v>
      </c>
      <c r="I32" s="6">
        <v>501</v>
      </c>
      <c r="J32" s="6">
        <v>1652</v>
      </c>
      <c r="N32" s="6"/>
    </row>
    <row r="33" spans="1:14">
      <c r="A33" s="3" t="s">
        <v>72</v>
      </c>
      <c r="B33" s="1" t="s">
        <v>73</v>
      </c>
      <c r="C33" s="6"/>
      <c r="D33" s="6"/>
      <c r="E33" s="5"/>
      <c r="F33" s="5"/>
      <c r="G33" s="6"/>
      <c r="H33" s="6"/>
      <c r="I33" s="6"/>
      <c r="J33" s="6"/>
      <c r="N33" s="6"/>
    </row>
    <row r="34" spans="1:14">
      <c r="A34" s="3" t="s">
        <v>74</v>
      </c>
      <c r="B34" s="1" t="s">
        <v>75</v>
      </c>
      <c r="C34" s="6">
        <v>5971</v>
      </c>
      <c r="D34" s="6">
        <v>2515</v>
      </c>
      <c r="E34" s="5">
        <v>1375</v>
      </c>
      <c r="F34" s="5">
        <v>50</v>
      </c>
      <c r="G34" s="6">
        <v>1325</v>
      </c>
      <c r="H34" s="6">
        <v>1140</v>
      </c>
      <c r="I34" s="6">
        <v>18</v>
      </c>
      <c r="J34" s="6">
        <v>1122</v>
      </c>
      <c r="N34" s="6"/>
    </row>
    <row r="35" spans="1:14">
      <c r="A35" s="4" t="s">
        <v>76</v>
      </c>
      <c r="B35" s="2" t="s">
        <v>77</v>
      </c>
      <c r="C35" s="6">
        <v>21533</v>
      </c>
      <c r="D35" s="6">
        <v>11038</v>
      </c>
      <c r="E35" s="5"/>
      <c r="F35" s="5"/>
      <c r="G35" s="6"/>
      <c r="H35" s="6">
        <v>11038</v>
      </c>
      <c r="I35" s="6">
        <v>1299</v>
      </c>
      <c r="J35" s="6">
        <v>9739</v>
      </c>
      <c r="N35" s="6"/>
    </row>
    <row r="36" spans="1:14">
      <c r="A36" s="4" t="s">
        <v>78</v>
      </c>
      <c r="B36" s="2" t="s">
        <v>79</v>
      </c>
      <c r="C36" s="6"/>
      <c r="D36" s="6"/>
      <c r="E36" s="5"/>
      <c r="F36" s="5"/>
      <c r="G36" s="6"/>
      <c r="H36" s="6"/>
      <c r="I36" s="6"/>
      <c r="J36" s="6"/>
      <c r="N36" s="6"/>
    </row>
    <row r="37" spans="1:14">
      <c r="A37" s="4" t="s">
        <v>80</v>
      </c>
      <c r="B37" s="2" t="s">
        <v>81</v>
      </c>
      <c r="C37" s="6">
        <v>9384</v>
      </c>
      <c r="D37" s="6">
        <v>1383</v>
      </c>
      <c r="E37" s="5">
        <v>1353</v>
      </c>
      <c r="F37" s="5">
        <v>647</v>
      </c>
      <c r="G37" s="6">
        <v>706</v>
      </c>
      <c r="H37" s="6">
        <v>30</v>
      </c>
      <c r="I37" s="6"/>
      <c r="J37" s="6"/>
      <c r="N37" s="6"/>
    </row>
    <row r="38" spans="1:14">
      <c r="A38" s="4" t="s">
        <v>82</v>
      </c>
      <c r="B38" s="1" t="s">
        <v>83</v>
      </c>
      <c r="C38" s="6">
        <v>9045</v>
      </c>
      <c r="D38" s="6">
        <v>4008</v>
      </c>
      <c r="E38" s="5">
        <v>3598</v>
      </c>
      <c r="F38" s="5">
        <v>1300</v>
      </c>
      <c r="G38" s="6">
        <v>2298</v>
      </c>
      <c r="H38" s="6">
        <v>410</v>
      </c>
      <c r="I38" s="6">
        <v>135</v>
      </c>
      <c r="J38" s="6">
        <v>275</v>
      </c>
      <c r="N38" s="6"/>
    </row>
    <row r="39" spans="1:14">
      <c r="A39" s="4" t="s">
        <v>84</v>
      </c>
      <c r="B39" s="2" t="s">
        <v>85</v>
      </c>
      <c r="C39" s="6">
        <v>18166</v>
      </c>
      <c r="D39" s="6">
        <v>8245</v>
      </c>
      <c r="E39" s="5"/>
      <c r="F39" s="5"/>
      <c r="G39" s="6"/>
      <c r="H39" s="6">
        <v>8245</v>
      </c>
      <c r="I39" s="6">
        <v>3900</v>
      </c>
      <c r="J39" s="6">
        <v>4345</v>
      </c>
      <c r="N39" s="6"/>
    </row>
    <row r="40" spans="1:14">
      <c r="A40" s="4" t="s">
        <v>86</v>
      </c>
      <c r="B40" s="2" t="s">
        <v>87</v>
      </c>
      <c r="C40" s="6">
        <v>3054</v>
      </c>
      <c r="D40" s="6">
        <v>1172</v>
      </c>
      <c r="E40" s="5">
        <v>1044</v>
      </c>
      <c r="F40" s="5">
        <v>848</v>
      </c>
      <c r="G40" s="6">
        <v>196</v>
      </c>
      <c r="H40" s="6">
        <v>128</v>
      </c>
      <c r="I40" s="6">
        <v>64</v>
      </c>
      <c r="J40" s="6">
        <v>64</v>
      </c>
      <c r="N40" s="6"/>
    </row>
    <row r="41" spans="1:14">
      <c r="A41" s="4" t="s">
        <v>88</v>
      </c>
      <c r="B41" s="1" t="s">
        <v>89</v>
      </c>
      <c r="C41" s="6">
        <v>7386</v>
      </c>
      <c r="D41" s="6">
        <v>1234</v>
      </c>
      <c r="E41" s="5">
        <v>667</v>
      </c>
      <c r="F41" s="5"/>
      <c r="G41" s="6"/>
      <c r="H41" s="6">
        <v>567</v>
      </c>
      <c r="I41" s="6"/>
      <c r="J41" s="6"/>
      <c r="N41" s="6"/>
    </row>
    <row r="42" spans="1:14">
      <c r="A42" s="4" t="s">
        <v>90</v>
      </c>
      <c r="B42" s="2" t="s">
        <v>91</v>
      </c>
      <c r="C42" s="6">
        <v>4465</v>
      </c>
      <c r="D42" s="6">
        <v>3343</v>
      </c>
      <c r="E42" s="5">
        <v>711</v>
      </c>
      <c r="F42" s="5">
        <v>157</v>
      </c>
      <c r="G42" s="6">
        <v>554</v>
      </c>
      <c r="H42" s="6">
        <v>2632</v>
      </c>
      <c r="I42" s="6">
        <v>210</v>
      </c>
      <c r="J42" s="6">
        <v>2422</v>
      </c>
      <c r="N42" s="6"/>
    </row>
    <row r="43" spans="1:14">
      <c r="A43" s="4" t="s">
        <v>92</v>
      </c>
      <c r="B43" s="1" t="s">
        <v>93</v>
      </c>
      <c r="C43" s="6">
        <v>11573</v>
      </c>
      <c r="D43" s="6">
        <v>4430</v>
      </c>
      <c r="E43" s="5"/>
      <c r="F43" s="5"/>
      <c r="G43" s="6"/>
      <c r="H43" s="6">
        <v>4430</v>
      </c>
      <c r="I43" s="6"/>
      <c r="J43" s="6"/>
      <c r="N43" s="6"/>
    </row>
    <row r="44" spans="1:14">
      <c r="A44" s="4" t="s">
        <v>94</v>
      </c>
      <c r="B44" s="2" t="s">
        <v>95</v>
      </c>
      <c r="C44" s="6">
        <v>62621</v>
      </c>
      <c r="D44" s="6">
        <v>25618</v>
      </c>
      <c r="E44" s="5">
        <v>18945</v>
      </c>
      <c r="F44" s="5">
        <v>9719</v>
      </c>
      <c r="G44" s="6">
        <v>9226</v>
      </c>
      <c r="H44" s="6">
        <v>6673</v>
      </c>
      <c r="I44" s="6">
        <v>4911</v>
      </c>
      <c r="J44" s="6">
        <v>1762</v>
      </c>
      <c r="N44" s="6"/>
    </row>
    <row r="45" spans="1:14">
      <c r="A45" s="4" t="s">
        <v>96</v>
      </c>
      <c r="B45" s="1" t="s">
        <v>97</v>
      </c>
      <c r="C45" s="6">
        <v>4021</v>
      </c>
      <c r="D45" s="6">
        <v>3208</v>
      </c>
      <c r="E45" s="5">
        <v>924</v>
      </c>
      <c r="F45" s="5">
        <v>484</v>
      </c>
      <c r="G45" s="6">
        <v>440</v>
      </c>
      <c r="H45" s="6">
        <v>2284</v>
      </c>
      <c r="I45" s="6">
        <v>470</v>
      </c>
      <c r="J45" s="6">
        <v>1814</v>
      </c>
      <c r="N45" s="6"/>
    </row>
    <row r="46" spans="1:14">
      <c r="A46" s="4" t="s">
        <v>98</v>
      </c>
      <c r="B46" s="1" t="s">
        <v>99</v>
      </c>
      <c r="C46" s="6"/>
      <c r="D46" s="6"/>
      <c r="E46" s="13"/>
      <c r="F46" s="5"/>
      <c r="G46" s="5"/>
      <c r="H46" s="6"/>
      <c r="I46" s="6"/>
      <c r="J46" s="6"/>
      <c r="N46" s="6"/>
    </row>
    <row r="47" spans="1:14">
      <c r="A47" s="4" t="s">
        <v>100</v>
      </c>
      <c r="B47" s="2" t="s">
        <v>101</v>
      </c>
      <c r="C47">
        <v>7681</v>
      </c>
      <c r="D47" s="10">
        <f>E47+H47</f>
        <v>709</v>
      </c>
      <c r="E47" s="10">
        <v>325</v>
      </c>
      <c r="F47" s="5"/>
      <c r="H47">
        <f>65+319</f>
        <v>384</v>
      </c>
      <c r="I47" s="6"/>
      <c r="N47" s="10"/>
    </row>
    <row r="48" spans="1:14">
      <c r="A48" s="66" t="s">
        <v>102</v>
      </c>
      <c r="B48" s="58" t="s">
        <v>103</v>
      </c>
      <c r="C48" s="61">
        <v>7697</v>
      </c>
      <c r="D48" s="62">
        <v>3174</v>
      </c>
      <c r="E48" s="60"/>
      <c r="F48" s="60"/>
      <c r="G48" s="60"/>
      <c r="H48" s="61">
        <v>3174</v>
      </c>
      <c r="I48" s="61">
        <v>1845</v>
      </c>
      <c r="J48" s="61">
        <v>1329</v>
      </c>
      <c r="N48" s="6"/>
    </row>
    <row r="49" spans="1:14">
      <c r="A49" s="4" t="s">
        <v>104</v>
      </c>
      <c r="B49" s="1" t="s">
        <v>105</v>
      </c>
      <c r="C49" s="6">
        <v>9193</v>
      </c>
      <c r="D49" s="6">
        <v>6319</v>
      </c>
      <c r="E49" s="5">
        <v>2442</v>
      </c>
      <c r="F49" s="5">
        <v>931</v>
      </c>
      <c r="G49" s="6">
        <v>1511</v>
      </c>
      <c r="H49" s="6">
        <v>3877</v>
      </c>
      <c r="I49" s="6">
        <v>1189</v>
      </c>
      <c r="J49" s="6">
        <v>2688</v>
      </c>
      <c r="N49" s="6"/>
    </row>
    <row r="50" spans="1:14">
      <c r="A50" s="4" t="s">
        <v>106</v>
      </c>
      <c r="B50" s="2" t="s">
        <v>107</v>
      </c>
      <c r="C50" s="6">
        <v>3885</v>
      </c>
      <c r="D50" s="6">
        <v>1258</v>
      </c>
      <c r="E50" s="5">
        <v>516</v>
      </c>
      <c r="F50" s="5">
        <v>4</v>
      </c>
      <c r="G50" s="6">
        <v>512</v>
      </c>
      <c r="H50" s="6">
        <v>742</v>
      </c>
      <c r="I50" s="6">
        <v>340</v>
      </c>
      <c r="J50" s="6">
        <v>402</v>
      </c>
      <c r="N50" s="6"/>
    </row>
    <row r="51" spans="1:14">
      <c r="A51" s="4" t="s">
        <v>108</v>
      </c>
      <c r="B51" s="1" t="s">
        <v>109</v>
      </c>
      <c r="C51" s="6">
        <v>1116</v>
      </c>
      <c r="D51" s="6">
        <v>628</v>
      </c>
      <c r="E51" s="5">
        <v>301</v>
      </c>
      <c r="F51" s="5">
        <v>53</v>
      </c>
      <c r="G51" s="6">
        <v>248</v>
      </c>
      <c r="H51" s="6">
        <v>327</v>
      </c>
      <c r="I51" s="6">
        <v>40</v>
      </c>
      <c r="J51" s="6">
        <v>287</v>
      </c>
      <c r="N51" s="6"/>
    </row>
    <row r="52" spans="1:14">
      <c r="L52" s="6"/>
    </row>
    <row r="53" spans="1:14">
      <c r="B53" s="14" t="s">
        <v>110</v>
      </c>
      <c r="C53" s="15">
        <f>SUM(C2:C51)</f>
        <v>575839</v>
      </c>
      <c r="D53" s="15">
        <f>SUM(D2:D51)</f>
        <v>229176</v>
      </c>
      <c r="E53" s="15">
        <f>SUM(E2:E51)</f>
        <v>111013</v>
      </c>
      <c r="F53" s="15">
        <f>SUM(F2:F51)+E5+E8+E11+E18+E20+E23+E24+E26+E30+E41+E47</f>
        <v>62942</v>
      </c>
      <c r="G53" s="15">
        <f t="shared" ref="G53:J53" si="0">SUM(G2:G51)</f>
        <v>48071</v>
      </c>
      <c r="H53" s="15">
        <f t="shared" si="0"/>
        <v>118163</v>
      </c>
      <c r="I53" s="15">
        <f>SUM(I2:I51)+H5+H26+H37+H41+H43+H47</f>
        <v>54608</v>
      </c>
      <c r="J53" s="15">
        <f t="shared" si="0"/>
        <v>63555</v>
      </c>
    </row>
    <row r="55" spans="1:14">
      <c r="B55" t="s">
        <v>139</v>
      </c>
      <c r="C55">
        <f>COUNTIF(C2:C51, "&gt;0")</f>
        <v>47</v>
      </c>
      <c r="D55">
        <f t="shared" ref="D55:J55" si="1">COUNTIF(D2:D51, "&gt;0")</f>
        <v>46</v>
      </c>
      <c r="E55">
        <f t="shared" si="1"/>
        <v>40</v>
      </c>
      <c r="F55">
        <f t="shared" si="1"/>
        <v>28</v>
      </c>
      <c r="G55">
        <f t="shared" si="1"/>
        <v>29</v>
      </c>
      <c r="H55">
        <f t="shared" si="1"/>
        <v>45</v>
      </c>
      <c r="I55">
        <f t="shared" si="1"/>
        <v>38</v>
      </c>
      <c r="J55">
        <f t="shared" si="1"/>
        <v>39</v>
      </c>
    </row>
  </sheetData>
  <autoFilter ref="A1:N51" xr:uid="{1084D7D2-8DF1-4156-A66B-8F5916977B51}"/>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EF586-84CE-4024-AB13-A1784082B211}">
  <dimension ref="A1:M55"/>
  <sheetViews>
    <sheetView zoomScaleNormal="100" workbookViewId="0">
      <pane xSplit="2" ySplit="1" topLeftCell="C21" activePane="bottomRight" state="frozen"/>
      <selection pane="bottomRight" activeCell="C31" sqref="C31"/>
      <selection pane="bottomLeft" activeCell="B51" sqref="B51:B52"/>
      <selection pane="topRight" activeCell="B51" sqref="B51:B52"/>
    </sheetView>
  </sheetViews>
  <sheetFormatPr defaultColWidth="8.85546875" defaultRowHeight="15"/>
  <cols>
    <col min="1" max="1" width="11.28515625" customWidth="1"/>
    <col min="2" max="2" width="15.28515625" bestFit="1" customWidth="1"/>
    <col min="3" max="10" width="10.7109375" customWidth="1"/>
  </cols>
  <sheetData>
    <row r="1" spans="1:10" ht="57" customHeight="1">
      <c r="A1" s="9" t="s">
        <v>0</v>
      </c>
      <c r="B1" s="9" t="s">
        <v>1</v>
      </c>
      <c r="C1" s="8" t="s">
        <v>111</v>
      </c>
      <c r="D1" s="8" t="s">
        <v>112</v>
      </c>
      <c r="E1" s="8" t="s">
        <v>113</v>
      </c>
      <c r="F1" s="8" t="s">
        <v>114</v>
      </c>
      <c r="G1" s="8" t="s">
        <v>115</v>
      </c>
      <c r="H1" s="8" t="s">
        <v>116</v>
      </c>
      <c r="I1" s="8" t="s">
        <v>117</v>
      </c>
      <c r="J1" s="8" t="s">
        <v>118</v>
      </c>
    </row>
    <row r="2" spans="1:10">
      <c r="A2" s="3" t="s">
        <v>10</v>
      </c>
      <c r="B2" s="1" t="s">
        <v>11</v>
      </c>
      <c r="C2" s="6">
        <v>4599</v>
      </c>
      <c r="D2" s="6">
        <v>1646</v>
      </c>
      <c r="E2" s="6">
        <v>1366</v>
      </c>
      <c r="F2" s="6">
        <v>861</v>
      </c>
      <c r="G2" s="6">
        <v>505</v>
      </c>
      <c r="H2" s="6">
        <v>280</v>
      </c>
      <c r="I2" s="6">
        <v>175</v>
      </c>
      <c r="J2" s="6">
        <v>105</v>
      </c>
    </row>
    <row r="3" spans="1:10">
      <c r="A3" s="3" t="s">
        <v>12</v>
      </c>
      <c r="B3" s="2" t="s">
        <v>13</v>
      </c>
      <c r="C3" s="6">
        <v>27922</v>
      </c>
      <c r="D3" s="6">
        <f>E3+H3</f>
        <v>278</v>
      </c>
      <c r="E3" s="6">
        <f>G3</f>
        <v>164</v>
      </c>
      <c r="F3" s="6"/>
      <c r="G3" s="6">
        <v>164</v>
      </c>
      <c r="H3" s="6">
        <f>J3</f>
        <v>114</v>
      </c>
      <c r="I3" s="6"/>
      <c r="J3" s="6">
        <v>114</v>
      </c>
    </row>
    <row r="4" spans="1:10">
      <c r="A4" s="3" t="s">
        <v>14</v>
      </c>
      <c r="B4" s="2" t="s">
        <v>15</v>
      </c>
      <c r="C4" s="6">
        <v>15680</v>
      </c>
      <c r="D4" s="6">
        <v>7413</v>
      </c>
      <c r="E4" s="6">
        <v>2672</v>
      </c>
      <c r="F4" s="6">
        <v>2159</v>
      </c>
      <c r="G4" s="6">
        <v>513</v>
      </c>
      <c r="H4" s="6">
        <v>4741</v>
      </c>
      <c r="I4" s="6">
        <v>3944</v>
      </c>
      <c r="J4" s="6">
        <v>797</v>
      </c>
    </row>
    <row r="5" spans="1:10">
      <c r="A5" s="3" t="s">
        <v>16</v>
      </c>
      <c r="B5" s="1" t="s">
        <v>17</v>
      </c>
      <c r="C5" s="6"/>
      <c r="D5" s="6"/>
      <c r="E5" s="6"/>
      <c r="F5" s="6"/>
      <c r="G5" s="6"/>
      <c r="H5" s="6"/>
      <c r="I5" s="6"/>
      <c r="J5" s="6"/>
    </row>
    <row r="6" spans="1:10">
      <c r="A6" s="3" t="s">
        <v>18</v>
      </c>
      <c r="B6" s="2" t="s">
        <v>19</v>
      </c>
      <c r="C6" s="6">
        <v>125195</v>
      </c>
      <c r="D6" s="6">
        <v>30983</v>
      </c>
      <c r="E6" s="6">
        <v>10255</v>
      </c>
      <c r="F6" s="6">
        <v>6900</v>
      </c>
      <c r="G6" s="6">
        <v>3355</v>
      </c>
      <c r="H6" s="6">
        <v>20728</v>
      </c>
      <c r="I6" s="6">
        <v>20647</v>
      </c>
      <c r="J6" s="6">
        <v>81</v>
      </c>
    </row>
    <row r="7" spans="1:10">
      <c r="A7" s="3" t="s">
        <v>20</v>
      </c>
      <c r="B7" s="2" t="s">
        <v>21</v>
      </c>
      <c r="C7" s="6">
        <v>19951</v>
      </c>
      <c r="D7" s="6">
        <v>4101</v>
      </c>
      <c r="E7" s="6">
        <v>82</v>
      </c>
      <c r="F7" s="6">
        <v>55</v>
      </c>
      <c r="G7" s="6">
        <v>27</v>
      </c>
      <c r="H7" s="6">
        <v>4019</v>
      </c>
      <c r="I7" s="6">
        <v>2698</v>
      </c>
      <c r="J7" s="6">
        <v>1321</v>
      </c>
    </row>
    <row r="8" spans="1:10">
      <c r="A8" s="3" t="s">
        <v>22</v>
      </c>
      <c r="B8" s="1" t="s">
        <v>23</v>
      </c>
      <c r="C8" s="6">
        <v>13100</v>
      </c>
      <c r="D8" s="6"/>
      <c r="E8" s="6"/>
      <c r="F8" s="6"/>
      <c r="G8" s="6"/>
      <c r="H8" s="6"/>
      <c r="I8" s="6"/>
      <c r="J8" s="6"/>
    </row>
    <row r="9" spans="1:10">
      <c r="A9" s="3" t="s">
        <v>24</v>
      </c>
      <c r="B9" s="2" t="s">
        <v>25</v>
      </c>
      <c r="C9" s="6">
        <v>4436</v>
      </c>
      <c r="D9" s="6">
        <v>438</v>
      </c>
      <c r="E9" s="6">
        <v>438</v>
      </c>
      <c r="F9" s="6"/>
      <c r="G9" s="6"/>
      <c r="H9" s="6"/>
      <c r="I9" s="6"/>
      <c r="J9" s="6"/>
    </row>
    <row r="10" spans="1:10">
      <c r="A10" s="3" t="s">
        <v>26</v>
      </c>
      <c r="B10" s="1" t="s">
        <v>27</v>
      </c>
      <c r="C10" s="6">
        <v>95626</v>
      </c>
      <c r="D10" s="6">
        <v>13907</v>
      </c>
      <c r="E10" s="6">
        <v>13231</v>
      </c>
      <c r="F10" s="6">
        <v>8104</v>
      </c>
      <c r="G10" s="6">
        <v>5127</v>
      </c>
      <c r="H10" s="6">
        <v>676</v>
      </c>
      <c r="I10" s="6">
        <v>321</v>
      </c>
      <c r="J10" s="6">
        <v>355</v>
      </c>
    </row>
    <row r="11" spans="1:10">
      <c r="A11" s="3" t="s">
        <v>28</v>
      </c>
      <c r="B11" s="2" t="s">
        <v>29</v>
      </c>
      <c r="C11" s="6"/>
      <c r="D11" s="6"/>
      <c r="E11" s="6"/>
      <c r="F11" s="6"/>
      <c r="G11" s="6"/>
      <c r="H11" s="6"/>
      <c r="I11" s="6"/>
      <c r="J11" s="6"/>
    </row>
    <row r="12" spans="1:10">
      <c r="A12" s="3" t="s">
        <v>30</v>
      </c>
      <c r="B12" s="2" t="s">
        <v>31</v>
      </c>
      <c r="C12" s="6">
        <v>4337</v>
      </c>
      <c r="D12" s="6">
        <v>1417</v>
      </c>
      <c r="E12" s="6">
        <v>632</v>
      </c>
      <c r="F12" s="6">
        <v>509</v>
      </c>
      <c r="G12" s="6">
        <v>123</v>
      </c>
      <c r="H12" s="6">
        <v>785</v>
      </c>
      <c r="I12" s="6">
        <v>631</v>
      </c>
      <c r="J12" s="6">
        <v>154</v>
      </c>
    </row>
    <row r="13" spans="1:10">
      <c r="A13" s="3" t="s">
        <v>32</v>
      </c>
      <c r="B13" s="2" t="s">
        <v>33</v>
      </c>
      <c r="C13" s="6">
        <v>8431</v>
      </c>
      <c r="D13" s="6">
        <v>2682</v>
      </c>
      <c r="E13" s="6">
        <v>1768</v>
      </c>
      <c r="F13" s="6">
        <v>920</v>
      </c>
      <c r="G13" s="6">
        <v>848</v>
      </c>
      <c r="H13" s="6">
        <v>914</v>
      </c>
      <c r="I13" s="6">
        <v>570</v>
      </c>
      <c r="J13" s="6">
        <v>344</v>
      </c>
    </row>
    <row r="14" spans="1:10">
      <c r="A14" s="3" t="s">
        <v>34</v>
      </c>
      <c r="B14" s="2" t="s">
        <v>35</v>
      </c>
      <c r="C14" s="6">
        <v>9038</v>
      </c>
      <c r="D14" s="6">
        <v>3903</v>
      </c>
      <c r="E14" s="6">
        <v>2639</v>
      </c>
      <c r="F14" s="6">
        <v>1912</v>
      </c>
      <c r="G14" s="6">
        <v>727</v>
      </c>
      <c r="H14" s="6">
        <v>1264</v>
      </c>
      <c r="I14" s="6">
        <v>999</v>
      </c>
      <c r="J14" s="6">
        <v>265</v>
      </c>
    </row>
    <row r="15" spans="1:10">
      <c r="A15" s="3" t="s">
        <v>36</v>
      </c>
      <c r="B15" s="2" t="s">
        <v>37</v>
      </c>
      <c r="C15" s="6">
        <v>39306</v>
      </c>
      <c r="D15" s="6">
        <v>5708</v>
      </c>
      <c r="E15" s="6"/>
      <c r="F15" s="6"/>
      <c r="G15" s="6"/>
      <c r="H15" s="6">
        <v>5708</v>
      </c>
      <c r="I15" s="6">
        <v>2041</v>
      </c>
      <c r="J15" s="6">
        <v>3667</v>
      </c>
    </row>
    <row r="16" spans="1:10">
      <c r="A16" s="3" t="s">
        <v>38</v>
      </c>
      <c r="B16" s="2" t="s">
        <v>39</v>
      </c>
      <c r="C16" s="6"/>
      <c r="D16" s="6"/>
      <c r="E16" s="6"/>
      <c r="F16" s="6"/>
      <c r="G16" s="6"/>
      <c r="H16" s="6"/>
      <c r="I16" s="6"/>
      <c r="J16" s="6"/>
    </row>
    <row r="17" spans="1:10">
      <c r="A17" s="3" t="s">
        <v>40</v>
      </c>
      <c r="B17" s="2" t="s">
        <v>41</v>
      </c>
      <c r="C17" s="6">
        <v>10044</v>
      </c>
      <c r="D17" s="6">
        <v>3085</v>
      </c>
      <c r="E17" s="6">
        <v>2337</v>
      </c>
      <c r="F17" s="6">
        <v>927</v>
      </c>
      <c r="G17" s="6">
        <v>1410</v>
      </c>
      <c r="H17" s="6">
        <v>748</v>
      </c>
      <c r="I17" s="6">
        <v>748</v>
      </c>
      <c r="J17" s="6"/>
    </row>
    <row r="18" spans="1:10">
      <c r="A18" s="3" t="s">
        <v>42</v>
      </c>
      <c r="B18" s="2" t="s">
        <v>43</v>
      </c>
      <c r="C18" s="6"/>
      <c r="D18" s="6"/>
      <c r="E18" s="6"/>
      <c r="F18" s="6"/>
      <c r="G18" s="6"/>
      <c r="H18" s="6"/>
      <c r="I18" s="6"/>
      <c r="J18" s="6"/>
    </row>
    <row r="19" spans="1:10">
      <c r="A19" s="3" t="s">
        <v>44</v>
      </c>
      <c r="B19" s="2" t="s">
        <v>45</v>
      </c>
      <c r="C19" s="6">
        <v>31519</v>
      </c>
      <c r="D19" s="6">
        <v>9426</v>
      </c>
      <c r="E19" s="6">
        <v>3497</v>
      </c>
      <c r="F19" s="6">
        <v>1093</v>
      </c>
      <c r="G19" s="6">
        <v>2404</v>
      </c>
      <c r="H19" s="6">
        <v>5929</v>
      </c>
      <c r="I19" s="6">
        <v>5109</v>
      </c>
      <c r="J19" s="6">
        <v>820</v>
      </c>
    </row>
    <row r="20" spans="1:10">
      <c r="A20" s="3" t="s">
        <v>46</v>
      </c>
      <c r="B20" s="1" t="s">
        <v>47</v>
      </c>
      <c r="C20" s="6">
        <v>7978</v>
      </c>
      <c r="D20" s="6">
        <v>222</v>
      </c>
      <c r="E20" s="6">
        <v>11</v>
      </c>
      <c r="F20" s="6"/>
      <c r="G20" s="6"/>
      <c r="H20" s="6">
        <v>211</v>
      </c>
      <c r="I20" s="6">
        <v>80</v>
      </c>
      <c r="J20" s="6">
        <v>131</v>
      </c>
    </row>
    <row r="21" spans="1:10">
      <c r="A21" s="3" t="s">
        <v>48</v>
      </c>
      <c r="B21" s="2" t="s">
        <v>49</v>
      </c>
      <c r="C21" s="6">
        <v>19014</v>
      </c>
      <c r="D21" s="6">
        <v>1563</v>
      </c>
      <c r="E21" s="6">
        <v>814</v>
      </c>
      <c r="F21" s="6"/>
      <c r="G21" s="6"/>
      <c r="H21" s="6">
        <v>749</v>
      </c>
      <c r="I21" s="6"/>
      <c r="J21" s="6"/>
    </row>
    <row r="22" spans="1:10">
      <c r="A22" s="3" t="s">
        <v>50</v>
      </c>
      <c r="B22" s="2" t="s">
        <v>51</v>
      </c>
      <c r="C22" s="6">
        <v>2265</v>
      </c>
      <c r="D22" s="6"/>
      <c r="E22" s="6"/>
      <c r="F22" s="6"/>
      <c r="G22" s="6"/>
      <c r="H22" s="6"/>
      <c r="I22" s="6"/>
      <c r="J22" s="6"/>
    </row>
    <row r="23" spans="1:10">
      <c r="A23" s="3" t="s">
        <v>52</v>
      </c>
      <c r="B23" s="1" t="s">
        <v>53</v>
      </c>
      <c r="C23" s="6">
        <v>38370</v>
      </c>
      <c r="D23" s="6">
        <v>1547</v>
      </c>
      <c r="E23" s="6"/>
      <c r="F23" s="6"/>
      <c r="G23" s="6"/>
      <c r="H23" s="6">
        <f>J23</f>
        <v>1547</v>
      </c>
      <c r="I23" s="6"/>
      <c r="J23" s="6">
        <v>1547</v>
      </c>
    </row>
    <row r="24" spans="1:10">
      <c r="A24" s="3" t="s">
        <v>54</v>
      </c>
      <c r="B24" s="1" t="s">
        <v>55</v>
      </c>
      <c r="C24" s="6">
        <v>9577</v>
      </c>
      <c r="D24" s="6">
        <f>E24+H24</f>
        <v>2911</v>
      </c>
      <c r="E24" s="6">
        <v>1174</v>
      </c>
      <c r="F24" s="6"/>
      <c r="G24" s="6">
        <v>1174</v>
      </c>
      <c r="H24" s="6">
        <v>1737</v>
      </c>
      <c r="I24" s="6">
        <v>603</v>
      </c>
      <c r="J24" s="6">
        <v>1134</v>
      </c>
    </row>
    <row r="25" spans="1:10">
      <c r="A25" s="3" t="s">
        <v>56</v>
      </c>
      <c r="B25" s="2" t="s">
        <v>57</v>
      </c>
      <c r="C25" s="6">
        <v>28174</v>
      </c>
      <c r="D25" s="6">
        <v>14344</v>
      </c>
      <c r="E25" s="6">
        <v>8898</v>
      </c>
      <c r="F25" s="6">
        <v>5299</v>
      </c>
      <c r="G25" s="6">
        <v>3599</v>
      </c>
      <c r="H25" s="6">
        <v>5446</v>
      </c>
      <c r="I25" s="6">
        <v>3312</v>
      </c>
      <c r="J25" s="6">
        <v>2134</v>
      </c>
    </row>
    <row r="26" spans="1:10">
      <c r="A26" s="3" t="s">
        <v>58</v>
      </c>
      <c r="B26" s="2" t="s">
        <v>59</v>
      </c>
      <c r="C26" s="6"/>
      <c r="D26" s="6"/>
      <c r="E26" s="6"/>
      <c r="F26" s="6"/>
      <c r="G26" s="6"/>
      <c r="H26" s="6"/>
      <c r="I26" s="6"/>
      <c r="J26" s="6"/>
    </row>
    <row r="27" spans="1:10">
      <c r="A27" s="3" t="s">
        <v>60</v>
      </c>
      <c r="B27" s="2" t="s">
        <v>61</v>
      </c>
      <c r="C27" s="6">
        <v>2782</v>
      </c>
      <c r="D27" s="6">
        <v>386</v>
      </c>
      <c r="E27" s="6">
        <v>220</v>
      </c>
      <c r="F27" s="6">
        <v>74</v>
      </c>
      <c r="G27" s="6">
        <v>146</v>
      </c>
      <c r="H27" s="6">
        <v>166</v>
      </c>
      <c r="I27" s="6">
        <v>16</v>
      </c>
      <c r="J27" s="6">
        <v>150</v>
      </c>
    </row>
    <row r="28" spans="1:10">
      <c r="A28" s="4" t="s">
        <v>62</v>
      </c>
      <c r="B28" s="1" t="s">
        <v>63</v>
      </c>
      <c r="C28" s="6">
        <v>34394</v>
      </c>
      <c r="D28" s="6">
        <v>10094</v>
      </c>
      <c r="E28" s="6">
        <v>5973</v>
      </c>
      <c r="F28" s="6">
        <v>5525</v>
      </c>
      <c r="G28" s="6">
        <v>448</v>
      </c>
      <c r="H28" s="6">
        <v>4121</v>
      </c>
      <c r="I28" s="6">
        <v>4115</v>
      </c>
      <c r="J28" s="6">
        <v>6</v>
      </c>
    </row>
    <row r="29" spans="1:10">
      <c r="A29" s="4" t="s">
        <v>64</v>
      </c>
      <c r="B29" s="2" t="s">
        <v>65</v>
      </c>
      <c r="C29" s="6">
        <v>1776</v>
      </c>
      <c r="D29" s="6">
        <v>636</v>
      </c>
      <c r="E29" s="6">
        <v>441</v>
      </c>
      <c r="F29" s="6"/>
      <c r="G29" s="6"/>
      <c r="H29" s="6">
        <v>195</v>
      </c>
      <c r="I29" s="6"/>
      <c r="J29" s="6"/>
    </row>
    <row r="30" spans="1:10">
      <c r="A30" s="3" t="s">
        <v>66</v>
      </c>
      <c r="B30" s="2" t="s">
        <v>67</v>
      </c>
      <c r="C30" s="6">
        <v>5487</v>
      </c>
      <c r="D30" s="6">
        <v>717</v>
      </c>
      <c r="E30" s="6">
        <v>369</v>
      </c>
      <c r="F30" s="6"/>
      <c r="G30" s="6"/>
      <c r="H30" s="6">
        <v>348</v>
      </c>
      <c r="I30" s="6">
        <v>237</v>
      </c>
      <c r="J30" s="6">
        <v>111</v>
      </c>
    </row>
    <row r="31" spans="1:10">
      <c r="A31" s="3" t="s">
        <v>68</v>
      </c>
      <c r="B31" s="2" t="s">
        <v>69</v>
      </c>
      <c r="C31">
        <v>2515</v>
      </c>
      <c r="D31" s="6">
        <v>72</v>
      </c>
      <c r="E31" s="6">
        <f>G31</f>
        <v>10</v>
      </c>
      <c r="F31" s="6"/>
      <c r="G31" s="6">
        <v>10</v>
      </c>
      <c r="H31" s="6">
        <f>J31</f>
        <v>62</v>
      </c>
      <c r="I31" s="6"/>
      <c r="J31" s="6">
        <v>62</v>
      </c>
    </row>
    <row r="32" spans="1:10">
      <c r="A32" s="3" t="s">
        <v>70</v>
      </c>
      <c r="B32" s="2" t="s">
        <v>71</v>
      </c>
      <c r="C32" s="6"/>
      <c r="D32" s="6"/>
      <c r="E32" s="6"/>
      <c r="F32" s="6"/>
      <c r="G32" s="6"/>
      <c r="H32" s="6"/>
      <c r="I32" s="6"/>
      <c r="J32" s="6"/>
    </row>
    <row r="33" spans="1:10">
      <c r="A33" s="3" t="s">
        <v>72</v>
      </c>
      <c r="B33" s="1" t="s">
        <v>73</v>
      </c>
      <c r="C33" s="6"/>
      <c r="D33" s="6"/>
      <c r="E33" s="6"/>
      <c r="F33" s="6"/>
      <c r="G33" s="6"/>
      <c r="H33" s="6"/>
      <c r="I33" s="6"/>
      <c r="J33" s="6"/>
    </row>
    <row r="34" spans="1:10">
      <c r="A34" s="3" t="s">
        <v>74</v>
      </c>
      <c r="B34" s="1" t="s">
        <v>75</v>
      </c>
      <c r="C34" s="6">
        <v>12922</v>
      </c>
      <c r="D34" s="6">
        <v>2680</v>
      </c>
      <c r="E34" s="6">
        <v>1717</v>
      </c>
      <c r="F34" s="6">
        <v>176</v>
      </c>
      <c r="G34" s="6">
        <v>1541</v>
      </c>
      <c r="H34" s="6">
        <v>963</v>
      </c>
      <c r="I34" s="6">
        <v>105</v>
      </c>
      <c r="J34" s="6">
        <v>858</v>
      </c>
    </row>
    <row r="35" spans="1:10">
      <c r="A35" s="4" t="s">
        <v>76</v>
      </c>
      <c r="B35" s="2" t="s">
        <v>77</v>
      </c>
      <c r="C35" s="6">
        <v>46331</v>
      </c>
      <c r="D35" s="6">
        <v>10548</v>
      </c>
      <c r="E35" s="6"/>
      <c r="F35" s="6"/>
      <c r="G35" s="6"/>
      <c r="H35" s="6">
        <v>10548</v>
      </c>
      <c r="I35" s="6">
        <v>5755</v>
      </c>
      <c r="J35" s="6">
        <v>4793</v>
      </c>
    </row>
    <row r="36" spans="1:10">
      <c r="A36" s="4" t="s">
        <v>78</v>
      </c>
      <c r="B36" s="2" t="s">
        <v>79</v>
      </c>
      <c r="C36" s="6"/>
      <c r="D36" s="6"/>
      <c r="E36" s="6"/>
      <c r="F36" s="6"/>
      <c r="G36" s="6"/>
      <c r="H36" s="6"/>
      <c r="I36" s="6"/>
      <c r="J36" s="6"/>
    </row>
    <row r="37" spans="1:10">
      <c r="A37" s="4" t="s">
        <v>80</v>
      </c>
      <c r="B37" s="2" t="s">
        <v>81</v>
      </c>
      <c r="C37" s="6">
        <v>26102</v>
      </c>
      <c r="D37" s="6">
        <v>2376</v>
      </c>
      <c r="E37" s="6">
        <v>2376</v>
      </c>
      <c r="F37" s="6">
        <v>835</v>
      </c>
      <c r="G37" s="6">
        <v>1541</v>
      </c>
      <c r="H37" s="6"/>
      <c r="I37" s="6"/>
      <c r="J37" s="6"/>
    </row>
    <row r="38" spans="1:10">
      <c r="A38" s="4" t="s">
        <v>82</v>
      </c>
      <c r="B38" s="1" t="s">
        <v>83</v>
      </c>
      <c r="C38" s="6">
        <v>15286</v>
      </c>
      <c r="D38" s="6">
        <v>1624</v>
      </c>
      <c r="E38" s="6">
        <v>1533</v>
      </c>
      <c r="F38" s="6">
        <v>710</v>
      </c>
      <c r="G38" s="6">
        <v>823</v>
      </c>
      <c r="H38" s="6">
        <v>91</v>
      </c>
      <c r="I38" s="6">
        <v>12</v>
      </c>
      <c r="J38" s="6">
        <v>79</v>
      </c>
    </row>
    <row r="39" spans="1:10">
      <c r="A39" s="4" t="s">
        <v>84</v>
      </c>
      <c r="B39" s="2" t="s">
        <v>85</v>
      </c>
      <c r="C39" s="6">
        <v>46482</v>
      </c>
      <c r="D39" s="6">
        <v>7063</v>
      </c>
      <c r="E39" s="6"/>
      <c r="F39" s="6"/>
      <c r="G39" s="6"/>
      <c r="H39" s="6">
        <v>7063</v>
      </c>
      <c r="I39" s="6">
        <v>4234</v>
      </c>
      <c r="J39" s="6">
        <v>2829</v>
      </c>
    </row>
    <row r="40" spans="1:10">
      <c r="A40" s="4" t="s">
        <v>86</v>
      </c>
      <c r="B40" s="2" t="s">
        <v>87</v>
      </c>
      <c r="C40" s="6">
        <v>1957</v>
      </c>
      <c r="D40" s="6">
        <v>623</v>
      </c>
      <c r="E40" s="6">
        <v>527</v>
      </c>
      <c r="F40" s="6">
        <v>452</v>
      </c>
      <c r="G40" s="6">
        <v>75</v>
      </c>
      <c r="H40" s="6">
        <v>96</v>
      </c>
      <c r="I40" s="6">
        <v>66</v>
      </c>
      <c r="J40" s="6">
        <v>30</v>
      </c>
    </row>
    <row r="41" spans="1:10">
      <c r="A41" s="4" t="s">
        <v>88</v>
      </c>
      <c r="B41" s="1" t="s">
        <v>89</v>
      </c>
      <c r="C41" s="6">
        <v>18848</v>
      </c>
      <c r="D41" s="6">
        <v>3051</v>
      </c>
      <c r="E41" s="6">
        <v>1729</v>
      </c>
      <c r="F41" s="6"/>
      <c r="G41" s="6"/>
      <c r="H41" s="6">
        <v>1322</v>
      </c>
      <c r="I41" s="6"/>
      <c r="J41" s="6"/>
    </row>
    <row r="42" spans="1:10">
      <c r="A42" s="4" t="s">
        <v>90</v>
      </c>
      <c r="B42" s="2" t="s">
        <v>91</v>
      </c>
      <c r="C42" s="6">
        <v>3858</v>
      </c>
      <c r="D42" s="6">
        <v>1849</v>
      </c>
      <c r="E42" s="6">
        <v>606</v>
      </c>
      <c r="F42" s="6">
        <v>209</v>
      </c>
      <c r="G42" s="6">
        <v>397</v>
      </c>
      <c r="H42" s="6">
        <v>1243</v>
      </c>
      <c r="I42" s="6">
        <v>300</v>
      </c>
      <c r="J42" s="6">
        <v>943</v>
      </c>
    </row>
    <row r="43" spans="1:10">
      <c r="A43" s="4" t="s">
        <v>92</v>
      </c>
      <c r="B43" s="1" t="s">
        <v>93</v>
      </c>
      <c r="C43" s="6"/>
      <c r="D43" s="6"/>
      <c r="E43" s="6"/>
      <c r="F43" s="6"/>
      <c r="G43" s="6"/>
      <c r="H43" s="6"/>
      <c r="I43" s="6"/>
      <c r="J43" s="6"/>
    </row>
    <row r="44" spans="1:10">
      <c r="A44" s="4" t="s">
        <v>94</v>
      </c>
      <c r="B44" s="2" t="s">
        <v>95</v>
      </c>
      <c r="C44" s="6">
        <v>142169</v>
      </c>
      <c r="D44" s="6">
        <v>32818</v>
      </c>
      <c r="E44" s="6">
        <v>24717</v>
      </c>
      <c r="F44" s="6"/>
      <c r="G44" s="6"/>
      <c r="H44" s="6">
        <v>8101</v>
      </c>
      <c r="I44" s="6">
        <v>5973</v>
      </c>
      <c r="J44" s="6">
        <v>2128</v>
      </c>
    </row>
    <row r="45" spans="1:10">
      <c r="A45" s="4" t="s">
        <v>96</v>
      </c>
      <c r="B45" s="1" t="s">
        <v>97</v>
      </c>
      <c r="C45" s="6">
        <v>6686</v>
      </c>
      <c r="D45" s="6">
        <v>3455</v>
      </c>
      <c r="E45" s="6">
        <v>1489</v>
      </c>
      <c r="F45" s="6"/>
      <c r="G45" s="6"/>
      <c r="H45" s="6">
        <v>1966</v>
      </c>
      <c r="I45" s="6"/>
      <c r="J45" s="6"/>
    </row>
    <row r="46" spans="1:10">
      <c r="A46" s="57" t="s">
        <v>98</v>
      </c>
      <c r="B46" s="58" t="s">
        <v>99</v>
      </c>
      <c r="C46" s="59">
        <v>30144</v>
      </c>
      <c r="D46" s="59">
        <v>12490</v>
      </c>
      <c r="E46" s="59">
        <v>11785</v>
      </c>
      <c r="F46" s="59">
        <v>10600</v>
      </c>
      <c r="G46" s="59">
        <v>1185</v>
      </c>
      <c r="H46" s="59">
        <v>705</v>
      </c>
      <c r="I46" s="59">
        <v>579</v>
      </c>
      <c r="J46" s="59">
        <v>126</v>
      </c>
    </row>
    <row r="47" spans="1:10">
      <c r="A47" s="4" t="s">
        <v>100</v>
      </c>
      <c r="B47" s="2" t="s">
        <v>101</v>
      </c>
      <c r="C47">
        <v>1315</v>
      </c>
      <c r="D47" s="6">
        <f>E47+H47</f>
        <v>209</v>
      </c>
      <c r="E47" s="6">
        <v>67</v>
      </c>
      <c r="F47" s="6"/>
      <c r="H47" s="6">
        <f>24+118</f>
        <v>142</v>
      </c>
      <c r="I47" s="6"/>
      <c r="J47" s="6"/>
    </row>
    <row r="48" spans="1:10">
      <c r="A48" s="4" t="s">
        <v>102</v>
      </c>
      <c r="B48" s="1" t="s">
        <v>103</v>
      </c>
      <c r="C48" s="6">
        <v>19806</v>
      </c>
      <c r="D48" s="6">
        <v>7665</v>
      </c>
      <c r="E48" s="6"/>
      <c r="F48" s="6"/>
      <c r="G48" s="6"/>
      <c r="H48" s="6">
        <v>7665</v>
      </c>
      <c r="I48" s="6">
        <v>4927</v>
      </c>
      <c r="J48" s="6">
        <v>2738</v>
      </c>
    </row>
    <row r="49" spans="1:13">
      <c r="A49" s="4" t="s">
        <v>104</v>
      </c>
      <c r="B49" s="1" t="s">
        <v>105</v>
      </c>
      <c r="C49" s="6">
        <v>23926</v>
      </c>
      <c r="D49" s="6">
        <v>12378</v>
      </c>
      <c r="E49" s="6">
        <v>4878</v>
      </c>
      <c r="F49" s="6">
        <v>2609</v>
      </c>
      <c r="G49" s="6">
        <v>2269</v>
      </c>
      <c r="H49" s="6">
        <v>7500</v>
      </c>
      <c r="I49" s="6">
        <v>3521</v>
      </c>
      <c r="J49" s="6">
        <v>3979</v>
      </c>
      <c r="M49" s="6"/>
    </row>
    <row r="50" spans="1:13">
      <c r="A50" s="4" t="s">
        <v>106</v>
      </c>
      <c r="B50" s="2" t="s">
        <v>107</v>
      </c>
      <c r="C50" s="6">
        <v>7262</v>
      </c>
      <c r="D50" s="6">
        <v>965</v>
      </c>
      <c r="E50" s="6">
        <v>965</v>
      </c>
      <c r="F50" s="6">
        <v>68</v>
      </c>
      <c r="G50" s="6">
        <v>897</v>
      </c>
      <c r="H50" s="6"/>
      <c r="I50" s="6"/>
      <c r="J50" s="6"/>
    </row>
    <row r="51" spans="1:13">
      <c r="A51" s="4" t="s">
        <v>108</v>
      </c>
      <c r="B51" s="1" t="s">
        <v>109</v>
      </c>
      <c r="C51" s="6">
        <v>2543</v>
      </c>
      <c r="D51" s="6">
        <v>774</v>
      </c>
      <c r="E51" s="6">
        <v>498</v>
      </c>
      <c r="F51" s="6">
        <v>29</v>
      </c>
      <c r="G51" s="6">
        <v>469</v>
      </c>
      <c r="H51" s="6">
        <v>276</v>
      </c>
      <c r="I51" s="6">
        <v>71</v>
      </c>
      <c r="J51" s="6">
        <v>205</v>
      </c>
    </row>
    <row r="52" spans="1:13">
      <c r="M52" s="6"/>
    </row>
    <row r="53" spans="1:13">
      <c r="B53" s="14" t="s">
        <v>110</v>
      </c>
      <c r="C53" s="15">
        <f>SUM(C2:C51)</f>
        <v>967153</v>
      </c>
      <c r="D53" s="15">
        <f>SUM(D2:D51)</f>
        <v>218047</v>
      </c>
      <c r="E53" s="15">
        <f>SUM(E2:E51)</f>
        <v>109878</v>
      </c>
      <c r="F53" s="15">
        <f>SUM(F2:F51)+E9+E20+E21+E29+E30+E41+E44+E45+E47</f>
        <v>80101</v>
      </c>
      <c r="G53" s="15">
        <f t="shared" ref="G53:J53" si="0">SUM(G2:G51)</f>
        <v>29777</v>
      </c>
      <c r="H53" s="15">
        <f t="shared" si="0"/>
        <v>108169</v>
      </c>
      <c r="I53" s="15">
        <f>SUM(I2:I51)+H21+H29+H41+H45+H47</f>
        <v>76163</v>
      </c>
      <c r="J53" s="15">
        <f t="shared" si="0"/>
        <v>32006</v>
      </c>
      <c r="L53" s="6"/>
    </row>
    <row r="55" spans="1:13">
      <c r="B55" t="s">
        <v>139</v>
      </c>
      <c r="C55">
        <f>COUNTIF(C2:C51,"&gt;0")</f>
        <v>41</v>
      </c>
      <c r="D55">
        <f>COUNTIF(D2:D51,"&gt;0")</f>
        <v>39</v>
      </c>
      <c r="E55">
        <f t="shared" ref="E55:J55" si="1">COUNTIF(E2:E51,"&gt;0")</f>
        <v>34</v>
      </c>
      <c r="F55">
        <f t="shared" si="1"/>
        <v>22</v>
      </c>
      <c r="G55">
        <f t="shared" si="1"/>
        <v>25</v>
      </c>
      <c r="H55">
        <f t="shared" si="1"/>
        <v>36</v>
      </c>
      <c r="I55">
        <f t="shared" si="1"/>
        <v>28</v>
      </c>
      <c r="J55">
        <f t="shared" si="1"/>
        <v>30</v>
      </c>
    </row>
  </sheetData>
  <autoFilter ref="A1:M51" xr:uid="{D8AA4A9D-900A-42D0-BFF2-701F29160713}"/>
  <pageMargins left="0.7" right="0.7" top="0.75" bottom="0.75" header="0.3" footer="0.3"/>
  <ignoredErrors>
    <ignoredError sqref="F53:G53 J53"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0AFAE-20BF-42CA-B380-B4D7D6980BDB}">
  <dimension ref="A1:N55"/>
  <sheetViews>
    <sheetView zoomScale="115" zoomScaleNormal="115" workbookViewId="0">
      <pane xSplit="2" ySplit="1" topLeftCell="C43" activePane="bottomRight" state="frozen"/>
      <selection pane="bottomRight" activeCell="A48" sqref="A48"/>
      <selection pane="bottomLeft" activeCell="B51" sqref="B51:B52"/>
      <selection pane="topRight" activeCell="B51" sqref="B51:B52"/>
    </sheetView>
  </sheetViews>
  <sheetFormatPr defaultColWidth="8.85546875" defaultRowHeight="15"/>
  <cols>
    <col min="1" max="1" width="11.140625" customWidth="1"/>
    <col min="2" max="2" width="15.28515625" bestFit="1" customWidth="1"/>
    <col min="3" max="3" width="16.85546875" customWidth="1"/>
    <col min="4" max="4" width="21.140625" customWidth="1"/>
    <col min="5" max="5" width="16.140625" customWidth="1"/>
    <col min="6" max="6" width="20.28515625" customWidth="1"/>
    <col min="7" max="11" width="10.7109375" customWidth="1"/>
    <col min="12" max="12" width="11.28515625" customWidth="1"/>
  </cols>
  <sheetData>
    <row r="1" spans="1:13" ht="69.75" customHeight="1">
      <c r="A1" s="9" t="s">
        <v>0</v>
      </c>
      <c r="B1" s="9" t="s">
        <v>1</v>
      </c>
      <c r="C1" s="8" t="s">
        <v>120</v>
      </c>
      <c r="D1" s="8" t="s">
        <v>121</v>
      </c>
      <c r="E1" s="8" t="s">
        <v>122</v>
      </c>
      <c r="F1" s="8" t="s">
        <v>123</v>
      </c>
      <c r="G1" s="8" t="s">
        <v>124</v>
      </c>
      <c r="H1" s="8" t="s">
        <v>125</v>
      </c>
      <c r="I1" s="8" t="s">
        <v>126</v>
      </c>
      <c r="J1" s="8" t="s">
        <v>127</v>
      </c>
      <c r="K1" s="8" t="s">
        <v>128</v>
      </c>
      <c r="L1" s="8" t="s">
        <v>129</v>
      </c>
      <c r="M1" s="8" t="s">
        <v>130</v>
      </c>
    </row>
    <row r="2" spans="1:13">
      <c r="A2" s="3" t="s">
        <v>10</v>
      </c>
      <c r="B2" s="1" t="s">
        <v>11</v>
      </c>
      <c r="C2" s="11">
        <f>1-D2</f>
        <v>0.88</v>
      </c>
      <c r="D2" s="31">
        <f>ROUND(H2,2)+ROUND(G2,2)</f>
        <v>0.12000000000000001</v>
      </c>
      <c r="E2" s="12">
        <f>SUM(ROUND(L2,2),ROUND(I2,2))</f>
        <v>6.0000000000000005E-2</v>
      </c>
      <c r="F2" s="31">
        <f>ROUND(K2,2)+ROUND(J2,2)</f>
        <v>6.0000000000000005E-2</v>
      </c>
      <c r="G2" s="12">
        <f>ROUND(J2,2)+ROUND(I2,2)</f>
        <v>0.1</v>
      </c>
      <c r="H2" s="11">
        <f>ROUND(K2,2)+ROUND(L2,2)</f>
        <v>0.02</v>
      </c>
      <c r="I2" s="22">
        <f>IF('Admissions 2019'!F2&gt;0,'Admissions 2019'!F2/'Admissions 2019'!C2,"  ")</f>
        <v>4.5574940980019581E-2</v>
      </c>
      <c r="J2" s="22">
        <f>IF('Admissions 2019'!G2&gt;0,'Admissions 2019'!G2/'Admissions 2019'!C2,"  ")</f>
        <v>5.0095007773363273E-2</v>
      </c>
      <c r="K2" s="22">
        <f>IF('Admissions 2019'!J2&gt;0,'Admissions 2019'!J2/'Admissions 2019'!C2,"  ")</f>
        <v>8.9249726492773643E-3</v>
      </c>
      <c r="L2" s="22">
        <f>IF('Admissions 2019'!I2&gt;0,'Admissions 2019'!I2/'Admissions 2019'!C2,"  ")</f>
        <v>7.4278804629469685E-3</v>
      </c>
      <c r="M2">
        <v>2019</v>
      </c>
    </row>
    <row r="3" spans="1:13">
      <c r="A3" s="3" t="s">
        <v>12</v>
      </c>
      <c r="B3" s="2" t="s">
        <v>13</v>
      </c>
      <c r="C3" s="11">
        <f t="shared" ref="C3:C51" si="0">1-D3</f>
        <v>0.54999999999999993</v>
      </c>
      <c r="D3" s="31">
        <f t="shared" ref="D3:D51" si="1">ROUND(H3,2)+ROUND(G3,2)</f>
        <v>0.45000000000000007</v>
      </c>
      <c r="E3" s="12">
        <f t="shared" ref="E3:E51" si="2">SUM(ROUND(L3,2),ROUND(I3,2))</f>
        <v>0.26</v>
      </c>
      <c r="F3" s="31">
        <f t="shared" ref="F3:F51" si="3">ROUND(K3,2)+ROUND(J3,2)</f>
        <v>0.19</v>
      </c>
      <c r="G3" s="12">
        <f t="shared" ref="G3:G51" si="4">ROUND(J3,2)+ROUND(I3,2)</f>
        <v>0.28000000000000003</v>
      </c>
      <c r="H3" s="11">
        <f t="shared" ref="H3:H51" si="5">ROUND(K3,2)+ROUND(L3,2)</f>
        <v>0.16999999999999998</v>
      </c>
      <c r="I3" s="22">
        <f>IF('Admissions 2019'!F3&gt;0,'Admissions 2019'!F3/'Admissions 2019'!C3,"  ")</f>
        <v>0.16765620582414476</v>
      </c>
      <c r="J3" s="22">
        <f>IF('Admissions 2019'!G3&gt;0,'Admissions 2019'!G3/'Admissions 2019'!C3,"  ")</f>
        <v>0.11280746395250212</v>
      </c>
      <c r="K3" s="22">
        <f>IF('Admissions 2019'!J3&gt;0,'Admissions 2019'!J3/'Admissions 2019'!C3,"  ")</f>
        <v>7.9587220808594858E-2</v>
      </c>
      <c r="L3" s="22">
        <f>IF('Admissions 2019'!I3&gt;0,'Admissions 2019'!I3/'Admissions 2019'!C3,"  ")</f>
        <v>8.9482612383375737E-2</v>
      </c>
      <c r="M3">
        <v>2019</v>
      </c>
    </row>
    <row r="4" spans="1:13">
      <c r="A4" s="3" t="s">
        <v>14</v>
      </c>
      <c r="B4" s="2" t="s">
        <v>15</v>
      </c>
      <c r="C4" s="11">
        <f t="shared" si="0"/>
        <v>0.45999999999999996</v>
      </c>
      <c r="D4" s="31">
        <f t="shared" si="1"/>
        <v>0.54</v>
      </c>
      <c r="E4" s="12">
        <f t="shared" si="2"/>
        <v>0.31</v>
      </c>
      <c r="F4" s="31">
        <f t="shared" si="3"/>
        <v>0.22999999999999998</v>
      </c>
      <c r="G4" s="12">
        <f t="shared" si="4"/>
        <v>9.0000000000000011E-2</v>
      </c>
      <c r="H4" s="11">
        <f t="shared" si="5"/>
        <v>0.44999999999999996</v>
      </c>
      <c r="I4" s="22">
        <f>IF('Admissions 2019'!F4&gt;0,'Admissions 2019'!F4/'Admissions 2019'!C4,"  ")</f>
        <v>7.0513510603940149E-2</v>
      </c>
      <c r="J4" s="22">
        <f>IF('Admissions 2019'!G4&gt;0,'Admissions 2019'!G4/'Admissions 2019'!C4,"  ")</f>
        <v>1.8193562277963184E-2</v>
      </c>
      <c r="K4" s="22">
        <f>IF('Admissions 2019'!J4&gt;0,'Admissions 2019'!J4/'Admissions 2019'!C4,"  ")</f>
        <v>0.20927979330390784</v>
      </c>
      <c r="L4" s="22">
        <f>IF('Admissions 2019'!I4&gt;0,'Admissions 2019'!I4/'Admissions 2019'!C4,"  ")</f>
        <v>0.23813112283345894</v>
      </c>
      <c r="M4">
        <v>2019</v>
      </c>
    </row>
    <row r="5" spans="1:13">
      <c r="A5" s="3" t="s">
        <v>16</v>
      </c>
      <c r="B5" s="1" t="s">
        <v>17</v>
      </c>
      <c r="C5" s="11">
        <f t="shared" si="0"/>
        <v>0.66999999999999993</v>
      </c>
      <c r="D5" s="31">
        <f t="shared" si="1"/>
        <v>0.33</v>
      </c>
      <c r="E5" s="12"/>
      <c r="F5" s="31"/>
      <c r="G5" s="12">
        <f>'Admissions 2019'!E5/'Admissions 2019'!C5</f>
        <v>0.15700203755713421</v>
      </c>
      <c r="H5" s="11">
        <f>'Admissions 2019'!H5/'Admissions 2019'!C5</f>
        <v>0.16548268076435926</v>
      </c>
      <c r="I5" s="22" t="str">
        <f>IF('Admissions 2019'!F5&gt;0,'Admissions 2019'!F5/'Admissions 2019'!C5,"  ")</f>
        <v xml:space="preserve">  </v>
      </c>
      <c r="J5" s="22" t="str">
        <f>IF('Admissions 2019'!G5&gt;0,'Admissions 2019'!G5/'Admissions 2019'!C5,"  ")</f>
        <v xml:space="preserve">  </v>
      </c>
      <c r="K5" s="22" t="str">
        <f>IF('Admissions 2019'!J5&gt;0,'Admissions 2019'!J5/'Admissions 2019'!C5,"  ")</f>
        <v xml:space="preserve">  </v>
      </c>
      <c r="L5" s="22" t="str">
        <f>IF('Admissions 2019'!I5&gt;0,'Admissions 2019'!I5/'Admissions 2019'!C5,"  ")</f>
        <v xml:space="preserve">  </v>
      </c>
      <c r="M5">
        <v>2019</v>
      </c>
    </row>
    <row r="6" spans="1:13">
      <c r="A6" s="3" t="s">
        <v>18</v>
      </c>
      <c r="B6" s="2" t="s">
        <v>19</v>
      </c>
      <c r="C6" s="11">
        <f t="shared" si="0"/>
        <v>0.65</v>
      </c>
      <c r="D6" s="31">
        <f t="shared" si="1"/>
        <v>0.35</v>
      </c>
      <c r="E6" s="12">
        <f t="shared" si="2"/>
        <v>0.22</v>
      </c>
      <c r="F6" s="31">
        <f t="shared" si="3"/>
        <v>0.13</v>
      </c>
      <c r="G6" s="12">
        <f t="shared" si="4"/>
        <v>0.22</v>
      </c>
      <c r="H6" s="11">
        <f t="shared" si="5"/>
        <v>0.13</v>
      </c>
      <c r="I6" s="22">
        <f>IF('Admissions 2019'!F6&gt;0,'Admissions 2019'!F6/'Admissions 2019'!C6,"  ")</f>
        <v>9.3362318840579717E-2</v>
      </c>
      <c r="J6" s="22">
        <f>IF('Admissions 2019'!G6&gt;0,'Admissions 2019'!G6/'Admissions 2019'!C6,"  ")</f>
        <v>0.12794202898550724</v>
      </c>
      <c r="K6" s="22">
        <f>IF('Admissions 2019'!J6&gt;0,'Admissions 2019'!J6/'Admissions 2019'!C6,"  ")</f>
        <v>1.1594202898550724E-3</v>
      </c>
      <c r="L6" s="22">
        <f>IF('Admissions 2019'!I6&gt;0,'Admissions 2019'!I6/'Admissions 2019'!C6,"  ")</f>
        <v>0.12857971014492753</v>
      </c>
      <c r="M6">
        <v>2019</v>
      </c>
    </row>
    <row r="7" spans="1:13">
      <c r="A7" s="3" t="s">
        <v>20</v>
      </c>
      <c r="B7" s="2" t="s">
        <v>21</v>
      </c>
      <c r="C7" s="11">
        <f t="shared" si="0"/>
        <v>0.64</v>
      </c>
      <c r="D7" s="31">
        <f t="shared" si="1"/>
        <v>0.36</v>
      </c>
      <c r="E7" s="12">
        <f t="shared" si="2"/>
        <v>0.13</v>
      </c>
      <c r="F7" s="31">
        <f t="shared" si="3"/>
        <v>0.23</v>
      </c>
      <c r="G7" s="53">
        <f>'Admissions 2019'!E7/'Admissions 2019'!C7</f>
        <v>1.7542049324115159E-3</v>
      </c>
      <c r="H7" s="11">
        <f t="shared" si="5"/>
        <v>0.36</v>
      </c>
      <c r="I7" s="21">
        <f>IF('Admissions 2019'!F7&gt;0,'Admissions 2019'!F7/'Admissions 2019'!C7,"  ")</f>
        <v>6.1913115261582913E-4</v>
      </c>
      <c r="J7" s="21">
        <f>IF('Admissions 2019'!G7&gt;0,'Admissions 2019'!G7/'Admissions 2019'!C7,"  ")</f>
        <v>1.1350737797956867E-3</v>
      </c>
      <c r="K7" s="22">
        <f>IF('Admissions 2019'!J7&gt;0,'Admissions 2019'!J7/'Admissions 2019'!C7,"  ")</f>
        <v>0.2279434526880611</v>
      </c>
      <c r="L7" s="22">
        <f>IF('Admissions 2019'!I7&gt;0,'Admissions 2019'!I7/'Admissions 2019'!C7,"  ")</f>
        <v>0.12537405840470539</v>
      </c>
      <c r="M7">
        <v>2019</v>
      </c>
    </row>
    <row r="8" spans="1:13">
      <c r="A8" s="3" t="s">
        <v>22</v>
      </c>
      <c r="B8" s="1" t="s">
        <v>23</v>
      </c>
      <c r="C8" s="11">
        <f t="shared" si="0"/>
        <v>0.91</v>
      </c>
      <c r="D8" s="31">
        <f t="shared" si="1"/>
        <v>0.09</v>
      </c>
      <c r="E8" s="12">
        <f>L8</f>
        <v>4.3921167135909905E-2</v>
      </c>
      <c r="F8" s="31">
        <f>K8</f>
        <v>1.4845149731251599E-2</v>
      </c>
      <c r="G8" s="12">
        <f>'Admissions 2019'!E8/'Admissions 2019'!C8</f>
        <v>3.8239058100844638E-2</v>
      </c>
      <c r="H8" s="11">
        <f t="shared" si="5"/>
        <v>0.05</v>
      </c>
      <c r="I8" s="22" t="str">
        <f>IF('Admissions 2019'!F8&gt;0,'Admissions 2019'!F8/'Admissions 2019'!C8,"  ")</f>
        <v xml:space="preserve">  </v>
      </c>
      <c r="J8" s="22" t="str">
        <f>IF('Admissions 2019'!G8&gt;0,'Admissions 2019'!G8/'Admissions 2019'!C8,"  ")</f>
        <v xml:space="preserve">  </v>
      </c>
      <c r="K8" s="22">
        <f>IF('Admissions 2019'!J8&gt;0,'Admissions 2019'!J8/'Admissions 2019'!C8,"  ")</f>
        <v>1.4845149731251599E-2</v>
      </c>
      <c r="L8" s="22">
        <f>IF('Admissions 2019'!I8&gt;0,'Admissions 2019'!I8/'Admissions 2019'!C8,"  ")</f>
        <v>4.3921167135909905E-2</v>
      </c>
      <c r="M8">
        <v>2019</v>
      </c>
    </row>
    <row r="9" spans="1:13">
      <c r="A9" s="3" t="s">
        <v>24</v>
      </c>
      <c r="B9" s="2" t="s">
        <v>25</v>
      </c>
      <c r="C9" s="11"/>
      <c r="D9" s="31"/>
      <c r="E9" s="12"/>
      <c r="F9" s="31"/>
      <c r="G9" s="12"/>
      <c r="H9" s="11"/>
      <c r="I9" s="22" t="str">
        <f>IF('Admissions 2019'!F9&gt;0,'Admissions 2019'!F9/'Admissions 2019'!C9,"  ")</f>
        <v xml:space="preserve">  </v>
      </c>
      <c r="J9" s="22" t="str">
        <f>IF('Admissions 2019'!G9&gt;0,'Admissions 2019'!G9/'Admissions 2019'!C9,"  ")</f>
        <v xml:space="preserve">  </v>
      </c>
      <c r="K9" s="22" t="str">
        <f>IF('Admissions 2019'!J9&gt;0,'Admissions 2019'!J9/'Admissions 2019'!C9,"  ")</f>
        <v xml:space="preserve">  </v>
      </c>
      <c r="L9" s="22" t="str">
        <f>IF('Admissions 2019'!I9&gt;0,'Admissions 2019'!I9/'Admissions 2019'!C9,"  ")</f>
        <v xml:space="preserve">  </v>
      </c>
      <c r="M9">
        <v>2019</v>
      </c>
    </row>
    <row r="10" spans="1:13">
      <c r="A10" s="3" t="s">
        <v>26</v>
      </c>
      <c r="B10" s="1" t="s">
        <v>27</v>
      </c>
      <c r="C10" s="11">
        <f t="shared" si="0"/>
        <v>0.65</v>
      </c>
      <c r="D10" s="31">
        <f t="shared" si="1"/>
        <v>0.35</v>
      </c>
      <c r="E10" s="12">
        <f t="shared" si="2"/>
        <v>0.17</v>
      </c>
      <c r="F10" s="31">
        <f t="shared" si="3"/>
        <v>0.18</v>
      </c>
      <c r="G10" s="12">
        <f t="shared" si="4"/>
        <v>0.32</v>
      </c>
      <c r="H10" s="11">
        <f t="shared" si="5"/>
        <v>0.03</v>
      </c>
      <c r="I10" s="22">
        <f>IF('Admissions 2019'!F10&gt;0,'Admissions 2019'!F10/'Admissions 2019'!C10,"  ")</f>
        <v>0.16258801983011778</v>
      </c>
      <c r="J10" s="22">
        <f>IF('Admissions 2019'!G10&gt;0,'Admissions 2019'!G10/'Admissions 2019'!C10,"  ")</f>
        <v>0.16239856010609743</v>
      </c>
      <c r="K10" s="22">
        <f>IF('Admissions 2019'!J10&gt;0,'Admissions 2019'!J10/'Admissions 2019'!C10,"  ")</f>
        <v>2.2040481227699013E-2</v>
      </c>
      <c r="L10" s="22">
        <f>IF('Admissions 2019'!I10&gt;0,'Admissions 2019'!I10/'Admissions 2019'!C10,"  ")</f>
        <v>9.1887966149862641E-3</v>
      </c>
      <c r="M10">
        <v>2019</v>
      </c>
    </row>
    <row r="11" spans="1:13">
      <c r="A11" s="3" t="s">
        <v>28</v>
      </c>
      <c r="B11" s="2" t="s">
        <v>29</v>
      </c>
      <c r="C11" s="11">
        <f t="shared" si="0"/>
        <v>0.66999999999999993</v>
      </c>
      <c r="D11" s="31">
        <f t="shared" si="1"/>
        <v>0.33</v>
      </c>
      <c r="E11" s="12">
        <f>L11</f>
        <v>8.0824590077503033E-2</v>
      </c>
      <c r="F11" s="31">
        <f>K11</f>
        <v>5.0930563610481365E-2</v>
      </c>
      <c r="G11" s="12">
        <f>'Admissions 2019'!E11/'Admissions 2019'!C11</f>
        <v>0.19924078662940897</v>
      </c>
      <c r="H11" s="11">
        <f>'Admissions 2019'!H11/'Admissions 2019'!C11</f>
        <v>0.13175515368798441</v>
      </c>
      <c r="I11" s="22" t="str">
        <f>IF('Admissions 2019'!F11&gt;0,'Admissions 2019'!F11/'Admissions 2019'!C11,"  ")</f>
        <v xml:space="preserve">  </v>
      </c>
      <c r="J11" s="22" t="str">
        <f>IF('Admissions 2019'!G11&gt;0,'Admissions 2019'!G11/'Admissions 2019'!C11,"  ")</f>
        <v xml:space="preserve">  </v>
      </c>
      <c r="K11" s="22">
        <f>IF('Admissions 2019'!J11&gt;0,'Admissions 2019'!J11/'Admissions 2019'!C11,"  ")</f>
        <v>5.0930563610481365E-2</v>
      </c>
      <c r="L11" s="22">
        <f>IF('Admissions 2019'!I11&gt;0,'Admissions 2019'!I11/'Admissions 2019'!C11,"  ")</f>
        <v>8.0824590077503033E-2</v>
      </c>
      <c r="M11">
        <v>2019</v>
      </c>
    </row>
    <row r="12" spans="1:13">
      <c r="A12" s="3" t="s">
        <v>30</v>
      </c>
      <c r="B12" s="2" t="s">
        <v>31</v>
      </c>
      <c r="C12" s="11">
        <f t="shared" si="0"/>
        <v>0.66</v>
      </c>
      <c r="D12" s="31">
        <f t="shared" si="1"/>
        <v>0.33999999999999997</v>
      </c>
      <c r="E12" s="12">
        <f t="shared" si="2"/>
        <v>0.19999999999999998</v>
      </c>
      <c r="F12" s="31">
        <f t="shared" si="3"/>
        <v>0.13999999999999999</v>
      </c>
      <c r="G12" s="12">
        <f t="shared" si="4"/>
        <v>0.3</v>
      </c>
      <c r="H12" s="11">
        <f t="shared" si="5"/>
        <v>0.04</v>
      </c>
      <c r="I12" s="22">
        <f>IF('Admissions 2019'!F12&gt;0,'Admissions 2019'!F12/'Admissions 2019'!C12,"  ")</f>
        <v>0.17992744860943169</v>
      </c>
      <c r="J12" s="22">
        <f>IF('Admissions 2019'!G12&gt;0,'Admissions 2019'!G12/'Admissions 2019'!C12,"  ")</f>
        <v>0.11958887545344619</v>
      </c>
      <c r="K12" s="22">
        <f>IF('Admissions 2019'!J12&gt;0,'Admissions 2019'!J12/'Admissions 2019'!C12,"  ")</f>
        <v>1.7412333736396616E-2</v>
      </c>
      <c r="L12" s="22">
        <f>IF('Admissions 2019'!I12&gt;0,'Admissions 2019'!I12/'Admissions 2019'!C12,"  ")</f>
        <v>2.2853688029020557E-2</v>
      </c>
      <c r="M12">
        <v>2019</v>
      </c>
    </row>
    <row r="13" spans="1:13">
      <c r="A13" s="3" t="s">
        <v>32</v>
      </c>
      <c r="B13" s="2" t="s">
        <v>33</v>
      </c>
      <c r="C13" s="11">
        <f t="shared" si="0"/>
        <v>0.55999999999999994</v>
      </c>
      <c r="D13" s="31">
        <f t="shared" si="1"/>
        <v>0.44000000000000006</v>
      </c>
      <c r="E13" s="12">
        <f t="shared" si="2"/>
        <v>0.25</v>
      </c>
      <c r="F13" s="31">
        <f t="shared" si="3"/>
        <v>0.19</v>
      </c>
      <c r="G13" s="12">
        <f t="shared" si="4"/>
        <v>0.28000000000000003</v>
      </c>
      <c r="H13" s="11">
        <f t="shared" si="5"/>
        <v>0.16</v>
      </c>
      <c r="I13" s="22">
        <f>IF('Admissions 2019'!F13&gt;0,'Admissions 2019'!F13/'Admissions 2019'!C13,"  ")</f>
        <v>0.14798711755233496</v>
      </c>
      <c r="J13" s="22">
        <f>IF('Admissions 2019'!G13&gt;0,'Admissions 2019'!G13/'Admissions 2019'!C13,"  ")</f>
        <v>0.13172302737520128</v>
      </c>
      <c r="K13" s="22">
        <f>IF('Admissions 2019'!J13&gt;0,'Admissions 2019'!J13/'Admissions 2019'!C13,"  ")</f>
        <v>5.5394524959742349E-2</v>
      </c>
      <c r="L13" s="22">
        <f>IF('Admissions 2019'!I13&gt;0,'Admissions 2019'!I13/'Admissions 2019'!C13,"  ")</f>
        <v>9.5330112721417073E-2</v>
      </c>
      <c r="M13">
        <v>2019</v>
      </c>
    </row>
    <row r="14" spans="1:13">
      <c r="A14" s="3" t="s">
        <v>34</v>
      </c>
      <c r="B14" s="2" t="s">
        <v>35</v>
      </c>
      <c r="C14" s="11">
        <f t="shared" si="0"/>
        <v>0.28000000000000003</v>
      </c>
      <c r="D14" s="31">
        <f t="shared" si="1"/>
        <v>0.72</v>
      </c>
      <c r="E14" s="12">
        <f t="shared" si="2"/>
        <v>0.57999999999999996</v>
      </c>
      <c r="F14" s="31">
        <f t="shared" si="3"/>
        <v>0.14000000000000001</v>
      </c>
      <c r="G14" s="12">
        <f t="shared" si="4"/>
        <v>0.45999999999999996</v>
      </c>
      <c r="H14" s="11">
        <f t="shared" si="5"/>
        <v>0.26</v>
      </c>
      <c r="I14" s="22">
        <f>IF('Admissions 2019'!F14&gt;0,'Admissions 2019'!F14/'Admissions 2019'!C14,"  ")</f>
        <v>0.36405844599207976</v>
      </c>
      <c r="J14" s="22">
        <f>IF('Admissions 2019'!G14&gt;0,'Admissions 2019'!G14/'Admissions 2019'!C14,"  ")</f>
        <v>9.9685921070599481E-2</v>
      </c>
      <c r="K14" s="22">
        <f>IF('Admissions 2019'!J14&gt;0,'Admissions 2019'!J14/'Admissions 2019'!C14,"  ")</f>
        <v>3.6460467021712413E-2</v>
      </c>
      <c r="L14" s="22">
        <f>IF('Admissions 2019'!I14&gt;0,'Admissions 2019'!I14/'Admissions 2019'!C14,"  ")</f>
        <v>0.21903591424279667</v>
      </c>
      <c r="M14">
        <v>2019</v>
      </c>
    </row>
    <row r="15" spans="1:13">
      <c r="A15" s="3" t="s">
        <v>36</v>
      </c>
      <c r="B15" s="2" t="s">
        <v>37</v>
      </c>
      <c r="C15" s="11">
        <f t="shared" si="0"/>
        <v>0.64</v>
      </c>
      <c r="D15" s="31">
        <f t="shared" si="1"/>
        <v>0.36</v>
      </c>
      <c r="E15" s="12">
        <f>L15</f>
        <v>5.7460984662165183E-2</v>
      </c>
      <c r="F15" s="31">
        <f>K15</f>
        <v>0.29861825336493314</v>
      </c>
      <c r="G15" s="12"/>
      <c r="H15" s="11">
        <f t="shared" si="5"/>
        <v>0.36</v>
      </c>
      <c r="I15" s="22" t="str">
        <f>IF('Admissions 2019'!F15&gt;0,'Admissions 2019'!F15/'Admissions 2019'!C15,"  ")</f>
        <v xml:space="preserve">  </v>
      </c>
      <c r="J15" s="22" t="str">
        <f>IF('Admissions 2019'!G15&gt;0,'Admissions 2019'!G15/'Admissions 2019'!C15,"  ")</f>
        <v xml:space="preserve">  </v>
      </c>
      <c r="K15" s="22">
        <f>IF('Admissions 2019'!J15&gt;0,'Admissions 2019'!J15/'Admissions 2019'!C15,"  ")</f>
        <v>0.29861825336493314</v>
      </c>
      <c r="L15" s="22">
        <f>IF('Admissions 2019'!I15&gt;0,'Admissions 2019'!I15/'Admissions 2019'!C15,"  ")</f>
        <v>5.7460984662165183E-2</v>
      </c>
      <c r="M15">
        <v>2019</v>
      </c>
    </row>
    <row r="16" spans="1:13">
      <c r="A16" s="3" t="s">
        <v>38</v>
      </c>
      <c r="B16" s="2" t="s">
        <v>39</v>
      </c>
      <c r="C16" s="11">
        <f t="shared" si="0"/>
        <v>0.49</v>
      </c>
      <c r="D16" s="31">
        <f t="shared" si="1"/>
        <v>0.51</v>
      </c>
      <c r="E16" s="12">
        <f t="shared" si="2"/>
        <v>0.15</v>
      </c>
      <c r="F16" s="31">
        <f t="shared" si="3"/>
        <v>0.36</v>
      </c>
      <c r="G16" s="12">
        <f t="shared" si="4"/>
        <v>0.32</v>
      </c>
      <c r="H16" s="11">
        <f t="shared" si="5"/>
        <v>0.19</v>
      </c>
      <c r="I16" s="22">
        <f>IF('Admissions 2019'!F16&gt;0,'Admissions 2019'!F16/'Admissions 2019'!C16,"  ")</f>
        <v>0.11871687077316762</v>
      </c>
      <c r="J16" s="22">
        <f>IF('Admissions 2019'!G16&gt;0,'Admissions 2019'!G16/'Admissions 2019'!C16,"  ")</f>
        <v>0.19630780478888685</v>
      </c>
      <c r="K16" s="22">
        <f>IF('Admissions 2019'!J16&gt;0,'Admissions 2019'!J16/'Admissions 2019'!C16,"  ")</f>
        <v>0.15755803326631329</v>
      </c>
      <c r="L16" s="22">
        <f>IF('Admissions 2019'!I16&gt;0,'Admissions 2019'!I16/'Admissions 2019'!C16,"  ")</f>
        <v>3.2443794553098156E-2</v>
      </c>
      <c r="M16">
        <v>2019</v>
      </c>
    </row>
    <row r="17" spans="1:14">
      <c r="A17" s="3" t="s">
        <v>40</v>
      </c>
      <c r="B17" s="2" t="s">
        <v>41</v>
      </c>
      <c r="C17" s="11">
        <f t="shared" si="0"/>
        <v>0.32000000000000006</v>
      </c>
      <c r="D17" s="31">
        <f t="shared" si="1"/>
        <v>0.67999999999999994</v>
      </c>
      <c r="E17" s="12">
        <f t="shared" si="2"/>
        <v>0.1</v>
      </c>
      <c r="F17" s="31">
        <f t="shared" si="3"/>
        <v>0.57999999999999996</v>
      </c>
      <c r="G17" s="12">
        <f t="shared" si="4"/>
        <v>0.48</v>
      </c>
      <c r="H17" s="11">
        <f t="shared" si="5"/>
        <v>0.2</v>
      </c>
      <c r="I17" s="22">
        <f>IF('Admissions 2019'!F17&gt;0,'Admissions 2019'!F17/'Admissions 2019'!C17,"  ")</f>
        <v>6.6217908578584853E-2</v>
      </c>
      <c r="J17" s="22">
        <f>IF('Admissions 2019'!G17&gt;0,'Admissions 2019'!G17/'Admissions 2019'!C17,"  ")</f>
        <v>0.40513462742642453</v>
      </c>
      <c r="K17" s="22">
        <f>IF('Admissions 2019'!J17&gt;0,'Admissions 2019'!J17/'Admissions 2019'!C17,"  ")</f>
        <v>0.17251095804633687</v>
      </c>
      <c r="L17" s="22">
        <f>IF('Admissions 2019'!I17&gt;0,'Admissions 2019'!I17/'Admissions 2019'!C17,"  ")</f>
        <v>3.1465247338760174E-2</v>
      </c>
      <c r="M17">
        <v>2019</v>
      </c>
    </row>
    <row r="18" spans="1:14">
      <c r="A18" s="3" t="s">
        <v>42</v>
      </c>
      <c r="B18" s="2" t="s">
        <v>43</v>
      </c>
      <c r="C18" s="11">
        <f t="shared" si="0"/>
        <v>0.40999999999999992</v>
      </c>
      <c r="D18" s="31">
        <f t="shared" si="1"/>
        <v>0.59000000000000008</v>
      </c>
      <c r="E18" s="12">
        <f>L18</f>
        <v>9.8677517802644964E-3</v>
      </c>
      <c r="F18" s="31">
        <f>K18</f>
        <v>0.30188199389623599</v>
      </c>
      <c r="G18" s="12">
        <f>'Admissions 2019'!E18/'Admissions 2019'!C18</f>
        <v>0.28173957273652084</v>
      </c>
      <c r="H18" s="11">
        <f t="shared" si="5"/>
        <v>0.31</v>
      </c>
      <c r="I18" s="22" t="str">
        <f>IF('Admissions 2019'!F18&gt;0,'Admissions 2019'!F18/'Admissions 2019'!C18,"  ")</f>
        <v xml:space="preserve">  </v>
      </c>
      <c r="J18" s="22" t="str">
        <f>IF('Admissions 2019'!G18&gt;0,'Admissions 2019'!G18/'Admissions 2019'!C18,"  ")</f>
        <v xml:space="preserve">  </v>
      </c>
      <c r="K18" s="22">
        <f>IF('Admissions 2019'!J18&gt;0,'Admissions 2019'!J18/'Admissions 2019'!C18,"  ")</f>
        <v>0.30188199389623599</v>
      </c>
      <c r="L18" s="22">
        <f>IF('Admissions 2019'!I18&gt;0,'Admissions 2019'!I18/'Admissions 2019'!C18,"  ")</f>
        <v>9.8677517802644964E-3</v>
      </c>
      <c r="M18">
        <v>2019</v>
      </c>
    </row>
    <row r="19" spans="1:14">
      <c r="A19" s="3" t="s">
        <v>44</v>
      </c>
      <c r="B19" s="2" t="s">
        <v>45</v>
      </c>
      <c r="C19" s="11">
        <f t="shared" si="0"/>
        <v>0.5</v>
      </c>
      <c r="D19" s="31">
        <f t="shared" si="1"/>
        <v>0.5</v>
      </c>
      <c r="E19" s="12">
        <f t="shared" si="2"/>
        <v>0.28999999999999998</v>
      </c>
      <c r="F19" s="31">
        <f t="shared" si="3"/>
        <v>0.21000000000000002</v>
      </c>
      <c r="G19" s="12">
        <f t="shared" si="4"/>
        <v>0.21000000000000002</v>
      </c>
      <c r="H19" s="11">
        <f t="shared" si="5"/>
        <v>0.28999999999999998</v>
      </c>
      <c r="I19" s="22">
        <f>IF('Admissions 2019'!F19&gt;0,'Admissions 2019'!F19/'Admissions 2019'!C19,"  ")</f>
        <v>5.2200172562553923E-2</v>
      </c>
      <c r="J19" s="22">
        <f>IF('Admissions 2019'!G19&gt;0,'Admissions 2019'!G19/'Admissions 2019'!C19,"  ")</f>
        <v>0.16183902378898066</v>
      </c>
      <c r="K19" s="22">
        <f>IF('Admissions 2019'!J19&gt;0,'Admissions 2019'!J19/'Admissions 2019'!C19,"  ")</f>
        <v>5.0597805990385804E-2</v>
      </c>
      <c r="L19" s="22">
        <f>IF('Admissions 2019'!I19&gt;0,'Admissions 2019'!I19/'Admissions 2019'!C19,"  ")</f>
        <v>0.23739677061506226</v>
      </c>
      <c r="M19">
        <v>2019</v>
      </c>
    </row>
    <row r="20" spans="1:14">
      <c r="A20" s="3" t="s">
        <v>46</v>
      </c>
      <c r="B20" s="1" t="s">
        <v>47</v>
      </c>
      <c r="C20" s="11">
        <f t="shared" si="0"/>
        <v>0.87</v>
      </c>
      <c r="D20" s="31">
        <f t="shared" si="1"/>
        <v>0.13</v>
      </c>
      <c r="E20" s="12">
        <f>L20</f>
        <v>1.5901862789641071E-2</v>
      </c>
      <c r="F20" s="31">
        <f>K20</f>
        <v>9.8591549295774641E-2</v>
      </c>
      <c r="G20" s="12">
        <f>'Admissions 2019'!E20/'Admissions 2019'!C20</f>
        <v>5.906406179009541E-3</v>
      </c>
      <c r="H20" s="11">
        <f t="shared" si="5"/>
        <v>0.12000000000000001</v>
      </c>
      <c r="I20" s="22" t="str">
        <f>IF('Admissions 2019'!F20&gt;0,'Admissions 2019'!F20/'Admissions 2019'!C20,"  ")</f>
        <v xml:space="preserve">  </v>
      </c>
      <c r="J20" s="22" t="str">
        <f>IF('Admissions 2019'!G20&gt;0,'Admissions 2019'!G20/'Admissions 2019'!C20,"  ")</f>
        <v xml:space="preserve">  </v>
      </c>
      <c r="K20" s="22">
        <f>IF('Admissions 2019'!J20&gt;0,'Admissions 2019'!J20/'Admissions 2019'!C20,"  ")</f>
        <v>9.8591549295774641E-2</v>
      </c>
      <c r="L20" s="22">
        <f>IF('Admissions 2019'!I20&gt;0,'Admissions 2019'!I20/'Admissions 2019'!C20,"  ")</f>
        <v>1.5901862789641071E-2</v>
      </c>
      <c r="M20">
        <v>2019</v>
      </c>
    </row>
    <row r="21" spans="1:14">
      <c r="A21" s="3" t="s">
        <v>48</v>
      </c>
      <c r="B21" s="2" t="s">
        <v>49</v>
      </c>
      <c r="C21" s="11">
        <f t="shared" si="0"/>
        <v>0.74</v>
      </c>
      <c r="D21" s="31">
        <f t="shared" si="1"/>
        <v>0.26</v>
      </c>
      <c r="E21" s="12">
        <f t="shared" si="2"/>
        <v>0.04</v>
      </c>
      <c r="F21" s="31">
        <f t="shared" si="3"/>
        <v>0.22</v>
      </c>
      <c r="G21" s="12">
        <f t="shared" si="4"/>
        <v>0.13</v>
      </c>
      <c r="H21" s="11">
        <f t="shared" si="5"/>
        <v>0.13</v>
      </c>
      <c r="I21" s="22">
        <f>IF('Admissions 2019'!F21&gt;0,'Admissions 2019'!F21/'Admissions 2019'!C21,"  ")</f>
        <v>2.3268398268398268E-2</v>
      </c>
      <c r="J21" s="22">
        <f>IF('Admissions 2019'!G21&gt;0,'Admissions 2019'!G21/'Admissions 2019'!C21,"  ")</f>
        <v>0.11498917748917749</v>
      </c>
      <c r="K21" s="22">
        <f>IF('Admissions 2019'!J21&gt;0,'Admissions 2019'!J21/'Admissions 2019'!C21,"  ")</f>
        <v>0.10822510822510822</v>
      </c>
      <c r="L21" s="22">
        <f>IF('Admissions 2019'!I21&gt;0,'Admissions 2019'!I21/'Admissions 2019'!C21,"  ")</f>
        <v>2.0427489177489176E-2</v>
      </c>
      <c r="M21">
        <v>2019</v>
      </c>
      <c r="N21" s="11"/>
    </row>
    <row r="22" spans="1:14">
      <c r="A22" s="3" t="s">
        <v>50</v>
      </c>
      <c r="B22" s="2" t="s">
        <v>51</v>
      </c>
      <c r="C22" s="11">
        <f t="shared" si="0"/>
        <v>0.59000000000000008</v>
      </c>
      <c r="D22" s="31">
        <f t="shared" si="1"/>
        <v>0.41</v>
      </c>
      <c r="E22" s="12">
        <f>I22</f>
        <v>0.18784029038112524</v>
      </c>
      <c r="F22" s="31">
        <f>J22</f>
        <v>0.22232304900181488</v>
      </c>
      <c r="G22" s="12">
        <f t="shared" si="4"/>
        <v>0.41000000000000003</v>
      </c>
      <c r="H22" s="11"/>
      <c r="I22" s="22">
        <f>IF('Admissions 2019'!F22&gt;0,'Admissions 2019'!F22/'Admissions 2019'!C22,"  ")</f>
        <v>0.18784029038112524</v>
      </c>
      <c r="J22" s="22">
        <f>IF('Admissions 2019'!G22&gt;0,'Admissions 2019'!G22/'Admissions 2019'!C22,"  ")</f>
        <v>0.22232304900181488</v>
      </c>
      <c r="K22" s="22" t="str">
        <f>IF('Admissions 2019'!J22&gt;0,'Admissions 2019'!J22/'Admissions 2019'!C22,"  ")</f>
        <v xml:space="preserve">  </v>
      </c>
      <c r="L22" s="22" t="str">
        <f>IF('Admissions 2019'!I22&gt;0,'Admissions 2019'!I22/'Admissions 2019'!C22,"  ")</f>
        <v xml:space="preserve">  </v>
      </c>
      <c r="M22">
        <v>2019</v>
      </c>
    </row>
    <row r="23" spans="1:14">
      <c r="A23" s="3" t="s">
        <v>52</v>
      </c>
      <c r="B23" s="1" t="s">
        <v>53</v>
      </c>
      <c r="C23" s="11">
        <f t="shared" si="0"/>
        <v>0.5</v>
      </c>
      <c r="D23" s="31">
        <f t="shared" si="1"/>
        <v>0.5</v>
      </c>
      <c r="E23" s="12">
        <f>L23</f>
        <v>9.9585539949343771E-2</v>
      </c>
      <c r="F23" s="31">
        <f>K23</f>
        <v>0.1779875661984803</v>
      </c>
      <c r="G23" s="12">
        <f>'Admissions 2019'!E23/'Admissions 2019'!C23</f>
        <v>0.22254202164402487</v>
      </c>
      <c r="H23" s="11">
        <f t="shared" si="5"/>
        <v>0.28000000000000003</v>
      </c>
      <c r="I23" s="22" t="str">
        <f>IF('Admissions 2019'!F23&gt;0,'Admissions 2019'!F23/'Admissions 2019'!C23,"  ")</f>
        <v xml:space="preserve">  </v>
      </c>
      <c r="J23" s="22" t="str">
        <f>IF('Admissions 2019'!G23&gt;0,'Admissions 2019'!G23/'Admissions 2019'!C23,"  ")</f>
        <v xml:space="preserve">  </v>
      </c>
      <c r="K23" s="22">
        <f>IF('Admissions 2019'!J23&gt;0,'Admissions 2019'!J23/'Admissions 2019'!C23,"  ")</f>
        <v>0.1779875661984803</v>
      </c>
      <c r="L23" s="22">
        <f>IF('Admissions 2019'!I23&gt;0,'Admissions 2019'!I23/'Admissions 2019'!C23,"  ")</f>
        <v>9.9585539949343771E-2</v>
      </c>
      <c r="M23">
        <v>2019</v>
      </c>
    </row>
    <row r="24" spans="1:14">
      <c r="A24" s="3" t="s">
        <v>54</v>
      </c>
      <c r="B24" s="1" t="s">
        <v>55</v>
      </c>
      <c r="C24" s="11">
        <f t="shared" si="0"/>
        <v>0.37</v>
      </c>
      <c r="D24" s="31">
        <f t="shared" si="1"/>
        <v>0.63</v>
      </c>
      <c r="E24" s="12">
        <f>L24</f>
        <v>5.4471430577004071E-2</v>
      </c>
      <c r="F24" s="31">
        <f>K24</f>
        <v>0.34634283307595115</v>
      </c>
      <c r="G24" s="12">
        <f>'Admissions 2019'!E24/'Admissions 2019'!C24</f>
        <v>0.22673031026252982</v>
      </c>
      <c r="H24" s="11">
        <f t="shared" si="5"/>
        <v>0.39999999999999997</v>
      </c>
      <c r="I24" s="22" t="str">
        <f>IF('Admissions 2019'!F24&gt;0,'Admissions 2019'!F24/'Admissions 2019'!C24,"  ")</f>
        <v xml:space="preserve">  </v>
      </c>
      <c r="J24" s="22" t="str">
        <f>IF('Admissions 2019'!G24&gt;0,'Admissions 2019'!G24/'Admissions 2019'!C24,"  ")</f>
        <v xml:space="preserve">  </v>
      </c>
      <c r="K24" s="22">
        <f>IF('Admissions 2019'!J24&gt;0,'Admissions 2019'!J24/'Admissions 2019'!C24,"  ")</f>
        <v>0.34634283307595115</v>
      </c>
      <c r="L24" s="22">
        <f>IF('Admissions 2019'!I24&gt;0,'Admissions 2019'!I24/'Admissions 2019'!C24,"  ")</f>
        <v>5.4471430577004071E-2</v>
      </c>
      <c r="M24">
        <v>2019</v>
      </c>
    </row>
    <row r="25" spans="1:14">
      <c r="A25" s="3" t="s">
        <v>56</v>
      </c>
      <c r="B25" s="2" t="s">
        <v>57</v>
      </c>
      <c r="C25" s="11">
        <f t="shared" si="0"/>
        <v>0.22999999999999998</v>
      </c>
      <c r="D25" s="31">
        <f t="shared" si="1"/>
        <v>0.77</v>
      </c>
      <c r="E25" s="12">
        <f t="shared" si="2"/>
        <v>0.21000000000000002</v>
      </c>
      <c r="F25" s="31">
        <f t="shared" si="3"/>
        <v>0.56000000000000005</v>
      </c>
      <c r="G25" s="12">
        <f t="shared" si="4"/>
        <v>0.39</v>
      </c>
      <c r="H25" s="11">
        <f t="shared" si="5"/>
        <v>0.38</v>
      </c>
      <c r="I25" s="22">
        <f>IF('Admissions 2019'!F25&gt;0,'Admissions 2019'!F25/'Admissions 2019'!C25,"  ")</f>
        <v>0.13976705490848584</v>
      </c>
      <c r="J25" s="22">
        <f>IF('Admissions 2019'!G25&gt;0,'Admissions 2019'!G25/'Admissions 2019'!C25,"  ")</f>
        <v>0.25171381031613976</v>
      </c>
      <c r="K25" s="22">
        <f>IF('Admissions 2019'!J25&gt;0,'Admissions 2019'!J25/'Admissions 2019'!C25,"  ")</f>
        <v>0.30575707154742099</v>
      </c>
      <c r="L25" s="22">
        <f>IF('Admissions 2019'!I25&gt;0,'Admissions 2019'!I25/'Admissions 2019'!C25,"  ")</f>
        <v>6.8618968386023299E-2</v>
      </c>
      <c r="M25">
        <v>2019</v>
      </c>
    </row>
    <row r="26" spans="1:14">
      <c r="A26" s="3" t="s">
        <v>58</v>
      </c>
      <c r="B26" s="2" t="s">
        <v>59</v>
      </c>
      <c r="C26" s="11">
        <f t="shared" ref="C26" si="6">1-D26</f>
        <v>0.53</v>
      </c>
      <c r="D26" s="31">
        <f t="shared" ref="D26" si="7">ROUND(H26,2)+ROUND(G26,2)</f>
        <v>0.47</v>
      </c>
      <c r="E26" s="12" t="str">
        <f>L26</f>
        <v xml:space="preserve">  </v>
      </c>
      <c r="F26" s="31" t="str">
        <f>K26</f>
        <v xml:space="preserve">  </v>
      </c>
      <c r="G26" s="12">
        <f>'Admissions 2019'!E26/'Admissions 2019'!C26</f>
        <v>0.21649613176940355</v>
      </c>
      <c r="H26" s="11">
        <f>'Admissions 2019'!H26/'Admissions 2019'!C26</f>
        <v>0.25056151734464688</v>
      </c>
      <c r="I26" s="22" t="str">
        <f>IF('Admissions 2019'!F26&gt;0,'Admissions 2019'!F26/'Admissions 2019'!C26,"  ")</f>
        <v xml:space="preserve">  </v>
      </c>
      <c r="J26" s="22" t="str">
        <f>IF('Admissions 2019'!G26&gt;0,'Admissions 2019'!G26/'Admissions 2019'!C26,"  ")</f>
        <v xml:space="preserve">  </v>
      </c>
      <c r="K26" s="22" t="str">
        <f>IF('Admissions 2019'!J26&gt;0,'Admissions 2019'!J26/'Admissions 2019'!C26,"  ")</f>
        <v xml:space="preserve">  </v>
      </c>
      <c r="L26" s="22" t="str">
        <f>IF('Admissions 2019'!I26&gt;0,'Admissions 2019'!I26/'Admissions 2019'!C26,"  ")</f>
        <v xml:space="preserve">  </v>
      </c>
      <c r="M26">
        <v>2019</v>
      </c>
    </row>
    <row r="27" spans="1:14">
      <c r="A27" s="3" t="s">
        <v>60</v>
      </c>
      <c r="B27" s="2" t="s">
        <v>61</v>
      </c>
      <c r="C27" s="11">
        <f t="shared" si="0"/>
        <v>0.65</v>
      </c>
      <c r="D27" s="31">
        <f t="shared" si="1"/>
        <v>0.35</v>
      </c>
      <c r="E27" s="12">
        <f t="shared" si="2"/>
        <v>9.0000000000000011E-2</v>
      </c>
      <c r="F27" s="31">
        <f t="shared" si="3"/>
        <v>0.26</v>
      </c>
      <c r="G27" s="12">
        <f t="shared" si="4"/>
        <v>0.21000000000000002</v>
      </c>
      <c r="H27" s="11">
        <f t="shared" si="5"/>
        <v>0.13999999999999999</v>
      </c>
      <c r="I27" s="22">
        <f>IF('Admissions 2019'!F27&gt;0,'Admissions 2019'!F27/'Admissions 2019'!C27,"  ")</f>
        <v>7.1602929210740435E-2</v>
      </c>
      <c r="J27" s="22">
        <f>IF('Admissions 2019'!G27&gt;0,'Admissions 2019'!G27/'Admissions 2019'!C27,"  ")</f>
        <v>0.13832384052074859</v>
      </c>
      <c r="K27" s="22">
        <f>IF('Admissions 2019'!J27&gt;0,'Admissions 2019'!J27/'Admissions 2019'!C27,"  ")</f>
        <v>0.12082994304312449</v>
      </c>
      <c r="L27" s="22">
        <f>IF('Admissions 2019'!I27&gt;0,'Admissions 2019'!I27/'Admissions 2019'!C27,"  ")</f>
        <v>2.0748576078112285E-2</v>
      </c>
      <c r="M27">
        <v>2019</v>
      </c>
    </row>
    <row r="28" spans="1:14">
      <c r="A28" s="4" t="s">
        <v>62</v>
      </c>
      <c r="B28" s="1" t="s">
        <v>63</v>
      </c>
      <c r="C28" s="11">
        <f t="shared" si="0"/>
        <v>0.40999999999999992</v>
      </c>
      <c r="D28" s="31">
        <f t="shared" si="1"/>
        <v>0.59000000000000008</v>
      </c>
      <c r="E28" s="12">
        <f t="shared" si="2"/>
        <v>0.49</v>
      </c>
      <c r="F28" s="31">
        <f t="shared" si="3"/>
        <v>0.1</v>
      </c>
      <c r="G28" s="12">
        <f t="shared" si="4"/>
        <v>0.33999999999999997</v>
      </c>
      <c r="H28" s="11">
        <f t="shared" si="5"/>
        <v>0.25</v>
      </c>
      <c r="I28" s="22">
        <f>IF('Admissions 2019'!F28&gt;0,'Admissions 2019'!F28/'Admissions 2019'!C28,"  ")</f>
        <v>0.24395177937412268</v>
      </c>
      <c r="J28" s="22">
        <f>IF('Admissions 2019'!G28&gt;0,'Admissions 2019'!G28/'Admissions 2019'!C28,"  ")</f>
        <v>9.6854099578895222E-2</v>
      </c>
      <c r="K28" s="22">
        <f>IF('Admissions 2019'!J28&gt;0,'Admissions 2019'!J28/'Admissions 2019'!C28,"  ")</f>
        <v>1.444967385021881E-3</v>
      </c>
      <c r="L28" s="22">
        <f>IF('Admissions 2019'!I28&gt;0,'Admissions 2019'!I28/'Admissions 2019'!C28,"  ")</f>
        <v>0.2486995293534803</v>
      </c>
      <c r="M28">
        <v>2019</v>
      </c>
    </row>
    <row r="29" spans="1:14">
      <c r="A29" s="4" t="s">
        <v>64</v>
      </c>
      <c r="B29" s="2" t="s">
        <v>65</v>
      </c>
      <c r="C29" s="11">
        <f t="shared" si="0"/>
        <v>0.47</v>
      </c>
      <c r="D29" s="31">
        <f t="shared" si="1"/>
        <v>0.53</v>
      </c>
      <c r="E29" s="12">
        <f t="shared" si="2"/>
        <v>0.12</v>
      </c>
      <c r="F29" s="31">
        <f t="shared" si="3"/>
        <v>0.41000000000000003</v>
      </c>
      <c r="G29" s="12">
        <f t="shared" si="4"/>
        <v>0.27999999999999997</v>
      </c>
      <c r="H29" s="11">
        <f t="shared" si="5"/>
        <v>0.25</v>
      </c>
      <c r="I29" s="22">
        <f>IF('Admissions 2019'!F29&gt;0,'Admissions 2019'!F29/'Admissions 2019'!C29,"  ")</f>
        <v>3.8562091503267976E-2</v>
      </c>
      <c r="J29" s="22">
        <f>IF('Admissions 2019'!G29&gt;0,'Admissions 2019'!G29/'Admissions 2019'!C29,"  ")</f>
        <v>0.24248366013071895</v>
      </c>
      <c r="K29" s="22">
        <f>IF('Admissions 2019'!J29&gt;0,'Admissions 2019'!J29/'Admissions 2019'!C29,"  ")</f>
        <v>0.16993464052287582</v>
      </c>
      <c r="L29" s="22">
        <f>IF('Admissions 2019'!I29&gt;0,'Admissions 2019'!I29/'Admissions 2019'!C29,"  ")</f>
        <v>8.4967320261437912E-2</v>
      </c>
      <c r="M29">
        <v>2019</v>
      </c>
    </row>
    <row r="30" spans="1:14">
      <c r="A30" s="3" t="s">
        <v>66</v>
      </c>
      <c r="B30" s="2" t="s">
        <v>67</v>
      </c>
      <c r="C30" s="11">
        <f t="shared" si="0"/>
        <v>0.76</v>
      </c>
      <c r="D30" s="31">
        <f t="shared" si="1"/>
        <v>0.24000000000000002</v>
      </c>
      <c r="E30" s="12">
        <f>L30</f>
        <v>8.6315789473684207E-2</v>
      </c>
      <c r="F30" s="31">
        <f>K30</f>
        <v>4.5964912280701757E-2</v>
      </c>
      <c r="G30" s="12">
        <f>'Admissions 2019'!E30/'Admissions 2019'!C30</f>
        <v>0.1031578947368421</v>
      </c>
      <c r="H30" s="11">
        <f t="shared" si="5"/>
        <v>0.14000000000000001</v>
      </c>
      <c r="I30" s="22" t="str">
        <f>IF('Admissions 2019'!F30&gt;0,'Admissions 2019'!F30/'Admissions 2019'!C30,"  ")</f>
        <v xml:space="preserve">  </v>
      </c>
      <c r="J30" s="22" t="str">
        <f>IF('Admissions 2019'!G30&gt;0,'Admissions 2019'!G30/'Admissions 2019'!C30,"  ")</f>
        <v xml:space="preserve">  </v>
      </c>
      <c r="K30" s="22">
        <f>IF('Admissions 2019'!J30&gt;0,'Admissions 2019'!J30/'Admissions 2019'!C30,"  ")</f>
        <v>4.5964912280701757E-2</v>
      </c>
      <c r="L30" s="22">
        <f>IF('Admissions 2019'!I30&gt;0,'Admissions 2019'!I30/'Admissions 2019'!C30,"  ")</f>
        <v>8.6315789473684207E-2</v>
      </c>
      <c r="M30">
        <v>2019</v>
      </c>
    </row>
    <row r="31" spans="1:14">
      <c r="A31" s="3" t="s">
        <v>68</v>
      </c>
      <c r="B31" s="2" t="s">
        <v>69</v>
      </c>
      <c r="C31" s="46">
        <f t="shared" si="0"/>
        <v>0.35</v>
      </c>
      <c r="D31" s="47">
        <v>0.65</v>
      </c>
      <c r="E31" s="12"/>
      <c r="F31" s="31">
        <f t="shared" si="3"/>
        <v>0.65</v>
      </c>
      <c r="G31" s="12">
        <f>'Admissions 2019'!E31/'Admissions 2019'!C31</f>
        <v>0.11296436694465505</v>
      </c>
      <c r="H31" s="11">
        <f>'Admissions 2019'!H31/'Admissions 2019'!C31</f>
        <v>0.53752843062926459</v>
      </c>
      <c r="I31" s="22" t="str">
        <f>IF('Admissions 2019'!F31&gt;0,'Admissions 2019'!F31/'Admissions 2019'!C31,"  ")</f>
        <v xml:space="preserve">  </v>
      </c>
      <c r="J31" s="22">
        <f>IF('Admissions 2019'!G31&gt;0,'Admissions 2019'!G31/'Admissions 2019'!C31,"  ")</f>
        <v>0.11296436694465505</v>
      </c>
      <c r="K31" s="22">
        <f>IF('Admissions 2019'!J31&gt;0,'Admissions 2019'!J31/'Admissions 2019'!C31,"  ")</f>
        <v>0.53752843062926459</v>
      </c>
      <c r="L31" s="22" t="str">
        <f>IF('Admissions 2019'!I31&gt;0,'Admissions 2019'!I31/'Admissions 2019'!C31,"  ")</f>
        <v xml:space="preserve">  </v>
      </c>
      <c r="M31">
        <v>2019</v>
      </c>
    </row>
    <row r="32" spans="1:14">
      <c r="A32" s="3" t="s">
        <v>70</v>
      </c>
      <c r="B32" s="2" t="s">
        <v>71</v>
      </c>
      <c r="C32" s="11">
        <f t="shared" si="0"/>
        <v>0.71</v>
      </c>
      <c r="D32" s="31">
        <f t="shared" si="1"/>
        <v>0.28999999999999998</v>
      </c>
      <c r="E32" s="12">
        <f>L32</f>
        <v>6.6987565182511033E-2</v>
      </c>
      <c r="F32" s="31">
        <f>K32</f>
        <v>0.22088514507287071</v>
      </c>
      <c r="G32" s="12"/>
      <c r="H32" s="11">
        <f t="shared" si="5"/>
        <v>0.29000000000000004</v>
      </c>
      <c r="I32" s="22" t="str">
        <f>IF('Admissions 2019'!F32&gt;0,'Admissions 2019'!F32/'Admissions 2019'!C32,"  ")</f>
        <v xml:space="preserve">  </v>
      </c>
      <c r="J32" s="22" t="str">
        <f>IF('Admissions 2019'!G32&gt;0,'Admissions 2019'!G32/'Admissions 2019'!C32,"  ")</f>
        <v xml:space="preserve">  </v>
      </c>
      <c r="K32" s="22">
        <f>IF('Admissions 2019'!J32&gt;0,'Admissions 2019'!J32/'Admissions 2019'!C32,"  ")</f>
        <v>0.22088514507287071</v>
      </c>
      <c r="L32" s="22">
        <f>IF('Admissions 2019'!I32&gt;0,'Admissions 2019'!I32/'Admissions 2019'!C32,"  ")</f>
        <v>6.6987565182511033E-2</v>
      </c>
      <c r="M32">
        <v>2019</v>
      </c>
    </row>
    <row r="33" spans="1:13">
      <c r="A33" s="3" t="s">
        <v>72</v>
      </c>
      <c r="B33" s="1" t="s">
        <v>73</v>
      </c>
      <c r="C33" s="11"/>
      <c r="D33" s="31"/>
      <c r="E33" s="12"/>
      <c r="F33" s="31"/>
      <c r="G33" s="12"/>
      <c r="H33" s="11"/>
      <c r="I33" s="22" t="str">
        <f>IF('Admissions 2019'!F33&gt;0,'Admissions 2019'!F33/'Admissions 2019'!C33,"  ")</f>
        <v xml:space="preserve">  </v>
      </c>
      <c r="J33" s="22" t="str">
        <f>IF('Admissions 2019'!G33&gt;0,'Admissions 2019'!G33/'Admissions 2019'!C33,"  ")</f>
        <v xml:space="preserve">  </v>
      </c>
      <c r="K33" s="22" t="str">
        <f>IF('Admissions 2019'!J33&gt;0,'Admissions 2019'!J33/'Admissions 2019'!C33,"  ")</f>
        <v xml:space="preserve">  </v>
      </c>
      <c r="L33" s="22" t="str">
        <f>IF('Admissions 2019'!I33&gt;0,'Admissions 2019'!I33/'Admissions 2019'!C33,"  ")</f>
        <v xml:space="preserve">  </v>
      </c>
      <c r="M33">
        <v>2019</v>
      </c>
    </row>
    <row r="34" spans="1:13">
      <c r="A34" s="3" t="s">
        <v>74</v>
      </c>
      <c r="B34" s="1" t="s">
        <v>75</v>
      </c>
      <c r="C34" s="11">
        <f t="shared" si="0"/>
        <v>0.57999999999999996</v>
      </c>
      <c r="D34" s="31">
        <f t="shared" si="1"/>
        <v>0.42000000000000004</v>
      </c>
      <c r="E34" s="12">
        <f t="shared" si="2"/>
        <v>0.01</v>
      </c>
      <c r="F34" s="31">
        <f t="shared" si="3"/>
        <v>0.41000000000000003</v>
      </c>
      <c r="G34" s="12">
        <f t="shared" si="4"/>
        <v>0.23</v>
      </c>
      <c r="H34" s="11">
        <f t="shared" si="5"/>
        <v>0.19</v>
      </c>
      <c r="I34" s="22">
        <f>IF('Admissions 2019'!F34&gt;0,'Admissions 2019'!F34/'Admissions 2019'!C34,"  ")</f>
        <v>8.3738067325406125E-3</v>
      </c>
      <c r="J34" s="22">
        <f>IF('Admissions 2019'!G34&gt;0,'Admissions 2019'!G34/'Admissions 2019'!C34,"  ")</f>
        <v>0.22190587841232626</v>
      </c>
      <c r="K34" s="22">
        <f>IF('Admissions 2019'!J34&gt;0,'Admissions 2019'!J34/'Admissions 2019'!C34,"  ")</f>
        <v>0.18790822307821137</v>
      </c>
      <c r="L34" s="22">
        <f>IF('Admissions 2019'!I34&gt;0,'Admissions 2019'!I34/'Admissions 2019'!C34,"  ")</f>
        <v>3.0145704237146205E-3</v>
      </c>
      <c r="M34">
        <v>2019</v>
      </c>
    </row>
    <row r="35" spans="1:13">
      <c r="A35" s="4" t="s">
        <v>76</v>
      </c>
      <c r="B35" s="2" t="s">
        <v>77</v>
      </c>
      <c r="C35" s="11">
        <f t="shared" si="0"/>
        <v>0.49</v>
      </c>
      <c r="D35" s="31">
        <f t="shared" si="1"/>
        <v>0.51</v>
      </c>
      <c r="E35" s="12">
        <f>L35</f>
        <v>6.0326011238564063E-2</v>
      </c>
      <c r="F35" s="31">
        <f>K35</f>
        <v>0.45228254307342219</v>
      </c>
      <c r="G35" s="12"/>
      <c r="H35" s="11">
        <f t="shared" si="5"/>
        <v>0.51</v>
      </c>
      <c r="I35" s="22" t="str">
        <f>IF('Admissions 2019'!F35&gt;0,'Admissions 2019'!F35/'Admissions 2019'!C35,"  ")</f>
        <v xml:space="preserve">  </v>
      </c>
      <c r="J35" s="22" t="str">
        <f>IF('Admissions 2019'!G35&gt;0,'Admissions 2019'!G35/'Admissions 2019'!C35,"  ")</f>
        <v xml:space="preserve">  </v>
      </c>
      <c r="K35" s="22">
        <f>IF('Admissions 2019'!J35&gt;0,'Admissions 2019'!J35/'Admissions 2019'!C35,"  ")</f>
        <v>0.45228254307342219</v>
      </c>
      <c r="L35" s="22">
        <f>IF('Admissions 2019'!I35&gt;0,'Admissions 2019'!I35/'Admissions 2019'!C35,"  ")</f>
        <v>6.0326011238564063E-2</v>
      </c>
      <c r="M35">
        <v>2019</v>
      </c>
    </row>
    <row r="36" spans="1:13">
      <c r="A36" s="4" t="s">
        <v>78</v>
      </c>
      <c r="B36" s="2" t="s">
        <v>79</v>
      </c>
      <c r="C36" s="11"/>
      <c r="D36" s="31"/>
      <c r="E36" s="12"/>
      <c r="F36" s="31"/>
      <c r="G36" s="12"/>
      <c r="H36" s="11"/>
      <c r="I36" s="22" t="str">
        <f>IF('Admissions 2019'!F36&gt;0,'Admissions 2019'!F36/'Admissions 2019'!C36,"  ")</f>
        <v xml:space="preserve">  </v>
      </c>
      <c r="J36" s="22" t="str">
        <f>IF('Admissions 2019'!G36&gt;0,'Admissions 2019'!G36/'Admissions 2019'!C36,"  ")</f>
        <v xml:space="preserve">  </v>
      </c>
      <c r="K36" s="22" t="str">
        <f>IF('Admissions 2019'!J36&gt;0,'Admissions 2019'!J36/'Admissions 2019'!C36,"  ")</f>
        <v xml:space="preserve">  </v>
      </c>
      <c r="L36" s="22" t="str">
        <f>IF('Admissions 2019'!I36&gt;0,'Admissions 2019'!I36/'Admissions 2019'!C36,"  ")</f>
        <v xml:space="preserve">  </v>
      </c>
      <c r="M36">
        <v>2019</v>
      </c>
    </row>
    <row r="37" spans="1:13">
      <c r="A37" s="4" t="s">
        <v>80</v>
      </c>
      <c r="B37" s="2" t="s">
        <v>81</v>
      </c>
      <c r="C37" s="11">
        <f t="shared" si="0"/>
        <v>0.85</v>
      </c>
      <c r="D37" s="31">
        <f t="shared" si="1"/>
        <v>0.15</v>
      </c>
      <c r="E37" s="12">
        <f>I37</f>
        <v>6.894714407502131E-2</v>
      </c>
      <c r="F37" s="31">
        <f>J37</f>
        <v>7.5234441602728047E-2</v>
      </c>
      <c r="G37" s="12">
        <f t="shared" si="4"/>
        <v>0.15000000000000002</v>
      </c>
      <c r="H37" s="54">
        <f>'Admissions 2019'!H37/'Admissions 2019'!C37</f>
        <v>3.19693094629156E-3</v>
      </c>
      <c r="I37" s="22">
        <f>IF('Admissions 2019'!F37&gt;0,'Admissions 2019'!F37/'Admissions 2019'!C37,"  ")</f>
        <v>6.894714407502131E-2</v>
      </c>
      <c r="J37" s="22">
        <f>IF('Admissions 2019'!G37&gt;0,'Admissions 2019'!G37/'Admissions 2019'!C37,"  ")</f>
        <v>7.5234441602728047E-2</v>
      </c>
      <c r="K37" s="22" t="str">
        <f>IF('Admissions 2019'!J37&gt;0,'Admissions 2019'!J37/'Admissions 2019'!C37,"  ")</f>
        <v xml:space="preserve">  </v>
      </c>
      <c r="L37" s="22" t="str">
        <f>IF('Admissions 2019'!I37&gt;0,'Admissions 2019'!I37/'Admissions 2019'!C37,"  ")</f>
        <v xml:space="preserve">  </v>
      </c>
      <c r="M37">
        <v>2019</v>
      </c>
    </row>
    <row r="38" spans="1:13">
      <c r="A38" s="4" t="s">
        <v>82</v>
      </c>
      <c r="B38" s="1" t="s">
        <v>83</v>
      </c>
      <c r="C38" s="11">
        <f t="shared" si="0"/>
        <v>0.57000000000000006</v>
      </c>
      <c r="D38" s="31">
        <f t="shared" si="1"/>
        <v>0.43</v>
      </c>
      <c r="E38" s="12">
        <f t="shared" si="2"/>
        <v>0.15000000000000002</v>
      </c>
      <c r="F38" s="31">
        <f t="shared" si="3"/>
        <v>0.28000000000000003</v>
      </c>
      <c r="G38" s="12">
        <f t="shared" si="4"/>
        <v>0.39</v>
      </c>
      <c r="H38" s="11">
        <f t="shared" si="5"/>
        <v>0.04</v>
      </c>
      <c r="I38" s="22">
        <f>IF('Admissions 2019'!F38&gt;0,'Admissions 2019'!F38/'Admissions 2019'!C38,"  ")</f>
        <v>0.14372581536760642</v>
      </c>
      <c r="J38" s="22">
        <f>IF('Admissions 2019'!G38&gt;0,'Admissions 2019'!G38/'Admissions 2019'!C38,"  ")</f>
        <v>0.25406301824212274</v>
      </c>
      <c r="K38" s="22">
        <f>IF('Admissions 2019'!J38&gt;0,'Admissions 2019'!J38/'Admissions 2019'!C38,"  ")</f>
        <v>3.0403537866224434E-2</v>
      </c>
      <c r="L38" s="22">
        <f>IF('Admissions 2019'!I38&gt;0,'Admissions 2019'!I38/'Admissions 2019'!C38,"  ")</f>
        <v>1.4925373134328358E-2</v>
      </c>
      <c r="M38">
        <v>2019</v>
      </c>
    </row>
    <row r="39" spans="1:13">
      <c r="A39" s="4" t="s">
        <v>84</v>
      </c>
      <c r="B39" s="2" t="s">
        <v>85</v>
      </c>
      <c r="C39" s="11">
        <f t="shared" si="0"/>
        <v>0.55000000000000004</v>
      </c>
      <c r="D39" s="31">
        <f t="shared" si="1"/>
        <v>0.45</v>
      </c>
      <c r="E39" s="12">
        <f>L39</f>
        <v>0.2146867774964219</v>
      </c>
      <c r="F39" s="31">
        <f>K39</f>
        <v>0.23918308928768028</v>
      </c>
      <c r="G39" s="12"/>
      <c r="H39" s="11">
        <f t="shared" si="5"/>
        <v>0.44999999999999996</v>
      </c>
      <c r="I39" s="22" t="str">
        <f>IF('Admissions 2019'!F39&gt;0,'Admissions 2019'!F39/'Admissions 2019'!C39,"  ")</f>
        <v xml:space="preserve">  </v>
      </c>
      <c r="J39" s="22" t="str">
        <f>IF('Admissions 2019'!G39&gt;0,'Admissions 2019'!G39/'Admissions 2019'!C39,"  ")</f>
        <v xml:space="preserve">  </v>
      </c>
      <c r="K39" s="22">
        <f>IF('Admissions 2019'!J39&gt;0,'Admissions 2019'!J39/'Admissions 2019'!C39,"  ")</f>
        <v>0.23918308928768028</v>
      </c>
      <c r="L39" s="22">
        <f>IF('Admissions 2019'!I39&gt;0,'Admissions 2019'!I39/'Admissions 2019'!C39,"  ")</f>
        <v>0.2146867774964219</v>
      </c>
      <c r="M39">
        <v>2019</v>
      </c>
    </row>
    <row r="40" spans="1:13">
      <c r="A40" s="4" t="s">
        <v>86</v>
      </c>
      <c r="B40" s="2" t="s">
        <v>87</v>
      </c>
      <c r="C40" s="11">
        <f t="shared" si="0"/>
        <v>0.62</v>
      </c>
      <c r="D40" s="31">
        <f t="shared" si="1"/>
        <v>0.38</v>
      </c>
      <c r="E40" s="12">
        <f t="shared" si="2"/>
        <v>0.30000000000000004</v>
      </c>
      <c r="F40" s="31">
        <f t="shared" si="3"/>
        <v>0.08</v>
      </c>
      <c r="G40" s="12">
        <f t="shared" si="4"/>
        <v>0.34</v>
      </c>
      <c r="H40" s="11">
        <f t="shared" si="5"/>
        <v>0.04</v>
      </c>
      <c r="I40" s="22">
        <f>IF('Admissions 2019'!F40&gt;0,'Admissions 2019'!F40/'Admissions 2019'!C40,"  ")</f>
        <v>0.2776686313032089</v>
      </c>
      <c r="J40" s="22">
        <f>IF('Admissions 2019'!G40&gt;0,'Admissions 2019'!G40/'Admissions 2019'!C40,"  ")</f>
        <v>6.4178127046496392E-2</v>
      </c>
      <c r="K40" s="22">
        <f>IF('Admissions 2019'!J40&gt;0,'Admissions 2019'!J40/'Admissions 2019'!C40,"  ")</f>
        <v>2.0956123117223315E-2</v>
      </c>
      <c r="L40" s="22">
        <f>IF('Admissions 2019'!I40&gt;0,'Admissions 2019'!I40/'Admissions 2019'!C40,"  ")</f>
        <v>2.0956123117223315E-2</v>
      </c>
      <c r="M40">
        <v>2019</v>
      </c>
    </row>
    <row r="41" spans="1:13">
      <c r="A41" s="4" t="s">
        <v>88</v>
      </c>
      <c r="B41" s="1" t="s">
        <v>89</v>
      </c>
      <c r="C41" s="11">
        <f t="shared" si="0"/>
        <v>0.83000000000000007</v>
      </c>
      <c r="D41" s="31">
        <f t="shared" si="1"/>
        <v>0.16999999999999998</v>
      </c>
      <c r="E41" s="12"/>
      <c r="F41" s="31"/>
      <c r="G41" s="12">
        <f>'Admissions 2019'!E41/'Admissions 2019'!C41</f>
        <v>9.0305984294611424E-2</v>
      </c>
      <c r="H41" s="11">
        <f>'Admissions 2019'!H41/'Admissions 2019'!C41</f>
        <v>7.6766856214459792E-2</v>
      </c>
      <c r="I41" s="22" t="str">
        <f>IF('Admissions 2019'!F41&gt;0,'Admissions 2019'!F41/'Admissions 2019'!C41,"  ")</f>
        <v xml:space="preserve">  </v>
      </c>
      <c r="J41" s="22" t="str">
        <f>IF('Admissions 2019'!G41&gt;0,'Admissions 2019'!G41/'Admissions 2019'!C41,"  ")</f>
        <v xml:space="preserve">  </v>
      </c>
      <c r="K41" s="22" t="str">
        <f>IF('Admissions 2019'!J41&gt;0,'Admissions 2019'!J41/'Admissions 2019'!C41,"  ")</f>
        <v xml:space="preserve">  </v>
      </c>
      <c r="L41" s="22" t="str">
        <f>IF('Admissions 2019'!I41&gt;0,'Admissions 2019'!I41/'Admissions 2019'!C41,"  ")</f>
        <v xml:space="preserve">  </v>
      </c>
      <c r="M41">
        <v>2019</v>
      </c>
    </row>
    <row r="42" spans="1:13">
      <c r="A42" s="4" t="s">
        <v>90</v>
      </c>
      <c r="B42" s="2" t="s">
        <v>91</v>
      </c>
      <c r="C42" s="11">
        <f t="shared" si="0"/>
        <v>0.25</v>
      </c>
      <c r="D42" s="31">
        <f t="shared" si="1"/>
        <v>0.75</v>
      </c>
      <c r="E42" s="12">
        <f t="shared" si="2"/>
        <v>0.09</v>
      </c>
      <c r="F42" s="31">
        <f t="shared" si="3"/>
        <v>0.66</v>
      </c>
      <c r="G42" s="12">
        <f t="shared" si="4"/>
        <v>0.16</v>
      </c>
      <c r="H42" s="11">
        <f t="shared" si="5"/>
        <v>0.59000000000000008</v>
      </c>
      <c r="I42" s="22">
        <f>IF('Admissions 2019'!F42&gt;0,'Admissions 2019'!F42/'Admissions 2019'!C42,"  ")</f>
        <v>3.5162374020156775E-2</v>
      </c>
      <c r="J42" s="22">
        <f>IF('Admissions 2019'!G42&gt;0,'Admissions 2019'!G42/'Admissions 2019'!C42,"  ")</f>
        <v>0.12407614781634939</v>
      </c>
      <c r="K42" s="22">
        <f>IF('Admissions 2019'!J42&gt;0,'Admissions 2019'!J42/'Admissions 2019'!C42,"  ")</f>
        <v>0.54244120940649498</v>
      </c>
      <c r="L42" s="22">
        <f>IF('Admissions 2019'!I42&gt;0,'Admissions 2019'!I42/'Admissions 2019'!C42,"  ")</f>
        <v>4.7032474804031353E-2</v>
      </c>
      <c r="M42">
        <v>2019</v>
      </c>
    </row>
    <row r="43" spans="1:13">
      <c r="A43" s="4" t="s">
        <v>92</v>
      </c>
      <c r="B43" s="1" t="s">
        <v>93</v>
      </c>
      <c r="C43" s="11">
        <f t="shared" si="0"/>
        <v>0.62</v>
      </c>
      <c r="D43" s="31">
        <f t="shared" si="1"/>
        <v>0.38</v>
      </c>
      <c r="E43" s="12"/>
      <c r="F43" s="31"/>
      <c r="G43" s="12"/>
      <c r="H43" s="11">
        <f>'Admissions 2019'!H43/'Admissions 2019'!C43</f>
        <v>0.38278752268210492</v>
      </c>
      <c r="I43" s="22" t="str">
        <f>IF('Admissions 2019'!F43&gt;0,'Admissions 2019'!F43/'Admissions 2019'!C43,"  ")</f>
        <v xml:space="preserve">  </v>
      </c>
      <c r="J43" s="22" t="str">
        <f>IF('Admissions 2019'!G43&gt;0,'Admissions 2019'!G43/'Admissions 2019'!C43,"  ")</f>
        <v xml:space="preserve">  </v>
      </c>
      <c r="K43" s="22" t="str">
        <f>IF('Admissions 2019'!J43&gt;0,'Admissions 2019'!J43/'Admissions 2019'!C43,"  ")</f>
        <v xml:space="preserve">  </v>
      </c>
      <c r="L43" s="22" t="str">
        <f>IF('Admissions 2019'!I43&gt;0,'Admissions 2019'!I43/'Admissions 2019'!C43,"  ")</f>
        <v xml:space="preserve">  </v>
      </c>
      <c r="M43">
        <v>2019</v>
      </c>
    </row>
    <row r="44" spans="1:13">
      <c r="A44" s="4" t="s">
        <v>94</v>
      </c>
      <c r="B44" s="2" t="s">
        <v>95</v>
      </c>
      <c r="C44" s="11">
        <f t="shared" si="0"/>
        <v>0.58000000000000007</v>
      </c>
      <c r="D44" s="31">
        <f t="shared" si="1"/>
        <v>0.42</v>
      </c>
      <c r="E44" s="12">
        <f t="shared" si="2"/>
        <v>0.24</v>
      </c>
      <c r="F44" s="31">
        <f t="shared" si="3"/>
        <v>0.18</v>
      </c>
      <c r="G44" s="12">
        <f t="shared" si="4"/>
        <v>0.31</v>
      </c>
      <c r="H44" s="11">
        <f t="shared" si="5"/>
        <v>0.11</v>
      </c>
      <c r="I44" s="22">
        <f>IF('Admissions 2019'!F44&gt;0,'Admissions 2019'!F44/'Admissions 2019'!C44,"  ")</f>
        <v>0.1552035259737149</v>
      </c>
      <c r="J44" s="22">
        <f>IF('Admissions 2019'!G44&gt;0,'Admissions 2019'!G44/'Admissions 2019'!C44,"  ")</f>
        <v>0.14733076763386085</v>
      </c>
      <c r="K44" s="22">
        <f>IF('Admissions 2019'!J44&gt;0,'Admissions 2019'!J44/'Admissions 2019'!C44,"  ")</f>
        <v>2.8137525750147715E-2</v>
      </c>
      <c r="L44" s="22">
        <f>IF('Admissions 2019'!I44&gt;0,'Admissions 2019'!I44/'Admissions 2019'!C44,"  ")</f>
        <v>7.8424170805320895E-2</v>
      </c>
      <c r="M44">
        <v>2019</v>
      </c>
    </row>
    <row r="45" spans="1:13">
      <c r="A45" s="4" t="s">
        <v>96</v>
      </c>
      <c r="B45" s="1" t="s">
        <v>97</v>
      </c>
      <c r="C45" s="11">
        <f t="shared" si="0"/>
        <v>0.20000000000000007</v>
      </c>
      <c r="D45" s="31">
        <f t="shared" si="1"/>
        <v>0.79999999999999993</v>
      </c>
      <c r="E45" s="12">
        <f t="shared" si="2"/>
        <v>0.24</v>
      </c>
      <c r="F45" s="31">
        <f t="shared" si="3"/>
        <v>0.56000000000000005</v>
      </c>
      <c r="G45" s="12">
        <f t="shared" si="4"/>
        <v>0.22999999999999998</v>
      </c>
      <c r="H45" s="11">
        <f t="shared" si="5"/>
        <v>0.57000000000000006</v>
      </c>
      <c r="I45" s="22">
        <f>IF('Admissions 2019'!F45&gt;0,'Admissions 2019'!F45/'Admissions 2019'!C45,"  ")</f>
        <v>0.12036806764486446</v>
      </c>
      <c r="J45" s="22">
        <f>IF('Admissions 2019'!G45&gt;0,'Admissions 2019'!G45/'Admissions 2019'!C45,"  ")</f>
        <v>0.10942551604078588</v>
      </c>
      <c r="K45" s="22">
        <f>IF('Admissions 2019'!J45&gt;0,'Admissions 2019'!J45/'Admissions 2019'!C45,"  ")</f>
        <v>0.4511315593136036</v>
      </c>
      <c r="L45" s="22">
        <f>IF('Admissions 2019'!I45&gt;0,'Admissions 2019'!I45/'Admissions 2019'!C45,"  ")</f>
        <v>0.11688634667993036</v>
      </c>
      <c r="M45">
        <v>2019</v>
      </c>
    </row>
    <row r="46" spans="1:13">
      <c r="A46" s="4" t="s">
        <v>98</v>
      </c>
      <c r="B46" s="1" t="s">
        <v>99</v>
      </c>
      <c r="C46" s="11"/>
      <c r="D46" s="31"/>
      <c r="E46" s="12"/>
      <c r="F46" s="31"/>
      <c r="G46" s="12"/>
      <c r="H46" s="11"/>
      <c r="I46" s="22" t="str">
        <f>IF('Admissions 2019'!F46&gt;0,'Admissions 2019'!F46/'Admissions 2019'!C46,"  ")</f>
        <v xml:space="preserve">  </v>
      </c>
      <c r="J46" s="22" t="str">
        <f>IF('Admissions 2019'!G46&gt;0,'Admissions 2019'!G46/'Admissions 2019'!C46,"  ")</f>
        <v xml:space="preserve">  </v>
      </c>
      <c r="K46" s="22" t="str">
        <f>IF('Admissions 2019'!J46&gt;0,'Admissions 2019'!J46/'Admissions 2019'!C46,"  ")</f>
        <v xml:space="preserve">  </v>
      </c>
      <c r="L46" s="22" t="str">
        <f>IF('Admissions 2019'!I46&gt;0,'Admissions 2019'!I46/'Admissions 2019'!C46,"  ")</f>
        <v xml:space="preserve">  </v>
      </c>
      <c r="M46">
        <v>2019</v>
      </c>
    </row>
    <row r="47" spans="1:13" ht="15" customHeight="1">
      <c r="A47" s="4" t="s">
        <v>100</v>
      </c>
      <c r="B47" s="2" t="s">
        <v>101</v>
      </c>
      <c r="C47" s="11">
        <f t="shared" si="0"/>
        <v>0.91</v>
      </c>
      <c r="D47" s="31">
        <f t="shared" si="1"/>
        <v>0.09</v>
      </c>
      <c r="E47" s="12"/>
      <c r="F47" s="31"/>
      <c r="G47" s="12">
        <f>'Admissions 2019'!E47/'Admissions 2019'!C47</f>
        <v>4.231219893243067E-2</v>
      </c>
      <c r="H47" s="11">
        <f>'Admissions 2019'!H47/'Admissions 2019'!C47</f>
        <v>4.9993490430933471E-2</v>
      </c>
      <c r="I47" s="22" t="str">
        <f>IF('Admissions 2019'!F47&gt;0,'Admissions 2019'!F47/'Admissions 2019'!C47,"  ")</f>
        <v xml:space="preserve">  </v>
      </c>
      <c r="J47" s="22" t="str">
        <f>IF('Admissions 2019'!G47&gt;0,'Admissions 2019'!G47/'Admissions 2019'!C47,"  ")</f>
        <v xml:space="preserve">  </v>
      </c>
      <c r="K47" s="22" t="str">
        <f>IF('Admissions 2019'!J47&gt;0,'Admissions 2019'!J47/'Admissions 2019'!C47,"  ")</f>
        <v xml:space="preserve">  </v>
      </c>
      <c r="L47" s="22" t="str">
        <f>IF('Admissions 2019'!I47&gt;0,'Admissions 2019'!I47/'Admissions 2019'!C47,"  ")</f>
        <v xml:space="preserve">  </v>
      </c>
      <c r="M47">
        <v>2019</v>
      </c>
    </row>
    <row r="48" spans="1:13">
      <c r="A48" s="4" t="s">
        <v>102</v>
      </c>
      <c r="B48" s="1" t="s">
        <v>103</v>
      </c>
      <c r="C48" s="11">
        <f t="shared" ref="C48" si="8">1-D48</f>
        <v>0.59000000000000008</v>
      </c>
      <c r="D48" s="31">
        <f t="shared" ref="D48" si="9">ROUND(H48,2)+ROUND(G48,2)</f>
        <v>0.41</v>
      </c>
      <c r="E48" s="12">
        <f>L48</f>
        <v>0.23970378069377679</v>
      </c>
      <c r="F48" s="31">
        <f>K48</f>
        <v>0.17266467454852541</v>
      </c>
      <c r="G48" s="12"/>
      <c r="H48" s="11">
        <f t="shared" si="5"/>
        <v>0.41000000000000003</v>
      </c>
      <c r="I48" s="22" t="str">
        <f>IF('Admissions 2019'!F48&gt;0,'Admissions 2019'!F48/'Admissions 2019'!C48,"  ")</f>
        <v xml:space="preserve">  </v>
      </c>
      <c r="J48" s="22" t="str">
        <f>IF('Admissions 2019'!G48&gt;0,'Admissions 2019'!G48/'Admissions 2019'!C48,"  ")</f>
        <v xml:space="preserve">  </v>
      </c>
      <c r="K48" s="22">
        <f>IF('Admissions 2019'!J48&gt;0,'Admissions 2019'!J48/'Admissions 2019'!C48,"  ")</f>
        <v>0.17266467454852541</v>
      </c>
      <c r="L48" s="22">
        <f>IF('Admissions 2019'!I48&gt;0,'Admissions 2019'!I48/'Admissions 2019'!C48,"  ")</f>
        <v>0.23970378069377679</v>
      </c>
      <c r="M48">
        <v>2019</v>
      </c>
    </row>
    <row r="49" spans="1:13">
      <c r="A49" s="4" t="s">
        <v>104</v>
      </c>
      <c r="B49" s="1" t="s">
        <v>105</v>
      </c>
      <c r="C49" s="11">
        <f t="shared" si="0"/>
        <v>0.32000000000000006</v>
      </c>
      <c r="D49" s="31">
        <f t="shared" si="1"/>
        <v>0.67999999999999994</v>
      </c>
      <c r="E49" s="12">
        <f>SUM(ROUND(L49,2),ROUND(I49,2))</f>
        <v>0.23</v>
      </c>
      <c r="F49" s="31">
        <f t="shared" si="3"/>
        <v>0.44999999999999996</v>
      </c>
      <c r="G49" s="12">
        <f t="shared" si="4"/>
        <v>0.26</v>
      </c>
      <c r="H49" s="11">
        <f t="shared" si="5"/>
        <v>0.42</v>
      </c>
      <c r="I49" s="22">
        <f>IF('Admissions 2019'!F49&gt;0,'Admissions 2019'!F49/'Admissions 2019'!C49,"  ")</f>
        <v>0.10127270749483303</v>
      </c>
      <c r="J49" s="22">
        <f>IF('Admissions 2019'!G49&gt;0,'Admissions 2019'!G49/'Admissions 2019'!C49,"  ")</f>
        <v>0.16436419014467529</v>
      </c>
      <c r="K49" s="22">
        <f>IF('Admissions 2019'!J49&gt;0,'Admissions 2019'!J49/'Admissions 2019'!C49,"  ")</f>
        <v>0.2923963885565104</v>
      </c>
      <c r="L49" s="22">
        <f>IF('Admissions 2019'!I49&gt;0,'Admissions 2019'!I49/'Admissions 2019'!C49,"  ")</f>
        <v>0.12933753943217666</v>
      </c>
      <c r="M49">
        <v>2019</v>
      </c>
    </row>
    <row r="50" spans="1:13">
      <c r="A50" s="4" t="s">
        <v>106</v>
      </c>
      <c r="B50" s="2" t="s">
        <v>107</v>
      </c>
      <c r="C50" s="11">
        <f t="shared" si="0"/>
        <v>0.67999999999999994</v>
      </c>
      <c r="D50" s="31">
        <f t="shared" si="1"/>
        <v>0.32</v>
      </c>
      <c r="E50" s="12">
        <f t="shared" si="2"/>
        <v>0.09</v>
      </c>
      <c r="F50" s="31">
        <f t="shared" si="3"/>
        <v>0.23</v>
      </c>
      <c r="G50" s="12">
        <f t="shared" si="4"/>
        <v>0.13</v>
      </c>
      <c r="H50" s="11">
        <f t="shared" si="5"/>
        <v>0.19</v>
      </c>
      <c r="I50" s="22">
        <f>IF('Admissions 2019'!F50&gt;0,'Admissions 2019'!F50/'Admissions 2019'!C50,"  ")</f>
        <v>1.0296010296010295E-3</v>
      </c>
      <c r="J50" s="22">
        <f>IF('Admissions 2019'!G50&gt;0,'Admissions 2019'!G50/'Admissions 2019'!C50,"  ")</f>
        <v>0.13178893178893178</v>
      </c>
      <c r="K50" s="22">
        <f>IF('Admissions 2019'!J50&gt;0,'Admissions 2019'!J50/'Admissions 2019'!C50,"  ")</f>
        <v>0.10347490347490347</v>
      </c>
      <c r="L50" s="22">
        <f>IF('Admissions 2019'!I50&gt;0,'Admissions 2019'!I50/'Admissions 2019'!C50,"  ")</f>
        <v>8.7516087516087512E-2</v>
      </c>
      <c r="M50">
        <v>2019</v>
      </c>
    </row>
    <row r="51" spans="1:13">
      <c r="A51" s="4" t="s">
        <v>108</v>
      </c>
      <c r="B51" s="1" t="s">
        <v>109</v>
      </c>
      <c r="C51" s="11">
        <f t="shared" si="0"/>
        <v>0.42999999999999994</v>
      </c>
      <c r="D51" s="31">
        <f t="shared" si="1"/>
        <v>0.57000000000000006</v>
      </c>
      <c r="E51" s="12">
        <f t="shared" si="2"/>
        <v>0.09</v>
      </c>
      <c r="F51" s="31">
        <f t="shared" si="3"/>
        <v>0.48</v>
      </c>
      <c r="G51" s="12">
        <f t="shared" si="4"/>
        <v>0.27</v>
      </c>
      <c r="H51" s="11">
        <f t="shared" si="5"/>
        <v>0.3</v>
      </c>
      <c r="I51" s="22">
        <f>IF('Admissions 2019'!F51&gt;0,'Admissions 2019'!F51/'Admissions 2019'!C51,"  ")</f>
        <v>4.7491039426523295E-2</v>
      </c>
      <c r="J51" s="22">
        <f>IF('Admissions 2019'!G51&gt;0,'Admissions 2019'!G51/'Admissions 2019'!C51,"  ")</f>
        <v>0.22222222222222221</v>
      </c>
      <c r="K51" s="22">
        <f>IF('Admissions 2019'!J51&gt;0,'Admissions 2019'!J51/'Admissions 2019'!C51,"  ")</f>
        <v>0.25716845878136202</v>
      </c>
      <c r="L51" s="22">
        <f>IF('Admissions 2019'!I51&gt;0,'Admissions 2019'!I51/'Admissions 2019'!C51,"  ")</f>
        <v>3.5842293906810034E-2</v>
      </c>
      <c r="M51">
        <v>2019</v>
      </c>
    </row>
    <row r="52" spans="1:13">
      <c r="A52" s="4"/>
      <c r="B52" s="1"/>
      <c r="C52" s="11"/>
      <c r="D52" s="12"/>
      <c r="E52" s="12"/>
      <c r="F52" s="12"/>
      <c r="G52" s="12"/>
      <c r="H52" s="11"/>
      <c r="I52" s="21"/>
      <c r="J52" s="21"/>
      <c r="K52" s="21"/>
      <c r="L52" s="21"/>
    </row>
    <row r="53" spans="1:13">
      <c r="B53" s="14" t="s">
        <v>110</v>
      </c>
      <c r="C53" s="16">
        <f>('Admissions 2019'!C53-'Admissions 2019'!E53-'Admissions 2019'!H53)/'Admissions 2019'!C53</f>
        <v>0.60201375731758355</v>
      </c>
      <c r="D53" s="17">
        <f>('Admissions 2019'!E53+'Admissions 2019'!H53)/'Admissions 2019'!C53</f>
        <v>0.39798624268241645</v>
      </c>
      <c r="E53" s="45">
        <f>('Admissions 2019'!F53+'Admissions 2019'!I53)/'Admissions 2019'!C53</f>
        <v>0.20413692021554636</v>
      </c>
      <c r="F53" s="45">
        <f>('Admissions 2019'!G53+'Admissions 2019'!J53)/'Admissions 2019'!C53</f>
        <v>0.19384932246687009</v>
      </c>
      <c r="G53" s="45">
        <f>'Admissions 2019'!E53/'Admissions 2019'!C53</f>
        <v>0.19278478880381494</v>
      </c>
      <c r="H53" s="45">
        <f>'Admissions 2019'!H53/'Admissions 2019'!C53</f>
        <v>0.20520145387860148</v>
      </c>
      <c r="I53" s="45">
        <f>'Admissions 2019'!F53/'Admissions 2019'!C53</f>
        <v>0.10930485778142848</v>
      </c>
      <c r="J53" s="45">
        <f>'Admissions 2019'!G53/'Admissions 2019'!C53</f>
        <v>8.3479931022386461E-2</v>
      </c>
      <c r="K53" s="45">
        <f>'Admissions 2019'!J53/'Admissions 2019'!C53</f>
        <v>0.11036939144448361</v>
      </c>
      <c r="L53" s="45">
        <f>'Admissions 2019'!I53/'Admissions 2019'!C53</f>
        <v>9.4832062434117875E-2</v>
      </c>
    </row>
    <row r="54" spans="1:13">
      <c r="E54" s="12"/>
      <c r="F54" s="12"/>
      <c r="J54" s="11" t="str">
        <f>IF('Admissions 2019'!G52&gt;0,'Admissions 2019'!G52/'Admissions 2019'!C52,"  ")</f>
        <v xml:space="preserve">  </v>
      </c>
      <c r="K54" s="11" t="str">
        <f>IF('Admissions 2019'!J52&gt;0,'Admissions 2019'!J52/'Admissions 2019'!C52,"  ")</f>
        <v xml:space="preserve">  </v>
      </c>
      <c r="L54" s="11" t="str">
        <f>IF('Admissions 2019'!I52&gt;0,'Admissions 2019'!I52/'Admissions 2019'!C52,"  ")</f>
        <v xml:space="preserve">  </v>
      </c>
    </row>
    <row r="55" spans="1:13">
      <c r="B55" t="s">
        <v>139</v>
      </c>
      <c r="C55">
        <f>COUNTIF(C2:C51, "&gt;0")</f>
        <v>46</v>
      </c>
      <c r="D55">
        <f t="shared" ref="D55:L55" si="10">COUNTIF(D2:D51, "&gt;0")</f>
        <v>46</v>
      </c>
      <c r="E55">
        <f t="shared" si="10"/>
        <v>40</v>
      </c>
      <c r="F55">
        <f t="shared" si="10"/>
        <v>41</v>
      </c>
      <c r="G55">
        <f t="shared" si="10"/>
        <v>40</v>
      </c>
      <c r="H55">
        <f t="shared" si="10"/>
        <v>45</v>
      </c>
      <c r="I55">
        <f t="shared" si="10"/>
        <v>28</v>
      </c>
      <c r="J55">
        <f t="shared" si="10"/>
        <v>29</v>
      </c>
      <c r="K55">
        <f t="shared" si="10"/>
        <v>39</v>
      </c>
      <c r="L55">
        <f t="shared" si="10"/>
        <v>38</v>
      </c>
    </row>
  </sheetData>
  <autoFilter ref="A1:L1" xr:uid="{F9E110AD-248C-49DB-AE59-C9DA5BBF57B4}">
    <sortState xmlns:xlrd2="http://schemas.microsoft.com/office/spreadsheetml/2017/richdata2" ref="A2:L51">
      <sortCondition ref="A1"/>
    </sortState>
  </autoFilter>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04D59-A2C3-46B0-AB07-E88B4E6BC7D3}">
  <dimension ref="A1:K55"/>
  <sheetViews>
    <sheetView zoomScale="110" zoomScaleNormal="110" workbookViewId="0">
      <pane xSplit="2" ySplit="1" topLeftCell="C42" activePane="bottomRight" state="frozen"/>
      <selection pane="bottomRight" activeCell="C48" sqref="C48"/>
      <selection pane="bottomLeft" activeCell="B51" sqref="B51:B52"/>
      <selection pane="topRight" activeCell="B51" sqref="B51:B52"/>
    </sheetView>
  </sheetViews>
  <sheetFormatPr defaultColWidth="8.85546875" defaultRowHeight="15"/>
  <cols>
    <col min="1" max="1" width="11.28515625" customWidth="1"/>
    <col min="2" max="2" width="15.28515625" bestFit="1" customWidth="1"/>
    <col min="3" max="3" width="14.140625" customWidth="1"/>
    <col min="4" max="9" width="10.7109375" customWidth="1"/>
    <col min="10" max="10" width="12" customWidth="1"/>
  </cols>
  <sheetData>
    <row r="1" spans="1:11" ht="64.5" customHeight="1">
      <c r="A1" s="9" t="s">
        <v>0</v>
      </c>
      <c r="B1" s="9" t="s">
        <v>1</v>
      </c>
      <c r="C1" s="8" t="s">
        <v>131</v>
      </c>
      <c r="D1" s="8" t="s">
        <v>132</v>
      </c>
      <c r="E1" s="8" t="s">
        <v>133</v>
      </c>
      <c r="F1" s="8" t="s">
        <v>134</v>
      </c>
      <c r="G1" s="8" t="s">
        <v>135</v>
      </c>
      <c r="H1" s="8" t="s">
        <v>136</v>
      </c>
      <c r="I1" s="8" t="s">
        <v>137</v>
      </c>
      <c r="J1" s="8" t="s">
        <v>138</v>
      </c>
      <c r="K1" s="8" t="s">
        <v>119</v>
      </c>
    </row>
    <row r="2" spans="1:11">
      <c r="A2" s="3" t="s">
        <v>10</v>
      </c>
      <c r="B2" s="1" t="s">
        <v>11</v>
      </c>
      <c r="C2" s="11">
        <f>1-D2</f>
        <v>0.64</v>
      </c>
      <c r="D2" s="11">
        <f>ROUND(E2,2)+ROUND(F2,2)</f>
        <v>0.36</v>
      </c>
      <c r="E2" s="11">
        <f>ROUND(H2,2)+ROUND(G2,2)</f>
        <v>0.3</v>
      </c>
      <c r="F2" s="11">
        <f>ROUND(J2,2)+ROUND(I2,2)</f>
        <v>0.06</v>
      </c>
      <c r="G2" s="22">
        <f>IF('Population 2019'!F2&gt;0,'Population 2019'!F2/'Population 2019'!C2,"  ")</f>
        <v>0.18721461187214611</v>
      </c>
      <c r="H2" s="22">
        <f>IF('Population 2019'!G2&gt;0,'Population 2019'!G2/'Population 2019'!C2,"  ")</f>
        <v>0.10980647966949336</v>
      </c>
      <c r="I2" s="22">
        <f>IF('Population 2019'!J2&gt;0,'Population 2019'!J2/'Population 2019'!C2,"  ")</f>
        <v>2.2831050228310501E-2</v>
      </c>
      <c r="J2" s="22">
        <f>IF('Population 2019'!I2&gt;0,'Population 2019'!I2/'Population 2019'!C2,"  ")</f>
        <v>3.8051750380517502E-2</v>
      </c>
      <c r="K2">
        <v>2019</v>
      </c>
    </row>
    <row r="3" spans="1:11">
      <c r="A3" s="3" t="s">
        <v>12</v>
      </c>
      <c r="B3" s="2" t="s">
        <v>13</v>
      </c>
      <c r="C3" s="11">
        <f t="shared" ref="C3:C51" si="0">1-D3</f>
        <v>0.99</v>
      </c>
      <c r="D3" s="11">
        <f t="shared" ref="D3:D51" si="1">ROUND(E3,2)+ROUND(F3,2)</f>
        <v>0.01</v>
      </c>
      <c r="E3" s="11">
        <f>'Population 2019'!E3/'Population 2019'!C3</f>
        <v>5.8735047632691067E-3</v>
      </c>
      <c r="F3" s="54">
        <f>'Population 2019'!H3/'Population 2019'!C3</f>
        <v>4.0828020915407203E-3</v>
      </c>
      <c r="G3" s="22" t="str">
        <f>IF('Population 2019'!F3&gt;0,'Population 2019'!F3/'Population 2019'!C3,"  ")</f>
        <v xml:space="preserve">  </v>
      </c>
      <c r="H3" s="22">
        <f>IF('Population 2019'!G3&gt;0,'Population 2019'!G3/'Population 2019'!C3,"  ")</f>
        <v>5.8735047632691067E-3</v>
      </c>
      <c r="I3" s="22">
        <f>IF('Population 2019'!J3&gt;0,'Population 2019'!J3/'Population 2019'!C3,"  ")</f>
        <v>4.0828020915407203E-3</v>
      </c>
      <c r="J3" s="22" t="str">
        <f>IF('Population 2019'!I3&gt;0,'Population 2019'!I3/'Population 2019'!C3,"  ")</f>
        <v xml:space="preserve">  </v>
      </c>
      <c r="K3">
        <v>2019</v>
      </c>
    </row>
    <row r="4" spans="1:11">
      <c r="A4" s="3" t="s">
        <v>14</v>
      </c>
      <c r="B4" s="2" t="s">
        <v>15</v>
      </c>
      <c r="C4" s="11">
        <f t="shared" si="0"/>
        <v>0.53</v>
      </c>
      <c r="D4" s="11">
        <f t="shared" si="1"/>
        <v>0.47</v>
      </c>
      <c r="E4" s="11">
        <f t="shared" ref="E4:E51" si="2">ROUND(H4,2)+ROUND(G4,2)</f>
        <v>0.17</v>
      </c>
      <c r="F4" s="11">
        <f t="shared" ref="F4:F51" si="3">ROUND(J4,2)+ROUND(I4,2)</f>
        <v>0.3</v>
      </c>
      <c r="G4" s="22">
        <f>IF('Population 2019'!F4&gt;0,'Population 2019'!F4/'Population 2019'!C4,"  ")</f>
        <v>0.13769132653061225</v>
      </c>
      <c r="H4" s="22">
        <f>IF('Population 2019'!G4&gt;0,'Population 2019'!G4/'Population 2019'!C4,"  ")</f>
        <v>3.2716836734693874E-2</v>
      </c>
      <c r="I4" s="22">
        <f>IF('Population 2019'!J4&gt;0,'Population 2019'!J4/'Population 2019'!C4,"  ")</f>
        <v>5.082908163265306E-2</v>
      </c>
      <c r="J4" s="22">
        <f>IF('Population 2019'!I4&gt;0,'Population 2019'!I4/'Population 2019'!C4,"  ")</f>
        <v>0.25153061224489798</v>
      </c>
      <c r="K4">
        <v>2019</v>
      </c>
    </row>
    <row r="5" spans="1:11">
      <c r="A5" s="3" t="s">
        <v>16</v>
      </c>
      <c r="B5" s="1" t="s">
        <v>17</v>
      </c>
      <c r="C5" s="11"/>
      <c r="D5" s="11"/>
      <c r="E5" s="11"/>
      <c r="F5" s="11"/>
      <c r="G5" s="22" t="str">
        <f>IF('Population 2019'!F5&gt;0,'Population 2019'!F5/'Population 2019'!C5,"  ")</f>
        <v xml:space="preserve">  </v>
      </c>
      <c r="H5" s="22" t="str">
        <f>IF('Population 2019'!G5&gt;0,'Population 2019'!G5/'Population 2019'!C5,"  ")</f>
        <v xml:space="preserve">  </v>
      </c>
      <c r="I5" s="22" t="str">
        <f>IF('Population 2019'!J5&gt;0,'Population 2019'!J5/'Population 2019'!C5,"  ")</f>
        <v xml:space="preserve">  </v>
      </c>
      <c r="J5" s="22" t="str">
        <f>IF('Population 2019'!I5&gt;0,'Population 2019'!I5/'Population 2019'!C5,"  ")</f>
        <v xml:space="preserve">  </v>
      </c>
      <c r="K5">
        <v>2019</v>
      </c>
    </row>
    <row r="6" spans="1:11">
      <c r="A6" s="3" t="s">
        <v>18</v>
      </c>
      <c r="B6" s="2" t="s">
        <v>19</v>
      </c>
      <c r="C6" s="11">
        <f t="shared" si="0"/>
        <v>0.75</v>
      </c>
      <c r="D6" s="11">
        <f t="shared" si="1"/>
        <v>0.25</v>
      </c>
      <c r="E6" s="11">
        <f t="shared" si="2"/>
        <v>0.09</v>
      </c>
      <c r="F6" s="11">
        <f t="shared" si="3"/>
        <v>0.16</v>
      </c>
      <c r="G6" s="22">
        <f>IF('Population 2019'!F6&gt;0,'Population 2019'!F6/'Population 2019'!C6,"  ")</f>
        <v>5.5114022125484247E-2</v>
      </c>
      <c r="H6" s="22">
        <f>IF('Population 2019'!G6&gt;0,'Population 2019'!G6/'Population 2019'!C6,"  ")</f>
        <v>2.6798194816086904E-2</v>
      </c>
      <c r="I6" s="22">
        <f>IF('Population 2019'!J6&gt;0,'Population 2019'!J6/'Population 2019'!C6,"  ")</f>
        <v>6.4699069451655414E-4</v>
      </c>
      <c r="J6" s="22">
        <f>IF('Population 2019'!I6&gt;0,'Population 2019'!I6/'Population 2019'!C6,"  ")</f>
        <v>0.1649187267862135</v>
      </c>
      <c r="K6">
        <v>2019</v>
      </c>
    </row>
    <row r="7" spans="1:11">
      <c r="A7" s="3" t="s">
        <v>20</v>
      </c>
      <c r="B7" s="2" t="s">
        <v>21</v>
      </c>
      <c r="C7" s="11">
        <f t="shared" si="0"/>
        <v>0.79</v>
      </c>
      <c r="D7" s="11">
        <f t="shared" si="1"/>
        <v>0.21</v>
      </c>
      <c r="E7" s="54">
        <f>'Population 2019'!E7/'Population 2019'!C7</f>
        <v>4.1100696706931981E-3</v>
      </c>
      <c r="F7" s="11">
        <f t="shared" si="3"/>
        <v>0.21000000000000002</v>
      </c>
      <c r="G7" s="21">
        <f>IF('Population 2019'!F7&gt;0,'Population 2019'!F7/'Population 2019'!C7,"  ")</f>
        <v>2.7567540474161697E-3</v>
      </c>
      <c r="H7" s="21">
        <f>IF('Population 2019'!G7&gt;0,'Population 2019'!G7/'Population 2019'!C7,"  ")</f>
        <v>1.3533156232770286E-3</v>
      </c>
      <c r="I7" s="22">
        <f>IF('Population 2019'!J7&gt;0,'Population 2019'!J7/'Population 2019'!C7,"  ")</f>
        <v>6.6212219938850181E-2</v>
      </c>
      <c r="J7" s="22">
        <f>IF('Population 2019'!I7&gt;0,'Population 2019'!I7/'Population 2019'!C7,"  ")</f>
        <v>0.13523131672597866</v>
      </c>
      <c r="K7">
        <v>2019</v>
      </c>
    </row>
    <row r="8" spans="1:11">
      <c r="A8" s="3" t="s">
        <v>22</v>
      </c>
      <c r="B8" s="1" t="s">
        <v>23</v>
      </c>
      <c r="C8" s="11"/>
      <c r="D8" s="11"/>
      <c r="E8" s="11"/>
      <c r="F8" s="11"/>
      <c r="G8" s="22" t="str">
        <f>IF('Population 2019'!F8&gt;0,'Population 2019'!F8/'Population 2019'!C8,"  ")</f>
        <v xml:space="preserve">  </v>
      </c>
      <c r="H8" s="22" t="str">
        <f>IF('Population 2019'!G8&gt;0,'Population 2019'!G8/'Population 2019'!C8,"  ")</f>
        <v xml:space="preserve">  </v>
      </c>
      <c r="I8" s="22" t="str">
        <f>IF('Population 2019'!J8&gt;0,'Population 2019'!J8/'Population 2019'!C8,"  ")</f>
        <v xml:space="preserve">  </v>
      </c>
      <c r="J8" s="22" t="str">
        <f>IF('Population 2019'!I8&gt;0,'Population 2019'!I8/'Population 2019'!C8,"  ")</f>
        <v xml:space="preserve">  </v>
      </c>
      <c r="K8">
        <v>2019</v>
      </c>
    </row>
    <row r="9" spans="1:11">
      <c r="A9" s="3" t="s">
        <v>24</v>
      </c>
      <c r="B9" s="2" t="s">
        <v>25</v>
      </c>
      <c r="C9" s="11">
        <f t="shared" si="0"/>
        <v>0.9</v>
      </c>
      <c r="D9" s="11">
        <f t="shared" ref="D9" si="4">ROUND(E9,2)+ROUND(F9,2)</f>
        <v>0.1</v>
      </c>
      <c r="E9" s="11">
        <f>'Population 2019'!E9/'Population 2019'!C9</f>
        <v>9.8737601442741213E-2</v>
      </c>
      <c r="F9" s="11"/>
      <c r="G9" s="22" t="str">
        <f>IF('Population 2019'!F9&gt;0,'Population 2019'!F9/'Population 2019'!C9,"  ")</f>
        <v xml:space="preserve">  </v>
      </c>
      <c r="H9" s="22" t="str">
        <f>IF('Population 2019'!G9&gt;0,'Population 2019'!G9/'Population 2019'!C9,"  ")</f>
        <v xml:space="preserve">  </v>
      </c>
      <c r="I9" s="22" t="str">
        <f>IF('Population 2019'!J9&gt;0,'Population 2019'!J9/'Population 2019'!C9,"  ")</f>
        <v xml:space="preserve">  </v>
      </c>
      <c r="J9" s="22" t="str">
        <f>IF('Population 2019'!I9&gt;0,'Population 2019'!I9/'Population 2019'!C9,"  ")</f>
        <v xml:space="preserve">  </v>
      </c>
      <c r="K9">
        <v>2019</v>
      </c>
    </row>
    <row r="10" spans="1:11">
      <c r="A10" s="3" t="s">
        <v>26</v>
      </c>
      <c r="B10" s="1" t="s">
        <v>27</v>
      </c>
      <c r="C10" s="11">
        <f t="shared" si="0"/>
        <v>0.86</v>
      </c>
      <c r="D10" s="11">
        <f t="shared" si="1"/>
        <v>0.14000000000000001</v>
      </c>
      <c r="E10" s="11">
        <f t="shared" si="2"/>
        <v>0.13</v>
      </c>
      <c r="F10" s="11">
        <f>'Population 2019'!H10/'Population 2019'!C10</f>
        <v>7.0692071194026727E-3</v>
      </c>
      <c r="G10" s="22">
        <f>IF('Population 2019'!F10&gt;0,'Population 2019'!F10/'Population 2019'!C10,"  ")</f>
        <v>8.4746826176981149E-2</v>
      </c>
      <c r="H10" s="22">
        <f>IF('Population 2019'!G10&gt;0,'Population 2019'!G10/'Population 2019'!C10,"  ")</f>
        <v>5.3615125593457845E-2</v>
      </c>
      <c r="I10" s="21">
        <f>IF('Population 2019'!J10&gt;0,'Population 2019'!J10/'Population 2019'!C10,"  ")</f>
        <v>3.7123794783845399E-3</v>
      </c>
      <c r="J10" s="21">
        <f>IF('Population 2019'!I10&gt;0,'Population 2019'!I10/'Population 2019'!C10,"  ")</f>
        <v>3.3568276410181333E-3</v>
      </c>
      <c r="K10">
        <v>2019</v>
      </c>
    </row>
    <row r="11" spans="1:11">
      <c r="A11" s="3" t="s">
        <v>28</v>
      </c>
      <c r="B11" s="2" t="s">
        <v>29</v>
      </c>
      <c r="C11" s="11"/>
      <c r="D11" s="11"/>
      <c r="E11" s="11"/>
      <c r="F11" s="11"/>
      <c r="G11" s="22" t="str">
        <f>IF('Population 2019'!F11&gt;0,'Population 2019'!F11/'Population 2019'!C11,"  ")</f>
        <v xml:space="preserve">  </v>
      </c>
      <c r="H11" s="22" t="str">
        <f>IF('Population 2019'!G11&gt;0,'Population 2019'!G11/'Population 2019'!C11,"  ")</f>
        <v xml:space="preserve">  </v>
      </c>
      <c r="I11" s="22" t="str">
        <f>IF('Population 2019'!J11&gt;0,'Population 2019'!J11/'Population 2019'!C11,"  ")</f>
        <v xml:space="preserve">  </v>
      </c>
      <c r="J11" s="22" t="str">
        <f>IF('Population 2019'!I11&gt;0,'Population 2019'!I11/'Population 2019'!C11,"  ")</f>
        <v xml:space="preserve">  </v>
      </c>
      <c r="K11">
        <v>2019</v>
      </c>
    </row>
    <row r="12" spans="1:11">
      <c r="A12" s="3" t="s">
        <v>30</v>
      </c>
      <c r="B12" s="2" t="s">
        <v>31</v>
      </c>
      <c r="C12" s="11">
        <f t="shared" si="0"/>
        <v>0.66</v>
      </c>
      <c r="D12" s="11">
        <f t="shared" si="1"/>
        <v>0.33999999999999997</v>
      </c>
      <c r="E12" s="11">
        <f t="shared" si="2"/>
        <v>0.15</v>
      </c>
      <c r="F12" s="11">
        <f t="shared" si="3"/>
        <v>0.19</v>
      </c>
      <c r="G12" s="22">
        <f>IF('Population 2019'!F12&gt;0,'Population 2019'!F12/'Population 2019'!C12,"  ")</f>
        <v>0.11736223195757436</v>
      </c>
      <c r="H12" s="22">
        <f>IF('Population 2019'!G12&gt;0,'Population 2019'!G12/'Population 2019'!C12,"  ")</f>
        <v>2.836061793866728E-2</v>
      </c>
      <c r="I12" s="22">
        <f>IF('Population 2019'!J12&gt;0,'Population 2019'!J12/'Population 2019'!C12,"  ")</f>
        <v>3.5508415955729768E-2</v>
      </c>
      <c r="J12" s="22">
        <f>IF('Population 2019'!I12&gt;0,'Population 2019'!I12/'Population 2019'!C12,"  ")</f>
        <v>0.14549227576665899</v>
      </c>
      <c r="K12">
        <v>2019</v>
      </c>
    </row>
    <row r="13" spans="1:11">
      <c r="A13" s="3" t="s">
        <v>32</v>
      </c>
      <c r="B13" s="2" t="s">
        <v>33</v>
      </c>
      <c r="C13" s="11">
        <f t="shared" si="0"/>
        <v>0.67999999999999994</v>
      </c>
      <c r="D13" s="11">
        <f t="shared" si="1"/>
        <v>0.32</v>
      </c>
      <c r="E13" s="11">
        <f t="shared" si="2"/>
        <v>0.21000000000000002</v>
      </c>
      <c r="F13" s="11">
        <f t="shared" si="3"/>
        <v>0.11000000000000001</v>
      </c>
      <c r="G13" s="22">
        <f>IF('Population 2019'!F13&gt;0,'Population 2019'!F13/'Population 2019'!C13,"  ")</f>
        <v>0.10912110069979836</v>
      </c>
      <c r="H13" s="22">
        <f>IF('Population 2019'!G13&gt;0,'Population 2019'!G13/'Population 2019'!C13,"  ")</f>
        <v>0.10058118847111849</v>
      </c>
      <c r="I13" s="22">
        <f>IF('Population 2019'!J13&gt;0,'Population 2019'!J13/'Population 2019'!C13,"  ")</f>
        <v>4.0801802870359387E-2</v>
      </c>
      <c r="J13" s="22">
        <f>IF('Population 2019'!I13&gt;0,'Population 2019'!I13/'Population 2019'!C13,"  ")</f>
        <v>6.7607638477048981E-2</v>
      </c>
      <c r="K13">
        <v>2019</v>
      </c>
    </row>
    <row r="14" spans="1:11">
      <c r="A14" s="3" t="s">
        <v>34</v>
      </c>
      <c r="B14" s="2" t="s">
        <v>35</v>
      </c>
      <c r="C14" s="11">
        <f t="shared" si="0"/>
        <v>0.57000000000000006</v>
      </c>
      <c r="D14" s="11">
        <f t="shared" si="1"/>
        <v>0.43</v>
      </c>
      <c r="E14" s="11">
        <f t="shared" si="2"/>
        <v>0.28999999999999998</v>
      </c>
      <c r="F14" s="11">
        <f t="shared" si="3"/>
        <v>0.14000000000000001</v>
      </c>
      <c r="G14" s="22">
        <f>IF('Population 2019'!F14&gt;0,'Population 2019'!F14/'Population 2019'!C14,"  ")</f>
        <v>0.21155122814782032</v>
      </c>
      <c r="H14" s="22">
        <f>IF('Population 2019'!G14&gt;0,'Population 2019'!G14/'Population 2019'!C14,"  ")</f>
        <v>8.0438150033193184E-2</v>
      </c>
      <c r="I14" s="22">
        <f>IF('Population 2019'!J14&gt;0,'Population 2019'!J14/'Population 2019'!C14,"  ")</f>
        <v>2.9320646160655012E-2</v>
      </c>
      <c r="J14" s="22">
        <f>IF('Population 2019'!I14&gt;0,'Population 2019'!I14/'Population 2019'!C14,"  ")</f>
        <v>0.1105333038282806</v>
      </c>
      <c r="K14">
        <v>2019</v>
      </c>
    </row>
    <row r="15" spans="1:11">
      <c r="A15" s="3" t="s">
        <v>36</v>
      </c>
      <c r="B15" s="2" t="s">
        <v>37</v>
      </c>
      <c r="C15" s="11">
        <f t="shared" si="0"/>
        <v>0.86</v>
      </c>
      <c r="D15" s="11">
        <f t="shared" si="1"/>
        <v>0.14000000000000001</v>
      </c>
      <c r="E15" s="11"/>
      <c r="F15" s="11">
        <f t="shared" si="3"/>
        <v>0.14000000000000001</v>
      </c>
      <c r="G15" s="22" t="str">
        <f>IF('Population 2019'!F15&gt;0,'Population 2019'!F15/'Population 2019'!C15,"  ")</f>
        <v xml:space="preserve">  </v>
      </c>
      <c r="H15" s="22" t="str">
        <f>IF('Population 2019'!G15&gt;0,'Population 2019'!G15/'Population 2019'!C15,"  ")</f>
        <v xml:space="preserve">  </v>
      </c>
      <c r="I15" s="22">
        <f>IF('Population 2019'!J15&gt;0,'Population 2019'!J15/'Population 2019'!C15,"  ")</f>
        <v>9.329364473617259E-2</v>
      </c>
      <c r="J15" s="22">
        <f>IF('Population 2019'!I15&gt;0,'Population 2019'!I15/'Population 2019'!C15,"  ")</f>
        <v>5.1925914618633287E-2</v>
      </c>
      <c r="K15">
        <v>2019</v>
      </c>
    </row>
    <row r="16" spans="1:11">
      <c r="A16" s="3" t="s">
        <v>38</v>
      </c>
      <c r="B16" s="2" t="s">
        <v>39</v>
      </c>
      <c r="C16" s="11"/>
      <c r="D16" s="11"/>
      <c r="E16" s="11"/>
      <c r="F16" s="11"/>
      <c r="G16" s="22" t="str">
        <f>IF('Population 2019'!F16&gt;0,'Population 2019'!F16/'Population 2019'!C16,"  ")</f>
        <v xml:space="preserve">  </v>
      </c>
      <c r="H16" s="22" t="str">
        <f>IF('Population 2019'!G16&gt;0,'Population 2019'!G16/'Population 2019'!C16,"  ")</f>
        <v xml:space="preserve">  </v>
      </c>
      <c r="I16" s="22" t="str">
        <f>IF('Population 2019'!J16&gt;0,'Population 2019'!J16/'Population 2019'!C16,"  ")</f>
        <v xml:space="preserve">  </v>
      </c>
      <c r="J16" s="22" t="str">
        <f>IF('Population 2019'!I16&gt;0,'Population 2019'!I16/'Population 2019'!C16,"  ")</f>
        <v xml:space="preserve">  </v>
      </c>
      <c r="K16">
        <v>2019</v>
      </c>
    </row>
    <row r="17" spans="1:11">
      <c r="A17" s="3" t="s">
        <v>40</v>
      </c>
      <c r="B17" s="2" t="s">
        <v>41</v>
      </c>
      <c r="C17" s="11">
        <f t="shared" si="0"/>
        <v>0.7</v>
      </c>
      <c r="D17" s="11">
        <f t="shared" si="1"/>
        <v>0.30000000000000004</v>
      </c>
      <c r="E17" s="11">
        <f t="shared" si="2"/>
        <v>0.23</v>
      </c>
      <c r="F17" s="11">
        <f>'Population 2019'!H17/'Population 2019'!C17</f>
        <v>7.4472321784149739E-2</v>
      </c>
      <c r="G17" s="22">
        <f>IF('Population 2019'!F17&gt;0,'Population 2019'!F17/'Population 2019'!C17,"  ")</f>
        <v>9.2293906810035839E-2</v>
      </c>
      <c r="H17" s="22">
        <f>IF('Population 2019'!G17&gt;0,'Population 2019'!G17/'Population 2019'!C17,"  ")</f>
        <v>0.14038231780167265</v>
      </c>
      <c r="I17" s="22" t="str">
        <f>IF('Population 2019'!J17&gt;0,'Population 2019'!J17/'Population 2019'!C17,"  ")</f>
        <v xml:space="preserve">  </v>
      </c>
      <c r="J17" s="22">
        <f>IF('Population 2019'!I17&gt;0,'Population 2019'!I17/'Population 2019'!C17,"  ")</f>
        <v>7.4472321784149739E-2</v>
      </c>
      <c r="K17">
        <v>2019</v>
      </c>
    </row>
    <row r="18" spans="1:11">
      <c r="A18" s="3" t="s">
        <v>42</v>
      </c>
      <c r="B18" s="2" t="s">
        <v>43</v>
      </c>
      <c r="C18" s="11"/>
      <c r="D18" s="11"/>
      <c r="E18" s="11"/>
      <c r="F18" s="11"/>
      <c r="G18" s="22" t="str">
        <f>IF('Population 2019'!F18&gt;0,'Population 2019'!F18/'Population 2019'!C18,"  ")</f>
        <v xml:space="preserve">  </v>
      </c>
      <c r="H18" s="22" t="str">
        <f>IF('Population 2019'!G18&gt;0,'Population 2019'!G18/'Population 2019'!C18,"  ")</f>
        <v xml:space="preserve">  </v>
      </c>
      <c r="I18" s="22" t="str">
        <f>IF('Population 2019'!J18&gt;0,'Population 2019'!J18/'Population 2019'!C18,"  ")</f>
        <v xml:space="preserve">  </v>
      </c>
      <c r="J18" s="22" t="str">
        <f>IF('Population 2019'!I18&gt;0,'Population 2019'!I18/'Population 2019'!C18,"  ")</f>
        <v xml:space="preserve">  </v>
      </c>
      <c r="K18">
        <v>2019</v>
      </c>
    </row>
    <row r="19" spans="1:11">
      <c r="A19" s="3" t="s">
        <v>44</v>
      </c>
      <c r="B19" s="2" t="s">
        <v>45</v>
      </c>
      <c r="C19" s="11">
        <f t="shared" si="0"/>
        <v>0.7</v>
      </c>
      <c r="D19" s="11">
        <f t="shared" si="1"/>
        <v>0.3</v>
      </c>
      <c r="E19" s="11">
        <f t="shared" si="2"/>
        <v>0.11</v>
      </c>
      <c r="F19" s="11">
        <f t="shared" si="3"/>
        <v>0.19</v>
      </c>
      <c r="G19" s="22">
        <f>IF('Population 2019'!F19&gt;0,'Population 2019'!F19/'Population 2019'!C19,"  ")</f>
        <v>3.4677496113455379E-2</v>
      </c>
      <c r="H19" s="22">
        <f>IF('Population 2019'!G19&gt;0,'Population 2019'!G19/'Population 2019'!C19,"  ")</f>
        <v>7.6271455312668546E-2</v>
      </c>
      <c r="I19" s="22">
        <f>IF('Population 2019'!J19&gt;0,'Population 2019'!J19/'Population 2019'!C19,"  ")</f>
        <v>2.6016053808813732E-2</v>
      </c>
      <c r="J19" s="22">
        <f>IF('Population 2019'!I19&gt;0,'Population 2019'!I19/'Population 2019'!C19,"  ")</f>
        <v>0.16209270598686507</v>
      </c>
      <c r="K19">
        <v>2019</v>
      </c>
    </row>
    <row r="20" spans="1:11">
      <c r="A20" s="3" t="s">
        <v>46</v>
      </c>
      <c r="B20" s="1" t="s">
        <v>47</v>
      </c>
      <c r="C20" s="11">
        <f t="shared" si="0"/>
        <v>0.97</v>
      </c>
      <c r="D20" s="11">
        <f t="shared" si="1"/>
        <v>0.03</v>
      </c>
      <c r="E20" s="11">
        <f>'Population 2019'!E20/'Population 2019'!C20</f>
        <v>1.3787916771120581E-3</v>
      </c>
      <c r="F20" s="11">
        <f t="shared" si="3"/>
        <v>0.03</v>
      </c>
      <c r="G20" s="22" t="str">
        <f>IF('Population 2019'!F20&gt;0,'Population 2019'!F20/'Population 2019'!C20,"  ")</f>
        <v xml:space="preserve">  </v>
      </c>
      <c r="H20" s="22" t="str">
        <f>IF('Population 2019'!G20&gt;0,'Population 2019'!G20/'Population 2019'!C20,"  ")</f>
        <v xml:space="preserve">  </v>
      </c>
      <c r="I20" s="22">
        <f>IF('Population 2019'!J20&gt;0,'Population 2019'!J20/'Population 2019'!C20,"  ")</f>
        <v>1.642015542742542E-2</v>
      </c>
      <c r="J20" s="22">
        <f>IF('Population 2019'!I20&gt;0,'Population 2019'!I20/'Population 2019'!C20,"  ")</f>
        <v>1.0027575833542241E-2</v>
      </c>
      <c r="K20">
        <v>2019</v>
      </c>
    </row>
    <row r="21" spans="1:11">
      <c r="A21" s="3" t="s">
        <v>48</v>
      </c>
      <c r="B21" s="2" t="s">
        <v>49</v>
      </c>
      <c r="C21" s="11">
        <f t="shared" si="0"/>
        <v>0.92</v>
      </c>
      <c r="D21" s="11">
        <f t="shared" si="1"/>
        <v>0.08</v>
      </c>
      <c r="E21" s="11">
        <f>'Population 2019'!E21/'Population 2019'!C21</f>
        <v>4.2810560639528768E-2</v>
      </c>
      <c r="F21" s="11">
        <f>'Population 2019'!H21/'Population 2019'!C21</f>
        <v>3.9392026927527087E-2</v>
      </c>
      <c r="G21" s="22" t="str">
        <f>IF('Population 2019'!F21&gt;0,'Population 2019'!F21/'Population 2019'!C21,"  ")</f>
        <v xml:space="preserve">  </v>
      </c>
      <c r="H21" s="22" t="str">
        <f>IF('Population 2019'!G21&gt;0,'Population 2019'!G21/'Population 2019'!C21,"  ")</f>
        <v xml:space="preserve">  </v>
      </c>
      <c r="I21" s="22" t="str">
        <f>IF('Population 2019'!J21&gt;0,'Population 2019'!J21/'Population 2019'!C21,"  ")</f>
        <v xml:space="preserve">  </v>
      </c>
      <c r="J21" s="22" t="str">
        <f>IF('Population 2019'!I21&gt;0,'Population 2019'!I21/'Population 2019'!C21,"  ")</f>
        <v xml:space="preserve">  </v>
      </c>
      <c r="K21">
        <v>2019</v>
      </c>
    </row>
    <row r="22" spans="1:11">
      <c r="A22" s="3" t="s">
        <v>50</v>
      </c>
      <c r="B22" s="2" t="s">
        <v>51</v>
      </c>
      <c r="C22" s="11"/>
      <c r="D22" s="11"/>
      <c r="E22" s="11"/>
      <c r="F22" s="11"/>
      <c r="G22" s="22" t="str">
        <f>IF('Population 2019'!F22&gt;0,'Population 2019'!F22/'Population 2019'!C22,"  ")</f>
        <v xml:space="preserve">  </v>
      </c>
      <c r="H22" s="22" t="str">
        <f>IF('Population 2019'!G22&gt;0,'Population 2019'!G22/'Population 2019'!C22,"  ")</f>
        <v xml:space="preserve">  </v>
      </c>
      <c r="I22" s="22" t="str">
        <f>IF('Population 2019'!J22&gt;0,'Population 2019'!J22/'Population 2019'!C22,"  ")</f>
        <v xml:space="preserve">  </v>
      </c>
      <c r="J22" s="22" t="str">
        <f>IF('Population 2019'!I22&gt;0,'Population 2019'!I22/'Population 2019'!C22,"  ")</f>
        <v xml:space="preserve">  </v>
      </c>
      <c r="K22">
        <v>2019</v>
      </c>
    </row>
    <row r="23" spans="1:11">
      <c r="A23" s="3" t="s">
        <v>52</v>
      </c>
      <c r="B23" s="1" t="s">
        <v>53</v>
      </c>
      <c r="C23" s="11">
        <f t="shared" si="0"/>
        <v>0.96</v>
      </c>
      <c r="D23" s="11">
        <f t="shared" si="1"/>
        <v>0.04</v>
      </c>
      <c r="E23" s="11"/>
      <c r="F23" s="11">
        <f>'Population 2019'!H23/'Population 2019'!C23</f>
        <v>4.0317956737034144E-2</v>
      </c>
      <c r="G23" s="22" t="str">
        <f>IF('Population 2019'!F23&gt;0,'Population 2019'!F23/'Population 2019'!C23,"  ")</f>
        <v xml:space="preserve">  </v>
      </c>
      <c r="H23" s="22" t="str">
        <f>IF('Population 2019'!G23&gt;0,'Population 2019'!G23/'Population 2019'!C23,"  ")</f>
        <v xml:space="preserve">  </v>
      </c>
      <c r="I23" s="22">
        <f>IF('Population 2019'!J23&gt;0,'Population 2019'!J23/'Population 2019'!C23,"  ")</f>
        <v>4.0317956737034144E-2</v>
      </c>
      <c r="J23" s="22" t="str">
        <f>IF('Population 2019'!I23&gt;0,'Population 2019'!I23/'Population 2019'!C23,"  ")</f>
        <v xml:space="preserve">  </v>
      </c>
      <c r="K23">
        <v>2019</v>
      </c>
    </row>
    <row r="24" spans="1:11">
      <c r="A24" s="3" t="s">
        <v>54</v>
      </c>
      <c r="B24" s="1" t="s">
        <v>55</v>
      </c>
      <c r="C24" s="11">
        <f t="shared" si="0"/>
        <v>0.7</v>
      </c>
      <c r="D24" s="11">
        <f t="shared" si="1"/>
        <v>0.3</v>
      </c>
      <c r="E24" s="55">
        <f>'Population 2019'!E24/'Population 2019'!C24</f>
        <v>0.12258536076015454</v>
      </c>
      <c r="F24" s="11">
        <f t="shared" si="3"/>
        <v>0.18</v>
      </c>
      <c r="G24" s="22" t="str">
        <f>IF('Population 2019'!F24&gt;0,'Population 2019'!F24/'Population 2019'!C24,"  ")</f>
        <v xml:space="preserve">  </v>
      </c>
      <c r="H24" s="22">
        <f>IF('Population 2019'!G24&gt;0,'Population 2019'!G24/'Population 2019'!C24,"  ")</f>
        <v>0.12258536076015454</v>
      </c>
      <c r="I24" s="22">
        <f>IF('Population 2019'!J24&gt;0,'Population 2019'!J24/'Population 2019'!C24,"  ")</f>
        <v>0.11840868748042184</v>
      </c>
      <c r="J24" s="22">
        <f>IF('Population 2019'!I24&gt;0,'Population 2019'!I24/'Population 2019'!C24,"  ")</f>
        <v>6.2963349691970344E-2</v>
      </c>
      <c r="K24">
        <v>2019</v>
      </c>
    </row>
    <row r="25" spans="1:11">
      <c r="A25" s="3" t="s">
        <v>56</v>
      </c>
      <c r="B25" s="2" t="s">
        <v>57</v>
      </c>
      <c r="C25" s="11">
        <f t="shared" si="0"/>
        <v>0.48</v>
      </c>
      <c r="D25" s="11">
        <f t="shared" si="1"/>
        <v>0.52</v>
      </c>
      <c r="E25" s="11">
        <f t="shared" si="2"/>
        <v>0.32</v>
      </c>
      <c r="F25" s="11">
        <f t="shared" si="3"/>
        <v>0.2</v>
      </c>
      <c r="G25" s="22">
        <f>IF('Population 2019'!F25&gt;0,'Population 2019'!F25/'Population 2019'!C25,"  ")</f>
        <v>0.18808120962589622</v>
      </c>
      <c r="H25" s="22">
        <f>IF('Population 2019'!G25&gt;0,'Population 2019'!G25/'Population 2019'!C25,"  ")</f>
        <v>0.12774188968552566</v>
      </c>
      <c r="I25" s="22">
        <f>IF('Population 2019'!J25&gt;0,'Population 2019'!J25/'Population 2019'!C25,"  ")</f>
        <v>7.5743593383971033E-2</v>
      </c>
      <c r="J25" s="22">
        <f>IF('Population 2019'!I25&gt;0,'Population 2019'!I25/'Population 2019'!C25,"  ")</f>
        <v>0.11755519273088663</v>
      </c>
      <c r="K25">
        <v>2019</v>
      </c>
    </row>
    <row r="26" spans="1:11">
      <c r="A26" s="3" t="s">
        <v>58</v>
      </c>
      <c r="B26" s="2" t="s">
        <v>59</v>
      </c>
      <c r="C26" s="11"/>
      <c r="D26" s="11"/>
      <c r="E26" s="11"/>
      <c r="F26" s="11"/>
      <c r="G26" s="22" t="str">
        <f>IF('Population 2019'!F26&gt;0,'Population 2019'!F26/'Population 2019'!C26,"  ")</f>
        <v xml:space="preserve">  </v>
      </c>
      <c r="H26" s="22" t="str">
        <f>IF('Population 2019'!G26&gt;0,'Population 2019'!G26/'Population 2019'!C26,"  ")</f>
        <v xml:space="preserve">  </v>
      </c>
      <c r="I26" s="22" t="str">
        <f>IF('Population 2019'!J26&gt;0,'Population 2019'!J26/'Population 2019'!C26,"  ")</f>
        <v xml:space="preserve">  </v>
      </c>
      <c r="J26" s="22" t="str">
        <f>IF('Population 2019'!I26&gt;0,'Population 2019'!I26/'Population 2019'!C26,"  ")</f>
        <v xml:space="preserve">  </v>
      </c>
      <c r="K26">
        <v>2019</v>
      </c>
    </row>
    <row r="27" spans="1:11">
      <c r="A27" s="3" t="s">
        <v>60</v>
      </c>
      <c r="B27" s="2" t="s">
        <v>61</v>
      </c>
      <c r="C27" s="11">
        <f t="shared" si="0"/>
        <v>0.86</v>
      </c>
      <c r="D27" s="11">
        <f t="shared" si="1"/>
        <v>0.14000000000000001</v>
      </c>
      <c r="E27" s="11">
        <f t="shared" si="2"/>
        <v>0.08</v>
      </c>
      <c r="F27" s="11">
        <f t="shared" si="3"/>
        <v>6.0000000000000005E-2</v>
      </c>
      <c r="G27" s="22">
        <f>IF('Population 2019'!F27&gt;0,'Population 2019'!F27/'Population 2019'!C27,"  ")</f>
        <v>2.6599568655643422E-2</v>
      </c>
      <c r="H27" s="22">
        <f>IF('Population 2019'!G27&gt;0,'Population 2019'!G27/'Population 2019'!C27,"  ")</f>
        <v>5.2480230050323505E-2</v>
      </c>
      <c r="I27" s="22">
        <f>IF('Population 2019'!J27&gt;0,'Population 2019'!J27/'Population 2019'!C27,"  ")</f>
        <v>5.3918044572250183E-2</v>
      </c>
      <c r="J27" s="22">
        <f>IF('Population 2019'!I27&gt;0,'Population 2019'!I27/'Population 2019'!C27,"  ")</f>
        <v>5.7512580877066861E-3</v>
      </c>
      <c r="K27">
        <v>2019</v>
      </c>
    </row>
    <row r="28" spans="1:11">
      <c r="A28" s="4" t="s">
        <v>62</v>
      </c>
      <c r="B28" s="1" t="s">
        <v>63</v>
      </c>
      <c r="C28" s="11">
        <f t="shared" si="0"/>
        <v>0.71</v>
      </c>
      <c r="D28" s="11">
        <f t="shared" si="1"/>
        <v>0.29000000000000004</v>
      </c>
      <c r="E28" s="11">
        <f t="shared" si="2"/>
        <v>0.17</v>
      </c>
      <c r="F28" s="11">
        <f t="shared" si="3"/>
        <v>0.12</v>
      </c>
      <c r="G28" s="22">
        <f>IF('Population 2019'!F28&gt;0,'Population 2019'!F28/'Population 2019'!C28,"  ")</f>
        <v>0.16063848345641682</v>
      </c>
      <c r="H28" s="22">
        <f>IF('Population 2019'!G28&gt;0,'Population 2019'!G28/'Population 2019'!C28,"  ")</f>
        <v>1.302552770832122E-2</v>
      </c>
      <c r="I28" s="22">
        <f>IF('Population 2019'!J28&gt;0,'Population 2019'!J28/'Population 2019'!C28,"  ")</f>
        <v>1.7444903180787347E-4</v>
      </c>
      <c r="J28" s="22">
        <f>IF('Population 2019'!I28&gt;0,'Population 2019'!I28/'Population 2019'!C28,"  ")</f>
        <v>0.11964296098156656</v>
      </c>
      <c r="K28">
        <v>2019</v>
      </c>
    </row>
    <row r="29" spans="1:11">
      <c r="A29" s="4" t="s">
        <v>64</v>
      </c>
      <c r="B29" s="2" t="s">
        <v>65</v>
      </c>
      <c r="C29" s="11">
        <f t="shared" si="0"/>
        <v>0.64</v>
      </c>
      <c r="D29" s="11">
        <f t="shared" si="1"/>
        <v>0.36</v>
      </c>
      <c r="E29" s="11">
        <f>'Population 2019'!E29/'Population 2019'!C29</f>
        <v>0.2483108108108108</v>
      </c>
      <c r="F29" s="11">
        <f>'Population 2019'!H29/'Population 2019'!C29</f>
        <v>0.1097972972972973</v>
      </c>
      <c r="G29" s="22" t="str">
        <f>IF('Population 2019'!F29&gt;0,'Population 2019'!F29/'Population 2019'!C29,"  ")</f>
        <v xml:space="preserve">  </v>
      </c>
      <c r="H29" s="22" t="str">
        <f>IF('Population 2019'!G29&gt;0,'Population 2019'!G29/'Population 2019'!C29,"  ")</f>
        <v xml:space="preserve">  </v>
      </c>
      <c r="I29" s="22" t="str">
        <f>IF('Population 2019'!J29&gt;0,'Population 2019'!J29/'Population 2019'!C29,"  ")</f>
        <v xml:space="preserve">  </v>
      </c>
      <c r="J29" s="22" t="str">
        <f>IF('Population 2019'!I29&gt;0,'Population 2019'!I29/'Population 2019'!C29,"  ")</f>
        <v xml:space="preserve">  </v>
      </c>
      <c r="K29">
        <v>2019</v>
      </c>
    </row>
    <row r="30" spans="1:11">
      <c r="A30" s="3" t="s">
        <v>66</v>
      </c>
      <c r="B30" s="2" t="s">
        <v>67</v>
      </c>
      <c r="C30" s="11">
        <f t="shared" si="0"/>
        <v>0.87</v>
      </c>
      <c r="D30" s="11">
        <f t="shared" si="1"/>
        <v>0.13</v>
      </c>
      <c r="E30" s="11">
        <f>'Population 2019'!E30/'Population 2019'!C30</f>
        <v>6.7249863313285946E-2</v>
      </c>
      <c r="F30" s="11">
        <f t="shared" si="3"/>
        <v>0.06</v>
      </c>
      <c r="G30" s="22" t="str">
        <f>IF('Population 2019'!F30&gt;0,'Population 2019'!F30/'Population 2019'!C30,"  ")</f>
        <v xml:space="preserve">  </v>
      </c>
      <c r="H30" s="22" t="str">
        <f>IF('Population 2019'!G30&gt;0,'Population 2019'!G30/'Population 2019'!C30,"  ")</f>
        <v xml:space="preserve">  </v>
      </c>
      <c r="I30" s="22">
        <f>IF('Population 2019'!J30&gt;0,'Population 2019'!J30/'Population 2019'!C30,"  ")</f>
        <v>2.0229633679606344E-2</v>
      </c>
      <c r="J30" s="22">
        <f>IF('Population 2019'!I30&gt;0,'Population 2019'!I30/'Population 2019'!C30,"  ")</f>
        <v>4.3193001640240571E-2</v>
      </c>
      <c r="K30">
        <v>2019</v>
      </c>
    </row>
    <row r="31" spans="1:11">
      <c r="A31" s="3" t="s">
        <v>68</v>
      </c>
      <c r="B31" s="2" t="s">
        <v>69</v>
      </c>
      <c r="C31" s="11">
        <f t="shared" si="0"/>
        <v>0.98</v>
      </c>
      <c r="D31" s="11">
        <f t="shared" si="1"/>
        <v>0.02</v>
      </c>
      <c r="E31" s="11">
        <f>'Population 2019'!E31/'Population 2019'!C31</f>
        <v>3.9761431411530811E-3</v>
      </c>
      <c r="F31" s="11">
        <f>'Population 2019'!H31/'Population 2019'!C31</f>
        <v>2.4652087475149104E-2</v>
      </c>
      <c r="G31" s="22" t="str">
        <f>IF('Population 2019'!F31&gt;0,'Population 2019'!F31/'Population 2019'!C31,"  ")</f>
        <v xml:space="preserve">  </v>
      </c>
      <c r="H31" s="22">
        <f>IF('Population 2019'!G31&gt;0,'Population 2019'!G31/'Population 2019'!C31,"  ")</f>
        <v>3.9761431411530811E-3</v>
      </c>
      <c r="I31" s="22">
        <f>IF('Population 2019'!J31&gt;0,'Population 2019'!J31/'Population 2019'!C31,"  ")</f>
        <v>2.4652087475149104E-2</v>
      </c>
      <c r="J31" s="22" t="str">
        <f>IF('Population 2019'!I31&gt;0,'Population 2019'!I31/'Population 2019'!C31,"  ")</f>
        <v xml:space="preserve">  </v>
      </c>
      <c r="K31">
        <v>2019</v>
      </c>
    </row>
    <row r="32" spans="1:11">
      <c r="A32" s="3" t="s">
        <v>70</v>
      </c>
      <c r="B32" s="2" t="s">
        <v>71</v>
      </c>
      <c r="C32" s="11"/>
      <c r="D32" s="11"/>
      <c r="E32" s="11"/>
      <c r="F32" s="11"/>
      <c r="G32" s="22" t="str">
        <f>IF('Population 2019'!F32&gt;0,'Population 2019'!F32/'Population 2019'!C32,"  ")</f>
        <v xml:space="preserve">  </v>
      </c>
      <c r="H32" s="22" t="str">
        <f>IF('Population 2019'!G32&gt;0,'Population 2019'!G32/'Population 2019'!C32,"  ")</f>
        <v xml:space="preserve">  </v>
      </c>
      <c r="I32" s="22" t="str">
        <f>IF('Population 2019'!J32&gt;0,'Population 2019'!J32/'Population 2019'!C32,"  ")</f>
        <v xml:space="preserve">  </v>
      </c>
      <c r="J32" s="22" t="str">
        <f>IF('Population 2019'!I32&gt;0,'Population 2019'!I32/'Population 2019'!C32,"  ")</f>
        <v xml:space="preserve">  </v>
      </c>
      <c r="K32">
        <v>2019</v>
      </c>
    </row>
    <row r="33" spans="1:11">
      <c r="A33" s="3" t="s">
        <v>72</v>
      </c>
      <c r="B33" s="1" t="s">
        <v>73</v>
      </c>
      <c r="C33" s="11"/>
      <c r="D33" s="11"/>
      <c r="E33" s="11"/>
      <c r="F33" s="11"/>
      <c r="G33" s="22" t="str">
        <f>IF('Population 2019'!F33&gt;0,'Population 2019'!F33/'Population 2019'!C33,"  ")</f>
        <v xml:space="preserve">  </v>
      </c>
      <c r="H33" s="22" t="str">
        <f>IF('Population 2019'!G33&gt;0,'Population 2019'!G33/'Population 2019'!C33,"  ")</f>
        <v xml:space="preserve">  </v>
      </c>
      <c r="I33" s="22" t="str">
        <f>IF('Population 2019'!J33&gt;0,'Population 2019'!J33/'Population 2019'!C33,"  ")</f>
        <v xml:space="preserve">  </v>
      </c>
      <c r="J33" s="22" t="str">
        <f>IF('Population 2019'!I33&gt;0,'Population 2019'!I33/'Population 2019'!C33,"  ")</f>
        <v xml:space="preserve">  </v>
      </c>
      <c r="K33">
        <v>2019</v>
      </c>
    </row>
    <row r="34" spans="1:11">
      <c r="A34" s="3" t="s">
        <v>74</v>
      </c>
      <c r="B34" s="1" t="s">
        <v>75</v>
      </c>
      <c r="C34" s="11">
        <f t="shared" si="0"/>
        <v>0.79</v>
      </c>
      <c r="D34" s="11">
        <f t="shared" si="1"/>
        <v>0.21000000000000002</v>
      </c>
      <c r="E34" s="11">
        <f t="shared" si="2"/>
        <v>0.13</v>
      </c>
      <c r="F34" s="11">
        <f t="shared" si="3"/>
        <v>0.08</v>
      </c>
      <c r="G34" s="22">
        <f>IF('Population 2019'!F34&gt;0,'Population 2019'!F34/'Population 2019'!C34,"  ")</f>
        <v>1.3620182634267142E-2</v>
      </c>
      <c r="H34" s="22">
        <f>IF('Population 2019'!G34&gt;0,'Population 2019'!G34/'Population 2019'!C34,"  ")</f>
        <v>0.11925398545116855</v>
      </c>
      <c r="I34" s="22">
        <f>IF('Population 2019'!J34&gt;0,'Population 2019'!J34/'Population 2019'!C34,"  ")</f>
        <v>6.6398390342052319E-2</v>
      </c>
      <c r="J34" s="22">
        <f>IF('Population 2019'!I34&gt;0,'Population 2019'!I34/'Population 2019'!C34,"  ")</f>
        <v>8.1256771397616463E-3</v>
      </c>
      <c r="K34">
        <v>2019</v>
      </c>
    </row>
    <row r="35" spans="1:11">
      <c r="A35" s="4" t="s">
        <v>76</v>
      </c>
      <c r="B35" s="2" t="s">
        <v>77</v>
      </c>
      <c r="C35" s="11">
        <f t="shared" si="0"/>
        <v>0.78</v>
      </c>
      <c r="D35" s="11">
        <f t="shared" si="1"/>
        <v>0.22</v>
      </c>
      <c r="E35" s="11"/>
      <c r="F35" s="11">
        <f t="shared" si="3"/>
        <v>0.22</v>
      </c>
      <c r="G35" s="22" t="str">
        <f>IF('Population 2019'!F35&gt;0,'Population 2019'!F35/'Population 2019'!C35,"  ")</f>
        <v xml:space="preserve">  </v>
      </c>
      <c r="H35" s="22" t="str">
        <f>IF('Population 2019'!G35&gt;0,'Population 2019'!G35/'Population 2019'!C35,"  ")</f>
        <v xml:space="preserve">  </v>
      </c>
      <c r="I35" s="22">
        <f>IF('Population 2019'!J35&gt;0,'Population 2019'!J35/'Population 2019'!C35,"  ")</f>
        <v>0.10345125294079557</v>
      </c>
      <c r="J35" s="22">
        <f>IF('Population 2019'!I35&gt;0,'Population 2019'!I35/'Population 2019'!C35,"  ")</f>
        <v>0.12421488851956573</v>
      </c>
      <c r="K35">
        <v>2019</v>
      </c>
    </row>
    <row r="36" spans="1:11">
      <c r="A36" s="4" t="s">
        <v>78</v>
      </c>
      <c r="B36" s="2" t="s">
        <v>79</v>
      </c>
      <c r="C36" s="11"/>
      <c r="D36" s="11"/>
      <c r="E36" s="11"/>
      <c r="F36" s="11"/>
      <c r="G36" s="22" t="str">
        <f>IF('Population 2019'!F36&gt;0,'Population 2019'!F36/'Population 2019'!C36,"  ")</f>
        <v xml:space="preserve">  </v>
      </c>
      <c r="H36" s="22" t="str">
        <f>IF('Population 2019'!G36&gt;0,'Population 2019'!G36/'Population 2019'!C36,"  ")</f>
        <v xml:space="preserve">  </v>
      </c>
      <c r="I36" s="22" t="str">
        <f>IF('Population 2019'!J36&gt;0,'Population 2019'!J36/'Population 2019'!C36,"  ")</f>
        <v xml:space="preserve">  </v>
      </c>
      <c r="J36" s="22" t="str">
        <f>IF('Population 2019'!I36&gt;0,'Population 2019'!I36/'Population 2019'!C36,"  ")</f>
        <v xml:space="preserve">  </v>
      </c>
      <c r="K36">
        <v>2019</v>
      </c>
    </row>
    <row r="37" spans="1:11">
      <c r="A37" s="4" t="s">
        <v>80</v>
      </c>
      <c r="B37" s="2" t="s">
        <v>81</v>
      </c>
      <c r="C37" s="11">
        <f t="shared" si="0"/>
        <v>0.91</v>
      </c>
      <c r="D37" s="11">
        <f t="shared" si="1"/>
        <v>0.09</v>
      </c>
      <c r="E37" s="11">
        <f t="shared" si="2"/>
        <v>0.09</v>
      </c>
      <c r="F37" s="11">
        <f>'Population 2019'!H37/'Population 2019'!C37</f>
        <v>0</v>
      </c>
      <c r="G37" s="22">
        <f>IF('Population 2019'!F37&gt;0,'Population 2019'!F37/'Population 2019'!C37,"  ")</f>
        <v>3.1989885832503256E-2</v>
      </c>
      <c r="H37" s="22">
        <f>IF('Population 2019'!G37&gt;0,'Population 2019'!G37/'Population 2019'!C37,"  ")</f>
        <v>5.9037621638188646E-2</v>
      </c>
      <c r="I37" s="22" t="str">
        <f>IF('Population 2019'!J37&gt;0,'Population 2019'!J37/'Population 2019'!C37,"  ")</f>
        <v xml:space="preserve">  </v>
      </c>
      <c r="J37" s="22" t="str">
        <f>IF('Population 2019'!I37&gt;0,'Population 2019'!I37/'Population 2019'!C37,"  ")</f>
        <v xml:space="preserve">  </v>
      </c>
      <c r="K37">
        <v>2019</v>
      </c>
    </row>
    <row r="38" spans="1:11">
      <c r="A38" s="4" t="s">
        <v>82</v>
      </c>
      <c r="B38" s="1" t="s">
        <v>83</v>
      </c>
      <c r="C38" s="11">
        <f t="shared" si="0"/>
        <v>0.89</v>
      </c>
      <c r="D38" s="11">
        <f t="shared" si="1"/>
        <v>0.11</v>
      </c>
      <c r="E38" s="11">
        <f t="shared" si="2"/>
        <v>0.1</v>
      </c>
      <c r="F38" s="11">
        <f t="shared" si="3"/>
        <v>0.01</v>
      </c>
      <c r="G38" s="22">
        <f>IF('Population 2019'!F38&gt;0,'Population 2019'!F38/'Population 2019'!C38,"  ")</f>
        <v>4.6447729948972914E-2</v>
      </c>
      <c r="H38" s="22">
        <f>IF('Population 2019'!G38&gt;0,'Population 2019'!G38/'Population 2019'!C38,"  ")</f>
        <v>5.38401151380348E-2</v>
      </c>
      <c r="I38" s="22">
        <f>IF('Population 2019'!J38&gt;0,'Population 2019'!J38/'Population 2019'!C38,"  ")</f>
        <v>5.1681276985476908E-3</v>
      </c>
      <c r="J38" s="22">
        <f>IF('Population 2019'!I38&gt;0,'Population 2019'!I38/'Population 2019'!C38,"  ")</f>
        <v>7.8503205547559858E-4</v>
      </c>
      <c r="K38">
        <v>2019</v>
      </c>
    </row>
    <row r="39" spans="1:11">
      <c r="A39" s="4" t="s">
        <v>84</v>
      </c>
      <c r="B39" s="2" t="s">
        <v>85</v>
      </c>
      <c r="C39" s="11">
        <f t="shared" si="0"/>
        <v>0.85</v>
      </c>
      <c r="D39" s="11">
        <f t="shared" si="1"/>
        <v>0.15</v>
      </c>
      <c r="E39" s="11"/>
      <c r="F39" s="11">
        <f t="shared" si="3"/>
        <v>0.15</v>
      </c>
      <c r="G39" s="22" t="str">
        <f>IF('Population 2019'!F39&gt;0,'Population 2019'!F39/'Population 2019'!C39,"  ")</f>
        <v xml:space="preserve">  </v>
      </c>
      <c r="H39" s="22" t="str">
        <f>IF('Population 2019'!G39&gt;0,'Population 2019'!G39/'Population 2019'!C39,"  ")</f>
        <v xml:space="preserve">  </v>
      </c>
      <c r="I39" s="22">
        <f>IF('Population 2019'!J39&gt;0,'Population 2019'!J39/'Population 2019'!C39,"  ")</f>
        <v>6.0862269265522136E-2</v>
      </c>
      <c r="J39" s="22">
        <f>IF('Population 2019'!I39&gt;0,'Population 2019'!I39/'Population 2019'!C39,"  ")</f>
        <v>9.1089023708102054E-2</v>
      </c>
      <c r="K39">
        <v>2019</v>
      </c>
    </row>
    <row r="40" spans="1:11">
      <c r="A40" s="4" t="s">
        <v>86</v>
      </c>
      <c r="B40" s="2" t="s">
        <v>87</v>
      </c>
      <c r="C40" s="11">
        <f t="shared" si="0"/>
        <v>0.67999999999999994</v>
      </c>
      <c r="D40" s="11">
        <f t="shared" si="1"/>
        <v>0.32</v>
      </c>
      <c r="E40" s="11">
        <f t="shared" si="2"/>
        <v>0.27</v>
      </c>
      <c r="F40" s="11">
        <f t="shared" si="3"/>
        <v>0.05</v>
      </c>
      <c r="G40" s="22">
        <f>IF('Population 2019'!F40&gt;0,'Population 2019'!F40/'Population 2019'!C40,"  ")</f>
        <v>0.23096576392437404</v>
      </c>
      <c r="H40" s="22">
        <f>IF('Population 2019'!G40&gt;0,'Population 2019'!G40/'Population 2019'!C40,"  ")</f>
        <v>3.8323965252938172E-2</v>
      </c>
      <c r="I40" s="22">
        <f>IF('Population 2019'!J40&gt;0,'Population 2019'!J40/'Population 2019'!C40,"  ")</f>
        <v>1.5329586101175269E-2</v>
      </c>
      <c r="J40" s="22">
        <f>IF('Population 2019'!I40&gt;0,'Population 2019'!I40/'Population 2019'!C40,"  ")</f>
        <v>3.3725089422585591E-2</v>
      </c>
      <c r="K40">
        <v>2019</v>
      </c>
    </row>
    <row r="41" spans="1:11">
      <c r="A41" s="4" t="s">
        <v>88</v>
      </c>
      <c r="B41" s="1" t="s">
        <v>89</v>
      </c>
      <c r="C41" s="11">
        <f t="shared" si="0"/>
        <v>0.84</v>
      </c>
      <c r="D41" s="11">
        <f t="shared" si="1"/>
        <v>0.16</v>
      </c>
      <c r="E41" s="11">
        <f>'Population 2019'!E41/'Population 2019'!C41</f>
        <v>9.1733870967741937E-2</v>
      </c>
      <c r="F41" s="11">
        <f>'Population 2019'!H41/'Population 2019'!C41</f>
        <v>7.0140067911714774E-2</v>
      </c>
      <c r="G41" s="22" t="str">
        <f>IF('Population 2019'!F41&gt;0,'Population 2019'!F41/'Population 2019'!C41,"  ")</f>
        <v xml:space="preserve">  </v>
      </c>
      <c r="H41" s="22" t="str">
        <f>IF('Population 2019'!G41&gt;0,'Population 2019'!G41/'Population 2019'!C41,"  ")</f>
        <v xml:space="preserve">  </v>
      </c>
      <c r="I41" s="22" t="str">
        <f>IF('Population 2019'!J41&gt;0,'Population 2019'!J41/'Population 2019'!C41,"  ")</f>
        <v xml:space="preserve">  </v>
      </c>
      <c r="J41" s="22" t="str">
        <f>IF('Population 2019'!I41&gt;0,'Population 2019'!I41/'Population 2019'!C41,"  ")</f>
        <v xml:space="preserve">  </v>
      </c>
      <c r="K41">
        <v>2019</v>
      </c>
    </row>
    <row r="42" spans="1:11">
      <c r="A42" s="4" t="s">
        <v>90</v>
      </c>
      <c r="B42" s="2" t="s">
        <v>91</v>
      </c>
      <c r="C42" s="11">
        <f t="shared" si="0"/>
        <v>0.53</v>
      </c>
      <c r="D42" s="11">
        <f t="shared" si="1"/>
        <v>0.47</v>
      </c>
      <c r="E42" s="11">
        <f t="shared" si="2"/>
        <v>0.15000000000000002</v>
      </c>
      <c r="F42" s="11">
        <f t="shared" si="3"/>
        <v>0.32</v>
      </c>
      <c r="G42" s="22">
        <f>IF('Population 2019'!F42&gt;0,'Population 2019'!F42/'Population 2019'!C42,"  ")</f>
        <v>5.4173146708138935E-2</v>
      </c>
      <c r="H42" s="22">
        <f>IF('Population 2019'!G42&gt;0,'Population 2019'!G42/'Population 2019'!C42,"  ")</f>
        <v>0.10290305857957491</v>
      </c>
      <c r="I42" s="22">
        <f>IF('Population 2019'!J42&gt;0,'Population 2019'!J42/'Population 2019'!C42,"  ")</f>
        <v>0.24442716433385173</v>
      </c>
      <c r="J42" s="22">
        <f>IF('Population 2019'!I42&gt;0,'Population 2019'!I42/'Population 2019'!C42,"  ")</f>
        <v>7.7760497667185069E-2</v>
      </c>
      <c r="K42">
        <v>2019</v>
      </c>
    </row>
    <row r="43" spans="1:11">
      <c r="A43" s="4" t="s">
        <v>92</v>
      </c>
      <c r="B43" s="1" t="s">
        <v>93</v>
      </c>
      <c r="C43" s="11"/>
      <c r="D43" s="11"/>
      <c r="E43" s="11"/>
      <c r="F43" s="11"/>
      <c r="G43" s="22" t="str">
        <f>IF('Population 2019'!F43&gt;0,'Population 2019'!F43/'Population 2019'!C43,"  ")</f>
        <v xml:space="preserve">  </v>
      </c>
      <c r="H43" s="22" t="str">
        <f>IF('Population 2019'!G43&gt;0,'Population 2019'!G43/'Population 2019'!C43,"  ")</f>
        <v xml:space="preserve">  </v>
      </c>
      <c r="I43" s="22" t="str">
        <f>IF('Population 2019'!J43&gt;0,'Population 2019'!J43/'Population 2019'!C43,"  ")</f>
        <v xml:space="preserve">  </v>
      </c>
      <c r="J43" s="22" t="str">
        <f>IF('Population 2019'!I43&gt;0,'Population 2019'!I43/'Population 2019'!C43,"  ")</f>
        <v xml:space="preserve">  </v>
      </c>
      <c r="K43">
        <v>2019</v>
      </c>
    </row>
    <row r="44" spans="1:11">
      <c r="A44" s="4" t="s">
        <v>94</v>
      </c>
      <c r="B44" s="2" t="s">
        <v>95</v>
      </c>
      <c r="C44" s="11">
        <f t="shared" si="0"/>
        <v>0.78</v>
      </c>
      <c r="D44" s="11">
        <f t="shared" si="1"/>
        <v>0.22000000000000003</v>
      </c>
      <c r="E44" s="11">
        <f>'Population 2019'!E44/'Population 2019'!C44</f>
        <v>0.17385646659961032</v>
      </c>
      <c r="F44" s="11">
        <f t="shared" si="3"/>
        <v>0.05</v>
      </c>
      <c r="G44" s="22" t="str">
        <f>IF('Population 2019'!F44&gt;0,'Population 2019'!F44/'Population 2019'!C44,"  ")</f>
        <v xml:space="preserve">  </v>
      </c>
      <c r="H44" s="22" t="str">
        <f>IF('Population 2019'!G44&gt;0,'Population 2019'!G44/'Population 2019'!C44,"  ")</f>
        <v xml:space="preserve">  </v>
      </c>
      <c r="I44" s="22">
        <f>IF('Population 2019'!J44&gt;0,'Population 2019'!J44/'Population 2019'!C44,"  ")</f>
        <v>1.4968101344174891E-2</v>
      </c>
      <c r="J44" s="22">
        <f>IF('Population 2019'!I44&gt;0,'Population 2019'!I44/'Population 2019'!C44,"  ")</f>
        <v>4.2013378443964577E-2</v>
      </c>
      <c r="K44">
        <v>2019</v>
      </c>
    </row>
    <row r="45" spans="1:11">
      <c r="A45" s="4" t="s">
        <v>96</v>
      </c>
      <c r="B45" s="1" t="s">
        <v>97</v>
      </c>
      <c r="C45" s="11">
        <f t="shared" si="0"/>
        <v>0.49</v>
      </c>
      <c r="D45" s="11">
        <f t="shared" si="1"/>
        <v>0.51</v>
      </c>
      <c r="E45" s="11">
        <f>'Population 2019'!E45/'Population 2019'!C45</f>
        <v>0.22270415794196829</v>
      </c>
      <c r="F45" s="11">
        <f>'Population 2019'!H45/'Population 2019'!C45</f>
        <v>0.29404726293748129</v>
      </c>
      <c r="G45" s="22" t="str">
        <f>IF('Population 2019'!F45&gt;0,'Population 2019'!F45/'Population 2019'!C45,"  ")</f>
        <v xml:space="preserve">  </v>
      </c>
      <c r="H45" s="22" t="str">
        <f>IF('Population 2019'!G45&gt;0,'Population 2019'!G45/'Population 2019'!C45,"  ")</f>
        <v xml:space="preserve">  </v>
      </c>
      <c r="I45" s="22" t="str">
        <f>IF('Population 2019'!J45&gt;0,'Population 2019'!J45/'Population 2019'!C45,"  ")</f>
        <v xml:space="preserve">  </v>
      </c>
      <c r="J45" s="22" t="str">
        <f>IF('Population 2019'!I45&gt;0,'Population 2019'!I45/'Population 2019'!C45,"  ")</f>
        <v xml:space="preserve">  </v>
      </c>
      <c r="K45">
        <v>2019</v>
      </c>
    </row>
    <row r="46" spans="1:11">
      <c r="A46" s="4" t="s">
        <v>98</v>
      </c>
      <c r="B46" s="1" t="s">
        <v>99</v>
      </c>
      <c r="C46" s="11">
        <f t="shared" si="0"/>
        <v>0.59</v>
      </c>
      <c r="D46" s="11">
        <f t="shared" si="1"/>
        <v>0.41000000000000003</v>
      </c>
      <c r="E46" s="11">
        <f t="shared" si="2"/>
        <v>0.38999999999999996</v>
      </c>
      <c r="F46" s="11">
        <f t="shared" si="3"/>
        <v>0.02</v>
      </c>
      <c r="G46" s="22">
        <f>IF('Population 2019'!F46&gt;0,'Population 2019'!F46/'Population 2019'!C46,"  ")</f>
        <v>0.35164543524416136</v>
      </c>
      <c r="H46" s="22">
        <f>IF('Population 2019'!G46&gt;0,'Population 2019'!G46/'Population 2019'!C46,"  ")</f>
        <v>3.9311305732484078E-2</v>
      </c>
      <c r="I46" s="22">
        <f>IF('Population 2019'!J46&gt;0,'Population 2019'!J46/'Population 2019'!C46,"  ")</f>
        <v>4.179936305732484E-3</v>
      </c>
      <c r="J46" s="22">
        <f>IF('Population 2019'!I46&gt;0,'Population 2019'!I46/'Population 2019'!C46,"  ")</f>
        <v>1.92078025477707E-2</v>
      </c>
      <c r="K46">
        <v>2019</v>
      </c>
    </row>
    <row r="47" spans="1:11">
      <c r="A47" s="4" t="s">
        <v>100</v>
      </c>
      <c r="B47" s="2" t="s">
        <v>101</v>
      </c>
      <c r="C47" s="11">
        <f t="shared" si="0"/>
        <v>0.84</v>
      </c>
      <c r="D47" s="11">
        <f t="shared" si="1"/>
        <v>0.16</v>
      </c>
      <c r="E47" s="11">
        <f>'Population 2019'!E47/'Population 2019'!C47</f>
        <v>5.095057034220532E-2</v>
      </c>
      <c r="F47" s="11">
        <f>'Population 2019'!H47/'Population 2019'!C47</f>
        <v>0.10798479087452471</v>
      </c>
      <c r="G47" s="22" t="str">
        <f>IF('Population 2019'!F47&gt;0,'Population 2019'!F47/'Population 2019'!C47,"  ")</f>
        <v xml:space="preserve">  </v>
      </c>
      <c r="H47" s="22" t="str">
        <f>IF('Population 2019'!G47&gt;0,'Population 2019'!G47/'Population 2019'!C47,"  ")</f>
        <v xml:space="preserve">  </v>
      </c>
      <c r="I47" s="22" t="str">
        <f>IF('Population 2019'!J47&gt;0,'Population 2019'!J47/'Population 2019'!C47,"  ")</f>
        <v xml:space="preserve">  </v>
      </c>
      <c r="J47" s="22" t="str">
        <f>IF('Population 2019'!I47&gt;0,'Population 2019'!I47/'Population 2019'!C47,"  ")</f>
        <v xml:space="preserve">  </v>
      </c>
      <c r="K47">
        <v>2019</v>
      </c>
    </row>
    <row r="48" spans="1:11">
      <c r="A48" s="4" t="s">
        <v>102</v>
      </c>
      <c r="B48" s="1" t="s">
        <v>103</v>
      </c>
      <c r="C48" s="11">
        <f t="shared" ref="C48" si="5">1-D48</f>
        <v>0.61</v>
      </c>
      <c r="D48" s="11">
        <f t="shared" ref="D48" si="6">ROUND(E48,2)+ROUND(F48,2)</f>
        <v>0.39</v>
      </c>
      <c r="E48" s="11"/>
      <c r="F48" s="11">
        <f t="shared" si="3"/>
        <v>0.39</v>
      </c>
      <c r="G48" s="22" t="str">
        <f>IF('Population 2019'!F48&gt;0,'Population 2019'!F48/'Population 2019'!C48,"  ")</f>
        <v xml:space="preserve">  </v>
      </c>
      <c r="H48" s="22" t="str">
        <f>IF('Population 2019'!G48&gt;0,'Population 2019'!G48/'Population 2019'!C48,"  ")</f>
        <v xml:space="preserve">  </v>
      </c>
      <c r="I48" s="22">
        <f>IF('Population 2019'!J48&gt;0,'Population 2019'!J48/'Population 2019'!C48,"  ")</f>
        <v>0.13824093708977078</v>
      </c>
      <c r="J48" s="22">
        <f>IF('Population 2019'!I48&gt;0,'Population 2019'!I48/'Population 2019'!C48,"  ")</f>
        <v>0.24876300111077451</v>
      </c>
      <c r="K48">
        <v>2019</v>
      </c>
    </row>
    <row r="49" spans="1:11">
      <c r="A49" s="4" t="s">
        <v>104</v>
      </c>
      <c r="B49" s="1" t="s">
        <v>105</v>
      </c>
      <c r="C49" s="11">
        <f t="shared" si="0"/>
        <v>0.48</v>
      </c>
      <c r="D49" s="11">
        <f t="shared" si="1"/>
        <v>0.52</v>
      </c>
      <c r="E49" s="11">
        <f t="shared" si="2"/>
        <v>0.2</v>
      </c>
      <c r="F49" s="11">
        <f t="shared" si="3"/>
        <v>0.32</v>
      </c>
      <c r="G49" s="22">
        <f>IF('Population 2019'!F49&gt;0,'Population 2019'!F49/'Population 2019'!C49,"  ")</f>
        <v>0.10904455404162836</v>
      </c>
      <c r="H49" s="22">
        <f>IF('Population 2019'!G49&gt;0,'Population 2019'!G49/'Population 2019'!C49,"  ")</f>
        <v>9.4834071721140181E-2</v>
      </c>
      <c r="I49" s="22">
        <f>IF('Population 2019'!J49&gt;0,'Population 2019'!J49/'Population 2019'!C49,"  ")</f>
        <v>0.16630443868594835</v>
      </c>
      <c r="J49" s="22">
        <f>IF('Population 2019'!I49&gt;0,'Population 2019'!I49/'Population 2019'!C49,"  ")</f>
        <v>0.14716208308952605</v>
      </c>
      <c r="K49">
        <v>2019</v>
      </c>
    </row>
    <row r="50" spans="1:11">
      <c r="A50" s="4" t="s">
        <v>106</v>
      </c>
      <c r="B50" s="2" t="s">
        <v>107</v>
      </c>
      <c r="C50" s="11">
        <f t="shared" si="0"/>
        <v>0.87</v>
      </c>
      <c r="D50" s="11">
        <f t="shared" si="1"/>
        <v>0.13</v>
      </c>
      <c r="E50" s="11">
        <f t="shared" si="2"/>
        <v>0.13</v>
      </c>
      <c r="F50" s="11"/>
      <c r="G50" s="22">
        <f>IF('Population 2019'!F50&gt;0,'Population 2019'!F50/'Population 2019'!C50,"  ")</f>
        <v>9.36381162214266E-3</v>
      </c>
      <c r="H50" s="22">
        <f>IF('Population 2019'!G50&gt;0,'Population 2019'!G50/'Population 2019'!C50,"  ")</f>
        <v>0.12351969154502891</v>
      </c>
      <c r="I50" s="22" t="str">
        <f>IF('Population 2019'!J50&gt;0,'Population 2019'!J50/'Population 2019'!C50,"  ")</f>
        <v xml:space="preserve">  </v>
      </c>
      <c r="J50" s="22" t="str">
        <f>IF('Population 2019'!I50&gt;0,'Population 2019'!I50/'Population 2019'!C50,"  ")</f>
        <v xml:space="preserve">  </v>
      </c>
      <c r="K50">
        <v>2019</v>
      </c>
    </row>
    <row r="51" spans="1:11">
      <c r="A51" s="4" t="s">
        <v>108</v>
      </c>
      <c r="B51" s="1" t="s">
        <v>109</v>
      </c>
      <c r="C51" s="11">
        <f t="shared" si="0"/>
        <v>0.7</v>
      </c>
      <c r="D51" s="11">
        <f t="shared" si="1"/>
        <v>0.3</v>
      </c>
      <c r="E51" s="11">
        <f t="shared" si="2"/>
        <v>0.19</v>
      </c>
      <c r="F51" s="11">
        <f t="shared" si="3"/>
        <v>0.11</v>
      </c>
      <c r="G51" s="22">
        <f>IF('Population 2019'!F51&gt;0,'Population 2019'!F51/'Population 2019'!C51,"  ")</f>
        <v>1.1403853716083366E-2</v>
      </c>
      <c r="H51" s="22">
        <f>IF('Population 2019'!G51&gt;0,'Population 2019'!G51/'Population 2019'!C51,"  ")</f>
        <v>0.18442784113252064</v>
      </c>
      <c r="I51" s="22">
        <f>IF('Population 2019'!J51&gt;0,'Population 2019'!J51/'Population 2019'!C51,"  ")</f>
        <v>8.0613448682658281E-2</v>
      </c>
      <c r="J51" s="22">
        <f>IF('Population 2019'!I51&gt;0,'Population 2019'!I51/'Population 2019'!C51,"  ")</f>
        <v>2.791977978765238E-2</v>
      </c>
      <c r="K51">
        <v>2019</v>
      </c>
    </row>
    <row r="52" spans="1:11">
      <c r="G52" s="3"/>
      <c r="H52" s="3"/>
      <c r="I52" s="3"/>
      <c r="J52" s="3"/>
    </row>
    <row r="53" spans="1:11">
      <c r="B53" s="14" t="s">
        <v>110</v>
      </c>
      <c r="C53" s="23">
        <f>('Population 2019'!C53-'Population 2019'!D53)/'Population 2019'!C53</f>
        <v>0.77454756382909429</v>
      </c>
      <c r="D53" s="23">
        <f>'Population 2019'!D53/'Population 2019'!C53</f>
        <v>0.22545243617090574</v>
      </c>
      <c r="E53" s="23">
        <f>'Population 2019'!E53/'Population 2019'!C53</f>
        <v>0.11360973910022509</v>
      </c>
      <c r="F53" s="23">
        <f>'Population 2019'!H53/'Population 2019'!C53</f>
        <v>0.11184269707068065</v>
      </c>
      <c r="G53" s="23">
        <f>'Population 2019'!F53/'Population 2019'!C53</f>
        <v>8.2821435698384849E-2</v>
      </c>
      <c r="H53" s="23">
        <f>'Population 2019'!G53/'Population 2019'!C53</f>
        <v>3.0788303401840248E-2</v>
      </c>
      <c r="I53" s="23">
        <f>'Population 2019'!J53/'Population 2019'!C53</f>
        <v>3.3093005966997983E-2</v>
      </c>
      <c r="J53" s="23">
        <f>'Population 2019'!I53/'Population 2019'!C53</f>
        <v>7.874969110368267E-2</v>
      </c>
    </row>
    <row r="55" spans="1:11">
      <c r="B55" t="s">
        <v>139</v>
      </c>
      <c r="C55">
        <f>COUNTIF(C2:C51,"&gt;0")</f>
        <v>39</v>
      </c>
      <c r="D55">
        <f t="shared" ref="D55:J55" si="7">COUNTIF(D2:D51,"&gt;0")</f>
        <v>39</v>
      </c>
      <c r="E55">
        <f t="shared" si="7"/>
        <v>34</v>
      </c>
      <c r="F55">
        <f t="shared" si="7"/>
        <v>36</v>
      </c>
      <c r="G55">
        <f t="shared" si="7"/>
        <v>22</v>
      </c>
      <c r="H55">
        <f t="shared" si="7"/>
        <v>25</v>
      </c>
      <c r="I55">
        <f t="shared" si="7"/>
        <v>30</v>
      </c>
      <c r="J55">
        <f t="shared" si="7"/>
        <v>28</v>
      </c>
    </row>
  </sheetData>
  <autoFilter ref="A1:J1" xr:uid="{F1158A04-76B9-4E4B-AD84-6F4B429D12ED}">
    <sortState xmlns:xlrd2="http://schemas.microsoft.com/office/spreadsheetml/2017/richdata2" ref="A2:J51">
      <sortCondition ref="A1"/>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EF6D-2D40-43D1-9C53-424CED57D366}">
  <dimension ref="A1:Q55"/>
  <sheetViews>
    <sheetView zoomScale="110" zoomScaleNormal="110" zoomScaleSheetLayoutView="10" workbookViewId="0">
      <pane xSplit="2" ySplit="1" topLeftCell="C29" activePane="bottomRight" state="frozen"/>
      <selection pane="bottomRight" activeCell="F31" sqref="F31"/>
      <selection pane="bottomLeft" activeCell="B51" sqref="B51:B52"/>
      <selection pane="topRight" activeCell="B51" sqref="B51:B52"/>
    </sheetView>
  </sheetViews>
  <sheetFormatPr defaultColWidth="8.85546875" defaultRowHeight="15"/>
  <cols>
    <col min="1" max="1" width="11.140625" customWidth="1"/>
    <col min="2" max="2" width="15.28515625" bestFit="1" customWidth="1"/>
    <col min="3" max="10" width="10.7109375" customWidth="1"/>
  </cols>
  <sheetData>
    <row r="1" spans="1:13" ht="57" customHeight="1">
      <c r="A1" s="9" t="s">
        <v>0</v>
      </c>
      <c r="B1" s="9" t="s">
        <v>1</v>
      </c>
      <c r="C1" s="8" t="s">
        <v>2</v>
      </c>
      <c r="D1" s="8" t="s">
        <v>3</v>
      </c>
      <c r="E1" s="8" t="s">
        <v>4</v>
      </c>
      <c r="F1" s="8" t="s">
        <v>5</v>
      </c>
      <c r="G1" s="8" t="s">
        <v>6</v>
      </c>
      <c r="H1" s="8" t="s">
        <v>7</v>
      </c>
      <c r="I1" s="8" t="s">
        <v>8</v>
      </c>
      <c r="J1" s="8" t="s">
        <v>9</v>
      </c>
      <c r="K1" s="8" t="s">
        <v>130</v>
      </c>
      <c r="L1" s="8" t="s">
        <v>144</v>
      </c>
      <c r="M1" s="8" t="s">
        <v>145</v>
      </c>
    </row>
    <row r="2" spans="1:13">
      <c r="A2" s="3" t="s">
        <v>10</v>
      </c>
      <c r="B2" s="1" t="s">
        <v>11</v>
      </c>
      <c r="C2" s="6">
        <v>15613</v>
      </c>
      <c r="D2" s="6">
        <v>1672</v>
      </c>
      <c r="E2" s="5">
        <v>1435</v>
      </c>
      <c r="F2" s="5">
        <v>773</v>
      </c>
      <c r="G2" s="6">
        <v>662</v>
      </c>
      <c r="H2" s="6">
        <v>237</v>
      </c>
      <c r="I2" s="6">
        <v>127</v>
      </c>
      <c r="J2" s="6">
        <v>110</v>
      </c>
      <c r="K2" s="39">
        <v>2020</v>
      </c>
      <c r="L2" t="s">
        <v>146</v>
      </c>
      <c r="M2">
        <v>7</v>
      </c>
    </row>
    <row r="3" spans="1:13">
      <c r="A3" s="3" t="s">
        <v>12</v>
      </c>
      <c r="B3" s="2" t="s">
        <v>13</v>
      </c>
      <c r="C3" s="6">
        <v>7175</v>
      </c>
      <c r="D3" s="6">
        <v>3306</v>
      </c>
      <c r="E3" s="5">
        <v>2184</v>
      </c>
      <c r="F3" s="5">
        <v>1368</v>
      </c>
      <c r="G3" s="6">
        <v>816</v>
      </c>
      <c r="H3" s="6">
        <v>1122</v>
      </c>
      <c r="I3" s="6">
        <v>885</v>
      </c>
      <c r="J3" s="6">
        <v>237</v>
      </c>
      <c r="K3" s="39">
        <v>2020</v>
      </c>
      <c r="L3" t="s">
        <v>147</v>
      </c>
      <c r="M3">
        <v>8</v>
      </c>
    </row>
    <row r="4" spans="1:13">
      <c r="A4" s="3" t="s">
        <v>14</v>
      </c>
      <c r="B4" s="2" t="s">
        <v>15</v>
      </c>
      <c r="C4" s="6">
        <v>3923</v>
      </c>
      <c r="D4" s="6">
        <v>2493</v>
      </c>
      <c r="E4" s="5">
        <v>368</v>
      </c>
      <c r="F4" s="5">
        <v>267</v>
      </c>
      <c r="G4" s="6">
        <v>101</v>
      </c>
      <c r="H4" s="6">
        <v>2125</v>
      </c>
      <c r="I4" s="6">
        <v>596</v>
      </c>
      <c r="J4" s="6">
        <v>1529</v>
      </c>
      <c r="K4" s="39">
        <v>2020</v>
      </c>
      <c r="L4" t="s">
        <v>146</v>
      </c>
      <c r="M4">
        <v>6</v>
      </c>
    </row>
    <row r="5" spans="1:13">
      <c r="A5" s="3" t="s">
        <v>16</v>
      </c>
      <c r="B5" s="1" t="s">
        <v>17</v>
      </c>
      <c r="C5" s="6"/>
      <c r="D5" s="6"/>
      <c r="E5" s="5"/>
      <c r="F5" s="5"/>
      <c r="G5" s="6"/>
      <c r="H5" s="6"/>
      <c r="I5" s="6"/>
      <c r="J5" s="6"/>
      <c r="K5" s="39">
        <v>2020</v>
      </c>
    </row>
    <row r="6" spans="1:13">
      <c r="A6" s="3" t="s">
        <v>18</v>
      </c>
      <c r="B6" s="2" t="s">
        <v>19</v>
      </c>
      <c r="C6" s="6">
        <v>8364</v>
      </c>
      <c r="D6" s="6">
        <v>2866</v>
      </c>
      <c r="E6" s="5">
        <v>1703</v>
      </c>
      <c r="F6" s="5">
        <v>751</v>
      </c>
      <c r="G6" s="6">
        <v>952</v>
      </c>
      <c r="H6" s="6">
        <v>1163</v>
      </c>
      <c r="I6" s="6">
        <v>1141</v>
      </c>
      <c r="J6" s="6">
        <v>22</v>
      </c>
      <c r="K6" s="39">
        <v>2020</v>
      </c>
      <c r="L6" t="s">
        <v>146</v>
      </c>
      <c r="M6">
        <v>9</v>
      </c>
    </row>
    <row r="7" spans="1:13">
      <c r="A7" s="3" t="s">
        <v>20</v>
      </c>
      <c r="B7" s="2" t="s">
        <v>21</v>
      </c>
      <c r="C7" s="6">
        <v>7985</v>
      </c>
      <c r="D7" s="6">
        <v>2631</v>
      </c>
      <c r="E7" s="5">
        <v>14</v>
      </c>
      <c r="F7" s="5">
        <v>8</v>
      </c>
      <c r="G7" s="6">
        <v>6</v>
      </c>
      <c r="H7" s="6">
        <v>2617</v>
      </c>
      <c r="I7" s="6">
        <v>1040</v>
      </c>
      <c r="J7" s="6">
        <v>1577</v>
      </c>
      <c r="K7" s="39">
        <v>2020</v>
      </c>
      <c r="L7" t="s">
        <v>147</v>
      </c>
      <c r="M7">
        <v>6</v>
      </c>
    </row>
    <row r="8" spans="1:13">
      <c r="A8" s="3" t="s">
        <v>22</v>
      </c>
      <c r="B8" s="1" t="s">
        <v>23</v>
      </c>
      <c r="C8" s="6">
        <v>5747</v>
      </c>
      <c r="D8" s="6">
        <v>638</v>
      </c>
      <c r="E8" s="5">
        <v>174</v>
      </c>
      <c r="F8" s="5"/>
      <c r="G8" s="6"/>
      <c r="H8" s="6">
        <v>464</v>
      </c>
      <c r="I8" s="6">
        <v>362</v>
      </c>
      <c r="J8" s="6">
        <v>102</v>
      </c>
      <c r="K8" s="39">
        <v>2020</v>
      </c>
      <c r="L8" t="s">
        <v>146</v>
      </c>
      <c r="M8">
        <v>6</v>
      </c>
    </row>
    <row r="9" spans="1:13">
      <c r="A9" s="3" t="s">
        <v>24</v>
      </c>
      <c r="B9" s="2" t="s">
        <v>25</v>
      </c>
      <c r="C9" s="6">
        <v>9293</v>
      </c>
      <c r="D9" s="6"/>
      <c r="E9" s="5"/>
      <c r="F9" s="5"/>
      <c r="G9" s="6"/>
      <c r="H9" s="6"/>
      <c r="I9" s="6"/>
      <c r="J9" s="6"/>
      <c r="K9" s="39">
        <v>2020</v>
      </c>
      <c r="L9" t="s">
        <v>147</v>
      </c>
      <c r="M9">
        <v>6</v>
      </c>
    </row>
    <row r="10" spans="1:13">
      <c r="A10" s="3" t="s">
        <v>26</v>
      </c>
      <c r="B10" s="1" t="s">
        <v>27</v>
      </c>
      <c r="C10" s="6">
        <v>24085</v>
      </c>
      <c r="D10" s="6">
        <v>7969</v>
      </c>
      <c r="E10" s="5">
        <v>7216</v>
      </c>
      <c r="F10" s="5">
        <v>3868</v>
      </c>
      <c r="G10" s="6">
        <v>3348</v>
      </c>
      <c r="H10" s="6">
        <v>753</v>
      </c>
      <c r="I10" s="6">
        <v>222</v>
      </c>
      <c r="J10" s="6">
        <v>531</v>
      </c>
      <c r="K10" s="39">
        <v>2020</v>
      </c>
      <c r="L10" t="s">
        <v>147</v>
      </c>
      <c r="M10">
        <v>12</v>
      </c>
    </row>
    <row r="11" spans="1:13">
      <c r="A11" s="3" t="s">
        <v>28</v>
      </c>
      <c r="B11" s="2" t="s">
        <v>29</v>
      </c>
      <c r="C11" s="6"/>
      <c r="D11" s="6"/>
      <c r="E11" s="5"/>
      <c r="F11" s="5"/>
      <c r="G11" s="6"/>
      <c r="H11" s="6"/>
      <c r="I11" s="6"/>
      <c r="J11" s="6"/>
      <c r="K11" s="39">
        <v>2020</v>
      </c>
    </row>
    <row r="12" spans="1:13">
      <c r="A12" s="3" t="s">
        <v>30</v>
      </c>
      <c r="B12" s="2" t="s">
        <v>31</v>
      </c>
      <c r="C12" s="6">
        <v>6158</v>
      </c>
      <c r="D12" s="6">
        <v>2547</v>
      </c>
      <c r="E12" s="5">
        <v>2197</v>
      </c>
      <c r="F12" s="5">
        <v>1320</v>
      </c>
      <c r="G12" s="6">
        <v>877</v>
      </c>
      <c r="H12" s="6">
        <v>350</v>
      </c>
      <c r="I12" s="6">
        <v>211</v>
      </c>
      <c r="J12" s="6">
        <v>139</v>
      </c>
      <c r="K12" s="39">
        <v>2020</v>
      </c>
      <c r="L12" t="s">
        <v>147</v>
      </c>
      <c r="M12">
        <v>12</v>
      </c>
    </row>
    <row r="13" spans="1:13">
      <c r="A13" s="3" t="s">
        <v>32</v>
      </c>
      <c r="B13" s="2" t="s">
        <v>33</v>
      </c>
      <c r="C13" s="6">
        <v>5404</v>
      </c>
      <c r="D13" s="6">
        <v>2418</v>
      </c>
      <c r="E13" s="5">
        <v>1471</v>
      </c>
      <c r="F13" s="5">
        <v>761</v>
      </c>
      <c r="G13" s="6">
        <v>710</v>
      </c>
      <c r="H13" s="6">
        <v>947</v>
      </c>
      <c r="I13" s="6">
        <v>619</v>
      </c>
      <c r="J13" s="6">
        <v>328</v>
      </c>
      <c r="K13" s="39">
        <v>2020</v>
      </c>
      <c r="L13" t="s">
        <v>147</v>
      </c>
      <c r="M13">
        <v>12</v>
      </c>
    </row>
    <row r="14" spans="1:13">
      <c r="A14" s="3" t="s">
        <v>34</v>
      </c>
      <c r="B14" s="2" t="s">
        <v>35</v>
      </c>
      <c r="C14" s="6">
        <v>3074</v>
      </c>
      <c r="D14" s="6">
        <v>2093</v>
      </c>
      <c r="E14" s="5">
        <v>1515</v>
      </c>
      <c r="F14" s="5">
        <v>1170</v>
      </c>
      <c r="G14" s="6">
        <v>345</v>
      </c>
      <c r="H14" s="6">
        <v>578</v>
      </c>
      <c r="I14" s="6">
        <v>462</v>
      </c>
      <c r="J14" s="6">
        <v>116</v>
      </c>
      <c r="K14" s="39">
        <v>2020</v>
      </c>
      <c r="L14" t="s">
        <v>146</v>
      </c>
      <c r="M14">
        <v>6</v>
      </c>
    </row>
    <row r="15" spans="1:13">
      <c r="A15" s="3" t="s">
        <v>36</v>
      </c>
      <c r="B15" s="2" t="s">
        <v>37</v>
      </c>
      <c r="C15" s="6">
        <v>16610</v>
      </c>
      <c r="D15" s="6">
        <v>6149</v>
      </c>
      <c r="E15" s="5"/>
      <c r="F15" s="5"/>
      <c r="G15" s="6"/>
      <c r="H15" s="6">
        <v>6149</v>
      </c>
      <c r="I15" s="6">
        <v>905</v>
      </c>
      <c r="J15" s="6">
        <v>5244</v>
      </c>
      <c r="K15" s="39">
        <v>2020</v>
      </c>
      <c r="L15" t="s">
        <v>147</v>
      </c>
    </row>
    <row r="16" spans="1:13">
      <c r="A16" s="3" t="s">
        <v>38</v>
      </c>
      <c r="B16" s="2" t="s">
        <v>39</v>
      </c>
      <c r="C16" s="6">
        <v>3972</v>
      </c>
      <c r="D16" s="6">
        <v>616</v>
      </c>
      <c r="E16" s="5">
        <v>55</v>
      </c>
      <c r="F16" s="5">
        <v>3</v>
      </c>
      <c r="G16" s="6">
        <v>52</v>
      </c>
      <c r="H16" s="6">
        <v>561</v>
      </c>
      <c r="I16" s="6">
        <v>112</v>
      </c>
      <c r="J16" s="6">
        <v>449</v>
      </c>
      <c r="K16" s="39">
        <v>2020</v>
      </c>
      <c r="L16" t="s">
        <v>146</v>
      </c>
      <c r="M16">
        <v>7</v>
      </c>
    </row>
    <row r="17" spans="1:17">
      <c r="A17" s="3" t="s">
        <v>40</v>
      </c>
      <c r="B17" s="2" t="s">
        <v>41</v>
      </c>
      <c r="C17" s="6">
        <v>4473</v>
      </c>
      <c r="D17" s="6">
        <v>2831</v>
      </c>
      <c r="E17" s="5">
        <v>1869</v>
      </c>
      <c r="F17" s="5">
        <v>359</v>
      </c>
      <c r="G17" s="6">
        <v>1510</v>
      </c>
      <c r="H17" s="6">
        <v>962</v>
      </c>
      <c r="I17" s="6">
        <v>170</v>
      </c>
      <c r="J17" s="6">
        <v>792</v>
      </c>
      <c r="K17" s="39">
        <v>2020</v>
      </c>
      <c r="L17" t="s">
        <v>147</v>
      </c>
      <c r="M17">
        <v>12</v>
      </c>
    </row>
    <row r="18" spans="1:17">
      <c r="A18" s="3" t="s">
        <v>42</v>
      </c>
      <c r="B18" s="2" t="s">
        <v>43</v>
      </c>
      <c r="C18" s="6">
        <v>6705</v>
      </c>
      <c r="D18" s="6">
        <v>4008</v>
      </c>
      <c r="E18" s="5">
        <v>1867</v>
      </c>
      <c r="F18" s="5"/>
      <c r="G18" s="6"/>
      <c r="H18" s="6">
        <v>2141</v>
      </c>
      <c r="I18" s="6">
        <v>132</v>
      </c>
      <c r="J18" s="6">
        <v>2009</v>
      </c>
      <c r="K18" s="39">
        <v>2020</v>
      </c>
      <c r="L18" t="s">
        <v>146</v>
      </c>
      <c r="M18">
        <v>6</v>
      </c>
    </row>
    <row r="19" spans="1:17">
      <c r="A19" s="3" t="s">
        <v>44</v>
      </c>
      <c r="B19" s="2" t="s">
        <v>45</v>
      </c>
      <c r="C19" s="6"/>
      <c r="D19" s="6"/>
      <c r="E19" s="5"/>
      <c r="F19" s="5"/>
      <c r="G19" s="6"/>
      <c r="H19" s="6"/>
      <c r="I19" s="6"/>
      <c r="J19" s="6"/>
      <c r="K19" s="39">
        <v>2020</v>
      </c>
      <c r="L19" t="s">
        <v>146</v>
      </c>
    </row>
    <row r="20" spans="1:17">
      <c r="A20" s="3" t="s">
        <v>46</v>
      </c>
      <c r="B20" s="1" t="s">
        <v>47</v>
      </c>
      <c r="C20" s="6">
        <v>569</v>
      </c>
      <c r="D20" s="6">
        <v>115</v>
      </c>
      <c r="E20" s="5">
        <v>2</v>
      </c>
      <c r="F20" s="5"/>
      <c r="G20" s="6"/>
      <c r="H20" s="6">
        <v>113</v>
      </c>
      <c r="I20" s="6">
        <v>33</v>
      </c>
      <c r="J20" s="6">
        <v>80</v>
      </c>
      <c r="K20" s="39">
        <v>2020</v>
      </c>
      <c r="L20" t="s">
        <v>146</v>
      </c>
      <c r="M20">
        <v>7</v>
      </c>
    </row>
    <row r="21" spans="1:17">
      <c r="A21" s="3" t="s">
        <v>48</v>
      </c>
      <c r="B21" s="2" t="s">
        <v>49</v>
      </c>
      <c r="C21" s="6">
        <v>5057</v>
      </c>
      <c r="D21" s="6">
        <v>1347</v>
      </c>
      <c r="E21" s="5">
        <v>719</v>
      </c>
      <c r="F21" s="5">
        <v>97</v>
      </c>
      <c r="G21" s="6">
        <v>622</v>
      </c>
      <c r="H21" s="6">
        <v>628</v>
      </c>
      <c r="I21" s="6">
        <v>93</v>
      </c>
      <c r="J21" s="6">
        <v>535</v>
      </c>
      <c r="K21" s="39">
        <v>2020</v>
      </c>
      <c r="L21" t="s">
        <v>147</v>
      </c>
      <c r="M21">
        <v>12</v>
      </c>
      <c r="Q21">
        <f>50-36</f>
        <v>14</v>
      </c>
    </row>
    <row r="22" spans="1:17">
      <c r="A22" s="3" t="s">
        <v>50</v>
      </c>
      <c r="B22" s="2" t="s">
        <v>51</v>
      </c>
      <c r="C22" s="6">
        <v>252</v>
      </c>
      <c r="D22" s="5">
        <v>114</v>
      </c>
      <c r="E22" s="5">
        <v>114</v>
      </c>
      <c r="F22" s="5">
        <v>37</v>
      </c>
      <c r="G22" s="6">
        <v>77</v>
      </c>
      <c r="H22" s="6"/>
      <c r="I22" s="6"/>
      <c r="J22" s="6"/>
      <c r="K22" s="39">
        <v>2020</v>
      </c>
      <c r="L22" t="s">
        <v>146</v>
      </c>
      <c r="M22">
        <v>6</v>
      </c>
    </row>
    <row r="23" spans="1:17">
      <c r="A23" s="3" t="s">
        <v>52</v>
      </c>
      <c r="B23" s="1" t="s">
        <v>53</v>
      </c>
      <c r="C23" s="6">
        <v>2615</v>
      </c>
      <c r="D23" s="6">
        <v>1341</v>
      </c>
      <c r="E23" s="5">
        <v>545</v>
      </c>
      <c r="F23" s="5"/>
      <c r="G23" s="6"/>
      <c r="H23" s="6">
        <v>796</v>
      </c>
      <c r="I23" s="6">
        <v>267</v>
      </c>
      <c r="J23" s="6">
        <v>529</v>
      </c>
      <c r="K23" s="39">
        <v>2020</v>
      </c>
      <c r="L23" t="s">
        <v>146</v>
      </c>
      <c r="M23">
        <v>6</v>
      </c>
    </row>
    <row r="24" spans="1:17">
      <c r="A24" s="3" t="s">
        <v>54</v>
      </c>
      <c r="B24" s="1" t="s">
        <v>55</v>
      </c>
      <c r="C24" s="6">
        <v>5553</v>
      </c>
      <c r="D24" s="6">
        <v>3488</v>
      </c>
      <c r="E24" s="5">
        <v>1285</v>
      </c>
      <c r="F24" s="5"/>
      <c r="G24" s="6"/>
      <c r="H24" s="6">
        <v>2203</v>
      </c>
      <c r="I24" s="6">
        <v>293</v>
      </c>
      <c r="J24" s="6">
        <v>1910</v>
      </c>
      <c r="K24" s="39">
        <v>2020</v>
      </c>
      <c r="L24" t="s">
        <v>147</v>
      </c>
      <c r="M24">
        <v>12</v>
      </c>
    </row>
    <row r="25" spans="1:17">
      <c r="A25" s="3" t="s">
        <v>56</v>
      </c>
      <c r="B25" s="2" t="s">
        <v>57</v>
      </c>
      <c r="C25" s="6">
        <v>6300</v>
      </c>
      <c r="D25" s="6">
        <v>4997</v>
      </c>
      <c r="E25" s="5">
        <v>2330</v>
      </c>
      <c r="F25" s="5">
        <v>729</v>
      </c>
      <c r="G25" s="6">
        <v>1601</v>
      </c>
      <c r="H25" s="6">
        <v>2667</v>
      </c>
      <c r="I25" s="6">
        <v>305</v>
      </c>
      <c r="J25" s="6">
        <v>2362</v>
      </c>
      <c r="K25" s="39">
        <v>2020</v>
      </c>
      <c r="L25" t="s">
        <v>146</v>
      </c>
      <c r="M25">
        <v>6</v>
      </c>
    </row>
    <row r="26" spans="1:17">
      <c r="A26" s="3" t="s">
        <v>58</v>
      </c>
      <c r="B26" s="2" t="s">
        <v>59</v>
      </c>
      <c r="C26" s="6"/>
      <c r="D26" s="6"/>
      <c r="E26" s="5"/>
      <c r="F26" s="5"/>
      <c r="G26" s="6"/>
      <c r="H26" s="6"/>
      <c r="I26" s="6"/>
      <c r="J26" s="6"/>
      <c r="K26" s="39">
        <v>2020</v>
      </c>
    </row>
    <row r="27" spans="1:17">
      <c r="A27" s="3" t="s">
        <v>60</v>
      </c>
      <c r="B27" s="2" t="s">
        <v>61</v>
      </c>
      <c r="C27" s="6">
        <v>2100</v>
      </c>
      <c r="D27" s="6">
        <v>794</v>
      </c>
      <c r="E27" s="10">
        <v>448</v>
      </c>
      <c r="F27" s="5">
        <v>125</v>
      </c>
      <c r="G27">
        <v>323</v>
      </c>
      <c r="H27">
        <v>346</v>
      </c>
      <c r="I27" s="6">
        <v>33</v>
      </c>
      <c r="J27" s="6">
        <v>313</v>
      </c>
      <c r="K27" s="39">
        <v>2020</v>
      </c>
      <c r="L27" t="s">
        <v>147</v>
      </c>
      <c r="M27">
        <v>12</v>
      </c>
    </row>
    <row r="28" spans="1:17">
      <c r="A28" s="4" t="s">
        <v>62</v>
      </c>
      <c r="B28" s="1" t="s">
        <v>63</v>
      </c>
      <c r="C28" s="6">
        <v>20829</v>
      </c>
      <c r="D28" s="6">
        <v>10557</v>
      </c>
      <c r="E28" s="5">
        <v>4815</v>
      </c>
      <c r="F28" s="5">
        <v>2705</v>
      </c>
      <c r="G28" s="6">
        <v>2110</v>
      </c>
      <c r="H28" s="6">
        <v>5742</v>
      </c>
      <c r="I28" s="6">
        <v>5713</v>
      </c>
      <c r="J28" s="6">
        <v>29</v>
      </c>
      <c r="K28" s="39">
        <v>2020</v>
      </c>
      <c r="L28" t="s">
        <v>147</v>
      </c>
      <c r="M28">
        <v>6</v>
      </c>
    </row>
    <row r="29" spans="1:17">
      <c r="A29" s="4" t="s">
        <v>64</v>
      </c>
      <c r="B29" s="2" t="s">
        <v>65</v>
      </c>
      <c r="C29" s="6">
        <v>640</v>
      </c>
      <c r="D29" s="6">
        <v>314</v>
      </c>
      <c r="E29" s="5">
        <v>198</v>
      </c>
      <c r="F29" s="5">
        <v>27</v>
      </c>
      <c r="G29" s="6">
        <v>171</v>
      </c>
      <c r="H29" s="6">
        <v>116</v>
      </c>
      <c r="I29" s="6">
        <v>26</v>
      </c>
      <c r="J29" s="6">
        <v>90</v>
      </c>
      <c r="K29" s="39">
        <v>2020</v>
      </c>
      <c r="L29" t="s">
        <v>146</v>
      </c>
      <c r="M29">
        <v>6</v>
      </c>
    </row>
    <row r="30" spans="1:17">
      <c r="A30" s="3" t="s">
        <v>66</v>
      </c>
      <c r="B30" s="2" t="s">
        <v>67</v>
      </c>
      <c r="C30" s="6">
        <v>2204</v>
      </c>
      <c r="D30" s="6"/>
      <c r="E30" s="5"/>
      <c r="F30" s="5"/>
      <c r="G30" s="6"/>
      <c r="H30" s="6"/>
      <c r="I30" s="6"/>
      <c r="J30" s="6"/>
      <c r="K30" s="39">
        <v>2020</v>
      </c>
    </row>
    <row r="31" spans="1:17">
      <c r="A31" s="3" t="s">
        <v>68</v>
      </c>
      <c r="B31" s="2" t="s">
        <v>69</v>
      </c>
      <c r="C31" s="6">
        <v>535</v>
      </c>
      <c r="D31" s="6">
        <v>350</v>
      </c>
      <c r="E31" s="5">
        <v>47</v>
      </c>
      <c r="F31" s="5"/>
      <c r="G31" s="6">
        <v>47</v>
      </c>
      <c r="H31">
        <v>303</v>
      </c>
      <c r="I31" s="6"/>
      <c r="J31">
        <v>303</v>
      </c>
      <c r="K31" s="39">
        <v>2020</v>
      </c>
      <c r="L31" t="s">
        <v>146</v>
      </c>
      <c r="M31">
        <v>6</v>
      </c>
    </row>
    <row r="32" spans="1:17">
      <c r="A32" s="3" t="s">
        <v>70</v>
      </c>
      <c r="B32" s="2" t="s">
        <v>71</v>
      </c>
      <c r="C32" s="6"/>
      <c r="D32" s="6"/>
      <c r="E32" s="5"/>
      <c r="F32" s="5"/>
      <c r="G32" s="6"/>
      <c r="H32" s="6"/>
      <c r="I32" s="6"/>
      <c r="J32" s="6"/>
      <c r="K32" s="39">
        <v>2020</v>
      </c>
      <c r="L32" t="s">
        <v>146</v>
      </c>
      <c r="M32">
        <v>0</v>
      </c>
    </row>
    <row r="33" spans="1:13">
      <c r="A33" s="3" t="s">
        <v>72</v>
      </c>
      <c r="B33" s="1" t="s">
        <v>73</v>
      </c>
      <c r="C33" s="6"/>
      <c r="D33" s="6"/>
      <c r="E33" s="5"/>
      <c r="F33" s="5"/>
      <c r="G33" s="6"/>
      <c r="H33" s="6"/>
      <c r="I33" s="6"/>
      <c r="J33" s="6"/>
      <c r="K33" s="39">
        <v>2020</v>
      </c>
    </row>
    <row r="34" spans="1:13">
      <c r="A34" s="3" t="s">
        <v>74</v>
      </c>
      <c r="B34" s="1" t="s">
        <v>75</v>
      </c>
      <c r="C34" s="6">
        <v>2459</v>
      </c>
      <c r="D34" s="6">
        <v>1149</v>
      </c>
      <c r="E34" s="5">
        <v>652</v>
      </c>
      <c r="F34" s="5">
        <v>49</v>
      </c>
      <c r="G34" s="6">
        <v>603</v>
      </c>
      <c r="H34" s="6">
        <v>497</v>
      </c>
      <c r="I34" s="6">
        <v>6</v>
      </c>
      <c r="J34" s="6">
        <v>491</v>
      </c>
      <c r="K34" s="39">
        <v>2020</v>
      </c>
      <c r="L34" t="s">
        <v>146</v>
      </c>
      <c r="M34">
        <v>6</v>
      </c>
    </row>
    <row r="35" spans="1:13">
      <c r="A35" s="4" t="s">
        <v>76</v>
      </c>
      <c r="B35" s="2" t="s">
        <v>77</v>
      </c>
      <c r="C35" s="6">
        <v>4489</v>
      </c>
      <c r="D35" s="6">
        <v>2518</v>
      </c>
      <c r="E35" s="5"/>
      <c r="F35" s="5"/>
      <c r="G35" s="6"/>
      <c r="H35" s="6">
        <v>2518</v>
      </c>
      <c r="I35" s="6">
        <v>265</v>
      </c>
      <c r="J35" s="6">
        <v>2253</v>
      </c>
      <c r="K35" s="39">
        <v>2020</v>
      </c>
      <c r="L35" t="s">
        <v>146</v>
      </c>
      <c r="M35">
        <v>6</v>
      </c>
    </row>
    <row r="36" spans="1:13">
      <c r="A36" s="4" t="s">
        <v>78</v>
      </c>
      <c r="B36" s="2" t="s">
        <v>79</v>
      </c>
      <c r="C36" s="6"/>
      <c r="D36" s="6"/>
      <c r="E36" s="5"/>
      <c r="F36" s="5"/>
      <c r="G36" s="6"/>
      <c r="H36" s="6"/>
      <c r="I36" s="6"/>
      <c r="J36" s="6"/>
      <c r="K36" s="39">
        <v>2020</v>
      </c>
    </row>
    <row r="37" spans="1:13">
      <c r="A37" s="4" t="s">
        <v>80</v>
      </c>
      <c r="B37" s="2" t="s">
        <v>81</v>
      </c>
      <c r="C37" s="6">
        <v>6098</v>
      </c>
      <c r="D37" s="6">
        <v>1100</v>
      </c>
      <c r="E37" s="5">
        <v>1037</v>
      </c>
      <c r="F37" s="5">
        <v>484</v>
      </c>
      <c r="G37" s="6">
        <v>553</v>
      </c>
      <c r="H37" s="6">
        <v>63</v>
      </c>
      <c r="I37" s="6"/>
      <c r="J37" s="6"/>
      <c r="K37" s="39">
        <v>2020</v>
      </c>
      <c r="L37" t="s">
        <v>147</v>
      </c>
      <c r="M37">
        <v>6</v>
      </c>
    </row>
    <row r="38" spans="1:13">
      <c r="A38" s="4" t="s">
        <v>82</v>
      </c>
      <c r="B38" s="1" t="s">
        <v>83</v>
      </c>
      <c r="C38" s="6">
        <v>4035</v>
      </c>
      <c r="D38" s="6">
        <v>1507</v>
      </c>
      <c r="E38" s="5">
        <v>1386</v>
      </c>
      <c r="F38" s="5">
        <v>528</v>
      </c>
      <c r="G38" s="6">
        <v>858</v>
      </c>
      <c r="H38" s="6">
        <v>121</v>
      </c>
      <c r="I38" s="6">
        <v>34</v>
      </c>
      <c r="J38" s="6">
        <v>87</v>
      </c>
      <c r="K38" s="39">
        <v>2020</v>
      </c>
      <c r="L38" t="s">
        <v>146</v>
      </c>
      <c r="M38">
        <v>8</v>
      </c>
    </row>
    <row r="39" spans="1:13">
      <c r="A39" s="4" t="s">
        <v>84</v>
      </c>
      <c r="B39" s="2" t="s">
        <v>85</v>
      </c>
      <c r="C39" s="6">
        <v>6896</v>
      </c>
      <c r="D39" s="6">
        <v>3266</v>
      </c>
      <c r="E39" s="5"/>
      <c r="F39" s="5"/>
      <c r="G39" s="6"/>
      <c r="H39" s="6">
        <v>3266</v>
      </c>
      <c r="I39" s="6">
        <v>1734</v>
      </c>
      <c r="J39" s="6">
        <v>1532</v>
      </c>
      <c r="K39" s="39">
        <v>2020</v>
      </c>
      <c r="L39" t="s">
        <v>146</v>
      </c>
      <c r="M39">
        <v>8</v>
      </c>
    </row>
    <row r="40" spans="1:13">
      <c r="A40" s="4" t="s">
        <v>86</v>
      </c>
      <c r="B40" s="2" t="s">
        <v>87</v>
      </c>
      <c r="C40" s="6">
        <v>1260</v>
      </c>
      <c r="D40" s="6">
        <v>292</v>
      </c>
      <c r="E40" s="5">
        <v>244</v>
      </c>
      <c r="F40" s="5">
        <v>210</v>
      </c>
      <c r="G40" s="6">
        <v>34</v>
      </c>
      <c r="H40" s="6">
        <v>48</v>
      </c>
      <c r="I40" s="6">
        <v>25</v>
      </c>
      <c r="J40" s="6">
        <v>23</v>
      </c>
      <c r="K40" s="39">
        <v>2020</v>
      </c>
      <c r="L40" t="s">
        <v>146</v>
      </c>
      <c r="M40">
        <v>8</v>
      </c>
    </row>
    <row r="41" spans="1:13">
      <c r="A41" s="4" t="s">
        <v>88</v>
      </c>
      <c r="B41" s="1" t="s">
        <v>89</v>
      </c>
      <c r="C41" s="6">
        <v>2277</v>
      </c>
      <c r="D41" s="6">
        <v>429</v>
      </c>
      <c r="E41" s="5">
        <v>223</v>
      </c>
      <c r="F41" s="5"/>
      <c r="G41" s="6"/>
      <c r="H41" s="6">
        <v>206</v>
      </c>
      <c r="I41" s="6"/>
      <c r="J41" s="6"/>
      <c r="K41" s="39">
        <v>2020</v>
      </c>
      <c r="L41" t="s">
        <v>146</v>
      </c>
      <c r="M41">
        <v>6</v>
      </c>
    </row>
    <row r="42" spans="1:13">
      <c r="A42" s="4" t="s">
        <v>90</v>
      </c>
      <c r="B42" s="2" t="s">
        <v>91</v>
      </c>
      <c r="C42" s="6"/>
      <c r="D42" s="6"/>
      <c r="E42" s="5"/>
      <c r="F42" s="5"/>
      <c r="G42" s="6"/>
      <c r="H42" s="6"/>
      <c r="I42" s="6"/>
      <c r="J42" s="6"/>
      <c r="K42" s="39">
        <v>2020</v>
      </c>
      <c r="L42" t="s">
        <v>146</v>
      </c>
    </row>
    <row r="43" spans="1:13">
      <c r="A43" s="4" t="s">
        <v>92</v>
      </c>
      <c r="B43" s="1" t="s">
        <v>93</v>
      </c>
      <c r="C43" s="6">
        <v>9633</v>
      </c>
      <c r="D43" s="6"/>
      <c r="E43" s="5"/>
      <c r="F43" s="5"/>
      <c r="G43" s="6"/>
      <c r="H43" s="6"/>
      <c r="I43" s="6"/>
      <c r="J43" s="6"/>
      <c r="K43" s="39">
        <v>2020</v>
      </c>
      <c r="L43" t="s">
        <v>147</v>
      </c>
      <c r="M43">
        <v>6</v>
      </c>
    </row>
    <row r="44" spans="1:13">
      <c r="A44" s="4" t="s">
        <v>94</v>
      </c>
      <c r="B44" s="2" t="s">
        <v>95</v>
      </c>
      <c r="C44" s="6"/>
      <c r="D44" s="6"/>
      <c r="E44" s="5"/>
      <c r="F44" s="5"/>
      <c r="G44" s="6"/>
      <c r="H44" s="6"/>
      <c r="I44" s="6"/>
      <c r="J44" s="6"/>
      <c r="K44" s="39">
        <v>2020</v>
      </c>
      <c r="L44" t="s">
        <v>147</v>
      </c>
    </row>
    <row r="45" spans="1:13" ht="33.75" customHeight="1">
      <c r="A45" s="4" t="s">
        <v>96</v>
      </c>
      <c r="B45" s="1" t="s">
        <v>97</v>
      </c>
      <c r="C45" s="6">
        <v>1345</v>
      </c>
      <c r="D45" s="6">
        <v>1102</v>
      </c>
      <c r="E45" s="5">
        <v>275</v>
      </c>
      <c r="F45" s="5">
        <v>135</v>
      </c>
      <c r="G45" s="6">
        <v>140</v>
      </c>
      <c r="H45" s="6">
        <v>827</v>
      </c>
      <c r="I45" s="6">
        <v>127</v>
      </c>
      <c r="J45" s="6">
        <v>700</v>
      </c>
      <c r="K45" s="39">
        <v>2020</v>
      </c>
      <c r="L45" t="s">
        <v>146</v>
      </c>
      <c r="M45">
        <v>6</v>
      </c>
    </row>
    <row r="46" spans="1:13">
      <c r="A46" s="4" t="s">
        <v>98</v>
      </c>
      <c r="B46" s="1" t="s">
        <v>99</v>
      </c>
      <c r="C46" s="6"/>
      <c r="D46" s="6"/>
      <c r="E46" s="13"/>
      <c r="F46" s="5"/>
      <c r="G46" s="5"/>
      <c r="H46" s="6"/>
      <c r="I46" s="6"/>
      <c r="J46" s="6"/>
      <c r="K46" s="39">
        <v>2020</v>
      </c>
      <c r="L46" t="s">
        <v>147</v>
      </c>
    </row>
    <row r="47" spans="1:13">
      <c r="A47" s="4" t="s">
        <v>100</v>
      </c>
      <c r="B47" s="2" t="s">
        <v>101</v>
      </c>
      <c r="C47">
        <v>6406</v>
      </c>
      <c r="D47" s="10">
        <f>E47+H47</f>
        <v>734</v>
      </c>
      <c r="E47" s="10">
        <v>335</v>
      </c>
      <c r="F47" s="5"/>
      <c r="H47">
        <f>68+331</f>
        <v>399</v>
      </c>
      <c r="I47" s="6"/>
      <c r="K47" s="39">
        <v>2020</v>
      </c>
      <c r="L47" t="s">
        <v>147</v>
      </c>
      <c r="M47">
        <v>12</v>
      </c>
    </row>
    <row r="48" spans="1:13">
      <c r="A48" s="57" t="s">
        <v>102</v>
      </c>
      <c r="B48" s="68" t="s">
        <v>103</v>
      </c>
      <c r="C48" s="61">
        <v>3323</v>
      </c>
      <c r="D48" s="61">
        <v>1445</v>
      </c>
      <c r="E48" s="61"/>
      <c r="F48" s="61"/>
      <c r="G48" s="61"/>
      <c r="H48" s="61">
        <v>1445</v>
      </c>
      <c r="I48" s="61">
        <v>772</v>
      </c>
      <c r="J48" s="61">
        <v>673</v>
      </c>
      <c r="K48" s="63">
        <v>2020</v>
      </c>
      <c r="L48" s="65" t="s">
        <v>146</v>
      </c>
      <c r="M48" s="64">
        <v>8</v>
      </c>
    </row>
    <row r="49" spans="1:13">
      <c r="A49" s="4" t="s">
        <v>104</v>
      </c>
      <c r="B49" s="1" t="s">
        <v>105</v>
      </c>
      <c r="C49" s="6">
        <v>1935</v>
      </c>
      <c r="D49" s="6">
        <v>1286</v>
      </c>
      <c r="E49" s="5">
        <v>485</v>
      </c>
      <c r="F49" s="5">
        <v>133</v>
      </c>
      <c r="G49" s="6">
        <v>352</v>
      </c>
      <c r="H49" s="6">
        <v>801</v>
      </c>
      <c r="I49" s="6">
        <v>124</v>
      </c>
      <c r="J49" s="6">
        <v>677</v>
      </c>
      <c r="K49" s="39">
        <v>2020</v>
      </c>
      <c r="L49" t="s">
        <v>146</v>
      </c>
      <c r="M49">
        <v>3</v>
      </c>
    </row>
    <row r="50" spans="1:13">
      <c r="A50" s="4" t="s">
        <v>106</v>
      </c>
      <c r="B50" s="2" t="s">
        <v>107</v>
      </c>
      <c r="C50" s="6">
        <v>3097</v>
      </c>
      <c r="D50" s="6">
        <v>1369</v>
      </c>
      <c r="E50" s="5">
        <v>421</v>
      </c>
      <c r="F50" s="5">
        <v>6</v>
      </c>
      <c r="G50" s="6">
        <v>415</v>
      </c>
      <c r="H50" s="6">
        <v>948</v>
      </c>
      <c r="I50" s="6">
        <v>359</v>
      </c>
      <c r="J50" s="6">
        <v>589</v>
      </c>
      <c r="K50" s="39">
        <v>2020</v>
      </c>
      <c r="L50" t="s">
        <v>147</v>
      </c>
      <c r="M50">
        <v>10</v>
      </c>
    </row>
    <row r="51" spans="1:13">
      <c r="A51" s="4" t="s">
        <v>108</v>
      </c>
      <c r="B51" s="1" t="s">
        <v>109</v>
      </c>
      <c r="C51" s="6">
        <v>878</v>
      </c>
      <c r="D51" s="6">
        <v>489</v>
      </c>
      <c r="E51" s="5">
        <v>262</v>
      </c>
      <c r="F51" s="5">
        <v>54</v>
      </c>
      <c r="G51" s="6">
        <v>208</v>
      </c>
      <c r="H51" s="6">
        <v>227</v>
      </c>
      <c r="I51" s="6">
        <v>39</v>
      </c>
      <c r="J51" s="6">
        <v>188</v>
      </c>
      <c r="K51" s="39">
        <v>2020</v>
      </c>
      <c r="L51" t="s">
        <v>147</v>
      </c>
      <c r="M51">
        <v>12</v>
      </c>
    </row>
    <row r="53" spans="1:13">
      <c r="B53" s="14" t="s">
        <v>110</v>
      </c>
      <c r="C53" s="15">
        <f>SUM(C2:C51)</f>
        <v>229366</v>
      </c>
      <c r="D53" s="15">
        <f>SUM(D2:D51)</f>
        <v>82340</v>
      </c>
      <c r="E53" s="15">
        <f>SUM(E2:E51)</f>
        <v>37891</v>
      </c>
      <c r="F53" s="15">
        <f>SUM(F2:F51)+E8+E18+E20+E23+E24+E41+E47</f>
        <v>20398</v>
      </c>
      <c r="G53" s="15">
        <f t="shared" ref="G53:J53" si="0">SUM(G2:G51)</f>
        <v>17493</v>
      </c>
      <c r="H53" s="15">
        <f t="shared" si="0"/>
        <v>44449</v>
      </c>
      <c r="I53" s="15">
        <f>SUM(I2:I51)+H37+H41+H47</f>
        <v>17900</v>
      </c>
      <c r="J53" s="15">
        <f t="shared" si="0"/>
        <v>26549</v>
      </c>
      <c r="K53" s="17"/>
    </row>
    <row r="55" spans="1:13">
      <c r="B55" t="s">
        <v>139</v>
      </c>
      <c r="C55">
        <f>COUNTIF(C2:C51, "&gt;0")</f>
        <v>40</v>
      </c>
      <c r="D55">
        <f>COUNTIF(D2:D51, "&gt;0")</f>
        <v>37</v>
      </c>
      <c r="E55">
        <f t="shared" ref="E55:J55" si="1">COUNTIF(E2:E51, "&gt;0")</f>
        <v>33</v>
      </c>
      <c r="F55">
        <f t="shared" si="1"/>
        <v>25</v>
      </c>
      <c r="G55">
        <f t="shared" si="1"/>
        <v>26</v>
      </c>
      <c r="H55">
        <f t="shared" si="1"/>
        <v>36</v>
      </c>
      <c r="I55">
        <f t="shared" si="1"/>
        <v>32</v>
      </c>
      <c r="J55">
        <f t="shared" si="1"/>
        <v>33</v>
      </c>
    </row>
  </sheetData>
  <autoFilter ref="A1:M51" xr:uid="{5782FBC2-EB16-46C4-8A13-103A350222D0}"/>
  <pageMargins left="0.7" right="0.7" top="0.75" bottom="0.75" header="0.3" footer="0.3"/>
  <pageSetup orientation="portrait" verticalDpi="0" r:id="rId1"/>
  <ignoredErrors>
    <ignoredError sqref="F53:G53 J53" 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BCF3A-3B62-468E-BFC5-CB59BAECCA25}">
  <sheetPr filterMode="1"/>
  <dimension ref="A1:N55"/>
  <sheetViews>
    <sheetView workbookViewId="0">
      <pane xSplit="2" ySplit="1" topLeftCell="C31" activePane="bottomRight" state="frozen"/>
      <selection pane="bottomRight" activeCell="J31" sqref="J31"/>
      <selection pane="bottomLeft" activeCell="B51" sqref="B51:B52"/>
      <selection pane="topRight" activeCell="B51" sqref="B51:B52"/>
    </sheetView>
  </sheetViews>
  <sheetFormatPr defaultColWidth="8.85546875" defaultRowHeight="15"/>
  <cols>
    <col min="1" max="1" width="11.28515625" customWidth="1"/>
    <col min="2" max="2" width="15.28515625" bestFit="1" customWidth="1"/>
    <col min="3" max="10" width="10.7109375" customWidth="1"/>
  </cols>
  <sheetData>
    <row r="1" spans="1:10" ht="57" customHeight="1">
      <c r="A1" s="9" t="s">
        <v>0</v>
      </c>
      <c r="B1" s="9" t="s">
        <v>1</v>
      </c>
      <c r="C1" s="8" t="s">
        <v>111</v>
      </c>
      <c r="D1" s="8" t="s">
        <v>112</v>
      </c>
      <c r="E1" s="8" t="s">
        <v>113</v>
      </c>
      <c r="F1" s="8" t="s">
        <v>114</v>
      </c>
      <c r="G1" s="8" t="s">
        <v>115</v>
      </c>
      <c r="H1" s="8" t="s">
        <v>116</v>
      </c>
      <c r="I1" s="8" t="s">
        <v>117</v>
      </c>
      <c r="J1" s="8" t="s">
        <v>118</v>
      </c>
    </row>
    <row r="2" spans="1:10">
      <c r="A2" s="3" t="s">
        <v>10</v>
      </c>
      <c r="B2" s="1" t="s">
        <v>11</v>
      </c>
      <c r="C2" s="6">
        <v>4331</v>
      </c>
      <c r="D2" s="6">
        <v>1438</v>
      </c>
      <c r="E2" s="6">
        <v>1201</v>
      </c>
      <c r="F2" s="6">
        <v>757</v>
      </c>
      <c r="G2" s="6">
        <v>444</v>
      </c>
      <c r="H2" s="6">
        <v>237</v>
      </c>
      <c r="I2" s="6">
        <v>149</v>
      </c>
      <c r="J2" s="6">
        <v>88</v>
      </c>
    </row>
    <row r="3" spans="1:10">
      <c r="A3" s="3" t="s">
        <v>12</v>
      </c>
      <c r="B3" s="2" t="s">
        <v>13</v>
      </c>
      <c r="C3" s="6">
        <v>27360</v>
      </c>
      <c r="D3" s="6">
        <v>1</v>
      </c>
      <c r="E3" s="6">
        <f>G3</f>
        <v>1</v>
      </c>
      <c r="F3" s="6"/>
      <c r="G3" s="6">
        <v>1</v>
      </c>
      <c r="H3" s="6">
        <f>J3</f>
        <v>0</v>
      </c>
      <c r="I3" s="6"/>
      <c r="J3" s="6">
        <v>0</v>
      </c>
    </row>
    <row r="4" spans="1:10">
      <c r="A4" s="3" t="s">
        <v>14</v>
      </c>
      <c r="B4" s="2" t="s">
        <v>15</v>
      </c>
      <c r="C4" s="6">
        <v>15079</v>
      </c>
      <c r="D4" s="6">
        <v>6942</v>
      </c>
      <c r="E4" s="6">
        <v>2436</v>
      </c>
      <c r="F4" s="6">
        <v>2019</v>
      </c>
      <c r="G4" s="6">
        <v>417</v>
      </c>
      <c r="H4" s="6">
        <v>4506</v>
      </c>
      <c r="I4" s="6">
        <v>3472</v>
      </c>
      <c r="J4" s="6">
        <v>1034</v>
      </c>
    </row>
    <row r="5" spans="1:10" hidden="1">
      <c r="A5" s="3" t="s">
        <v>16</v>
      </c>
      <c r="B5" s="1" t="s">
        <v>17</v>
      </c>
      <c r="C5" s="6"/>
      <c r="D5" s="6"/>
      <c r="E5" s="6"/>
      <c r="F5" s="6"/>
      <c r="G5" s="6"/>
      <c r="H5" s="6"/>
      <c r="I5" s="6"/>
      <c r="J5" s="6"/>
    </row>
    <row r="6" spans="1:10">
      <c r="A6" s="3" t="s">
        <v>18</v>
      </c>
      <c r="B6" s="2" t="s">
        <v>19</v>
      </c>
      <c r="C6" s="6">
        <v>113229</v>
      </c>
      <c r="D6" s="6">
        <v>27110</v>
      </c>
      <c r="E6" s="6">
        <v>8258</v>
      </c>
      <c r="F6" s="6">
        <v>6002</v>
      </c>
      <c r="G6" s="6">
        <v>2256</v>
      </c>
      <c r="H6" s="6">
        <v>18852</v>
      </c>
      <c r="I6" s="6">
        <v>18768</v>
      </c>
      <c r="J6" s="6">
        <v>84</v>
      </c>
    </row>
    <row r="7" spans="1:10">
      <c r="A7" s="3" t="s">
        <v>20</v>
      </c>
      <c r="B7" s="2" t="s">
        <v>21</v>
      </c>
      <c r="C7" s="6">
        <v>17441</v>
      </c>
      <c r="D7" s="6">
        <v>3270</v>
      </c>
      <c r="E7" s="6">
        <v>64</v>
      </c>
      <c r="F7" s="6">
        <v>45</v>
      </c>
      <c r="G7" s="6">
        <v>19</v>
      </c>
      <c r="H7" s="6">
        <v>3206</v>
      </c>
      <c r="I7" s="6">
        <v>2327</v>
      </c>
      <c r="J7" s="6">
        <v>879</v>
      </c>
    </row>
    <row r="8" spans="1:10">
      <c r="A8" s="3" t="s">
        <v>22</v>
      </c>
      <c r="B8" s="1" t="s">
        <v>23</v>
      </c>
      <c r="C8" s="6">
        <v>9963</v>
      </c>
      <c r="D8" s="6"/>
      <c r="E8" s="6"/>
      <c r="F8" s="6"/>
      <c r="G8" s="6"/>
      <c r="H8" s="6"/>
      <c r="I8" s="6"/>
      <c r="J8" s="6"/>
    </row>
    <row r="9" spans="1:10">
      <c r="A9" s="3" t="s">
        <v>24</v>
      </c>
      <c r="B9" s="2" t="s">
        <v>25</v>
      </c>
      <c r="C9" s="6">
        <v>3903</v>
      </c>
      <c r="D9" s="6"/>
      <c r="E9" s="6"/>
      <c r="F9" s="6"/>
      <c r="G9" s="6"/>
      <c r="H9" s="6"/>
      <c r="I9" s="6"/>
      <c r="J9" s="6"/>
    </row>
    <row r="10" spans="1:10">
      <c r="A10" s="3" t="s">
        <v>26</v>
      </c>
      <c r="B10" s="1" t="s">
        <v>27</v>
      </c>
      <c r="C10" s="6">
        <v>87736</v>
      </c>
      <c r="D10" s="6">
        <v>13921</v>
      </c>
      <c r="E10" s="6">
        <v>13247</v>
      </c>
      <c r="F10" s="6">
        <v>8114</v>
      </c>
      <c r="G10" s="6">
        <v>5133</v>
      </c>
      <c r="H10" s="6">
        <v>674</v>
      </c>
      <c r="I10" s="6">
        <v>320</v>
      </c>
      <c r="J10" s="6">
        <v>354</v>
      </c>
    </row>
    <row r="11" spans="1:10" hidden="1">
      <c r="A11" s="3" t="s">
        <v>28</v>
      </c>
      <c r="B11" s="2" t="s">
        <v>29</v>
      </c>
      <c r="C11" s="6"/>
      <c r="D11" s="6"/>
      <c r="E11" s="6"/>
      <c r="F11" s="6"/>
      <c r="G11" s="6"/>
      <c r="H11" s="6"/>
      <c r="I11" s="6"/>
      <c r="J11" s="6"/>
    </row>
    <row r="12" spans="1:10">
      <c r="A12" s="3" t="s">
        <v>30</v>
      </c>
      <c r="B12" s="2" t="s">
        <v>31</v>
      </c>
      <c r="C12" s="6">
        <v>3485</v>
      </c>
      <c r="D12" s="6">
        <v>1120</v>
      </c>
      <c r="E12" s="6">
        <v>370</v>
      </c>
      <c r="F12" s="6">
        <v>276</v>
      </c>
      <c r="G12" s="6">
        <v>94</v>
      </c>
      <c r="H12" s="6">
        <v>750</v>
      </c>
      <c r="I12" s="6">
        <v>612</v>
      </c>
      <c r="J12" s="6">
        <v>138</v>
      </c>
    </row>
    <row r="13" spans="1:10">
      <c r="A13" s="3" t="s">
        <v>32</v>
      </c>
      <c r="B13" s="2" t="s">
        <v>33</v>
      </c>
      <c r="C13" s="6">
        <v>7528</v>
      </c>
      <c r="D13" s="6">
        <v>2387</v>
      </c>
      <c r="E13" s="6">
        <v>1468</v>
      </c>
      <c r="F13" s="6">
        <v>797</v>
      </c>
      <c r="G13" s="6">
        <v>671</v>
      </c>
      <c r="H13" s="6">
        <v>919</v>
      </c>
      <c r="I13" s="6">
        <v>635</v>
      </c>
      <c r="J13" s="6">
        <v>284</v>
      </c>
    </row>
    <row r="14" spans="1:10">
      <c r="A14" s="3" t="s">
        <v>34</v>
      </c>
      <c r="B14" s="2" t="s">
        <v>35</v>
      </c>
      <c r="C14" s="30">
        <v>8775</v>
      </c>
      <c r="D14" s="30">
        <v>1544</v>
      </c>
      <c r="E14" s="30">
        <v>1057</v>
      </c>
      <c r="F14" s="30">
        <v>745</v>
      </c>
      <c r="G14" s="30">
        <v>312</v>
      </c>
      <c r="H14" s="30">
        <v>487</v>
      </c>
      <c r="I14" s="30">
        <v>393</v>
      </c>
      <c r="J14" s="30">
        <v>94</v>
      </c>
    </row>
    <row r="15" spans="1:10">
      <c r="A15" s="3" t="s">
        <v>36</v>
      </c>
      <c r="B15" s="2" t="s">
        <v>37</v>
      </c>
      <c r="C15" s="30">
        <v>32167</v>
      </c>
      <c r="D15" s="30">
        <v>4131</v>
      </c>
      <c r="E15" s="30"/>
      <c r="F15" s="30"/>
      <c r="G15" s="30"/>
      <c r="H15" s="30">
        <v>4131</v>
      </c>
      <c r="I15" s="30">
        <v>1730</v>
      </c>
      <c r="J15" s="30">
        <v>2401</v>
      </c>
    </row>
    <row r="16" spans="1:10">
      <c r="A16" s="3" t="s">
        <v>38</v>
      </c>
      <c r="B16" s="2" t="s">
        <v>39</v>
      </c>
      <c r="C16" s="6">
        <v>25385</v>
      </c>
      <c r="D16" s="6">
        <v>2821</v>
      </c>
      <c r="E16" s="6">
        <v>736</v>
      </c>
      <c r="F16" s="6">
        <v>689</v>
      </c>
      <c r="G16" s="6">
        <v>47</v>
      </c>
      <c r="H16" s="6">
        <v>2085</v>
      </c>
      <c r="I16" s="6">
        <v>988</v>
      </c>
      <c r="J16" s="6">
        <v>1097</v>
      </c>
    </row>
    <row r="17" spans="1:10">
      <c r="A17" s="3" t="s">
        <v>40</v>
      </c>
      <c r="B17" s="2" t="s">
        <v>41</v>
      </c>
      <c r="C17" s="6">
        <v>9189</v>
      </c>
      <c r="D17" s="6">
        <v>2639</v>
      </c>
      <c r="E17" s="6">
        <v>1959</v>
      </c>
      <c r="F17" s="6">
        <v>869</v>
      </c>
      <c r="G17" s="6">
        <v>1090</v>
      </c>
      <c r="H17" s="6">
        <v>679</v>
      </c>
      <c r="I17" s="6">
        <v>679</v>
      </c>
      <c r="J17" s="6"/>
    </row>
    <row r="18" spans="1:10" hidden="1">
      <c r="A18" s="3" t="s">
        <v>42</v>
      </c>
      <c r="B18" s="2" t="s">
        <v>43</v>
      </c>
      <c r="C18" s="6"/>
      <c r="D18" s="6"/>
      <c r="E18" s="6"/>
      <c r="F18" s="6"/>
      <c r="G18" s="6"/>
      <c r="H18" s="6"/>
      <c r="I18" s="6"/>
      <c r="J18" s="6"/>
    </row>
    <row r="19" spans="1:10" hidden="1">
      <c r="A19" s="3" t="s">
        <v>44</v>
      </c>
      <c r="B19" s="2" t="s">
        <v>45</v>
      </c>
      <c r="C19" s="6"/>
      <c r="D19" s="6"/>
      <c r="E19" s="6"/>
      <c r="F19" s="6"/>
      <c r="G19" s="6"/>
      <c r="H19" s="6"/>
      <c r="I19" s="6"/>
      <c r="J19" s="6"/>
    </row>
    <row r="20" spans="1:10">
      <c r="A20" s="3" t="s">
        <v>46</v>
      </c>
      <c r="B20" s="1" t="s">
        <v>47</v>
      </c>
      <c r="C20" s="6">
        <v>6791</v>
      </c>
      <c r="D20" s="6">
        <v>160</v>
      </c>
      <c r="E20" s="6">
        <v>9</v>
      </c>
      <c r="F20" s="6"/>
      <c r="G20" s="6"/>
      <c r="H20" s="6">
        <v>151</v>
      </c>
      <c r="I20" s="6">
        <v>73</v>
      </c>
      <c r="J20" s="6">
        <v>78</v>
      </c>
    </row>
    <row r="21" spans="1:10">
      <c r="A21" s="3" t="s">
        <v>48</v>
      </c>
      <c r="B21" s="2" t="s">
        <v>49</v>
      </c>
      <c r="C21" s="6">
        <v>18607</v>
      </c>
      <c r="D21" s="6">
        <v>1530</v>
      </c>
      <c r="E21" s="6">
        <v>820</v>
      </c>
      <c r="F21" s="6"/>
      <c r="G21" s="6"/>
      <c r="H21" s="6">
        <v>710</v>
      </c>
      <c r="I21" s="6"/>
      <c r="J21" s="6"/>
    </row>
    <row r="22" spans="1:10">
      <c r="A22" s="3" t="s">
        <v>50</v>
      </c>
      <c r="B22" s="2" t="s">
        <v>51</v>
      </c>
      <c r="C22" s="6">
        <v>1803</v>
      </c>
      <c r="D22" s="6"/>
      <c r="E22" s="6"/>
      <c r="F22" s="6"/>
      <c r="G22" s="6"/>
      <c r="H22" s="6"/>
      <c r="I22" s="6"/>
      <c r="J22" s="6"/>
    </row>
    <row r="23" spans="1:10">
      <c r="A23" s="3" t="s">
        <v>52</v>
      </c>
      <c r="B23" s="1" t="s">
        <v>53</v>
      </c>
      <c r="C23" s="6">
        <v>35425</v>
      </c>
      <c r="D23" s="6">
        <v>1226</v>
      </c>
      <c r="E23" s="6"/>
      <c r="F23" s="6"/>
      <c r="G23" s="6"/>
      <c r="H23" s="6">
        <v>1226</v>
      </c>
      <c r="I23" s="6"/>
      <c r="J23" s="6">
        <v>1226</v>
      </c>
    </row>
    <row r="24" spans="1:10">
      <c r="A24" s="3" t="s">
        <v>54</v>
      </c>
      <c r="B24" s="1" t="s">
        <v>55</v>
      </c>
      <c r="C24" s="6">
        <v>8330</v>
      </c>
      <c r="D24" s="6">
        <v>2166</v>
      </c>
      <c r="E24" s="6">
        <v>973</v>
      </c>
      <c r="F24" s="6"/>
      <c r="G24" s="6">
        <v>973</v>
      </c>
      <c r="H24" s="6">
        <v>1193</v>
      </c>
      <c r="I24" s="6">
        <v>533</v>
      </c>
      <c r="J24" s="6">
        <v>660</v>
      </c>
    </row>
    <row r="25" spans="1:10">
      <c r="A25" s="3" t="s">
        <v>56</v>
      </c>
      <c r="B25" s="2" t="s">
        <v>57</v>
      </c>
      <c r="C25" s="6">
        <v>23900</v>
      </c>
      <c r="D25" s="6">
        <v>11491</v>
      </c>
      <c r="E25" s="6">
        <v>6856</v>
      </c>
      <c r="F25" s="6">
        <v>4173</v>
      </c>
      <c r="G25" s="6">
        <v>2683</v>
      </c>
      <c r="H25" s="6">
        <v>4635</v>
      </c>
      <c r="I25" s="6">
        <v>2472</v>
      </c>
      <c r="J25" s="6">
        <v>2163</v>
      </c>
    </row>
    <row r="26" spans="1:10" hidden="1">
      <c r="A26" s="3" t="s">
        <v>58</v>
      </c>
      <c r="B26" s="2" t="s">
        <v>59</v>
      </c>
      <c r="C26" s="6"/>
      <c r="D26" s="6"/>
      <c r="E26" s="6"/>
      <c r="F26" s="6"/>
      <c r="G26" s="6"/>
      <c r="H26" s="6"/>
      <c r="I26" s="6"/>
      <c r="J26" s="6"/>
    </row>
    <row r="27" spans="1:10">
      <c r="A27" s="3" t="s">
        <v>60</v>
      </c>
      <c r="B27" s="2" t="s">
        <v>61</v>
      </c>
      <c r="C27" s="6">
        <v>2538</v>
      </c>
      <c r="D27" s="6">
        <v>329</v>
      </c>
      <c r="E27" s="6">
        <v>213</v>
      </c>
      <c r="F27" s="6">
        <v>59</v>
      </c>
      <c r="G27" s="6">
        <v>154</v>
      </c>
      <c r="H27" s="6">
        <v>116</v>
      </c>
      <c r="I27" s="6">
        <v>17</v>
      </c>
      <c r="J27" s="6">
        <v>99</v>
      </c>
    </row>
    <row r="28" spans="1:10">
      <c r="A28" s="4" t="s">
        <v>62</v>
      </c>
      <c r="B28" s="1" t="s">
        <v>63</v>
      </c>
      <c r="C28" s="6">
        <v>31929</v>
      </c>
      <c r="D28" s="6">
        <v>7489</v>
      </c>
      <c r="E28" s="6">
        <v>4250</v>
      </c>
      <c r="F28" s="6">
        <v>4143</v>
      </c>
      <c r="G28" s="6">
        <v>107</v>
      </c>
      <c r="H28" s="6">
        <v>3239</v>
      </c>
      <c r="I28" s="6">
        <v>3235</v>
      </c>
      <c r="J28" s="6">
        <v>4</v>
      </c>
    </row>
    <row r="29" spans="1:10">
      <c r="A29" s="4" t="s">
        <v>64</v>
      </c>
      <c r="B29" s="2" t="s">
        <v>65</v>
      </c>
      <c r="C29" s="6">
        <v>1383</v>
      </c>
      <c r="D29" s="6">
        <v>499</v>
      </c>
      <c r="E29" s="6">
        <v>354</v>
      </c>
      <c r="F29" s="6"/>
      <c r="G29" s="6"/>
      <c r="H29" s="6">
        <v>145</v>
      </c>
      <c r="I29" s="6"/>
      <c r="J29" s="6"/>
    </row>
    <row r="30" spans="1:10">
      <c r="A30" s="3" t="s">
        <v>66</v>
      </c>
      <c r="B30" s="2" t="s">
        <v>67</v>
      </c>
      <c r="C30" s="6">
        <v>5388</v>
      </c>
      <c r="D30" s="6"/>
      <c r="E30" s="6"/>
      <c r="F30" s="6"/>
      <c r="G30" s="6"/>
      <c r="H30" s="6"/>
      <c r="I30" s="6"/>
      <c r="J30" s="6"/>
    </row>
    <row r="31" spans="1:10">
      <c r="A31" s="3" t="s">
        <v>68</v>
      </c>
      <c r="B31" s="2" t="s">
        <v>69</v>
      </c>
      <c r="C31">
        <v>2359</v>
      </c>
      <c r="D31" s="6">
        <v>31</v>
      </c>
      <c r="E31" s="6">
        <f>G31</f>
        <v>5</v>
      </c>
      <c r="F31" s="6"/>
      <c r="G31" s="6">
        <v>5</v>
      </c>
      <c r="H31" s="6">
        <f>J31</f>
        <v>26</v>
      </c>
      <c r="I31" s="6"/>
      <c r="J31" s="6">
        <v>26</v>
      </c>
    </row>
    <row r="32" spans="1:10" hidden="1">
      <c r="A32" s="3" t="s">
        <v>70</v>
      </c>
      <c r="B32" s="2" t="s">
        <v>71</v>
      </c>
      <c r="C32" s="6"/>
      <c r="D32" s="6"/>
      <c r="E32" s="6"/>
      <c r="F32" s="6"/>
      <c r="G32" s="6"/>
      <c r="H32" s="6"/>
      <c r="I32" s="6"/>
      <c r="J32" s="6"/>
    </row>
    <row r="33" spans="1:14" hidden="1">
      <c r="A33" s="3" t="s">
        <v>72</v>
      </c>
      <c r="B33" s="1" t="s">
        <v>73</v>
      </c>
      <c r="C33" s="6"/>
      <c r="D33" s="6"/>
      <c r="E33" s="6"/>
      <c r="F33" s="6"/>
      <c r="G33" s="6"/>
      <c r="H33" s="6"/>
      <c r="I33" s="6"/>
      <c r="J33" s="6"/>
    </row>
    <row r="34" spans="1:14">
      <c r="A34" s="3" t="s">
        <v>74</v>
      </c>
      <c r="B34" s="1" t="s">
        <v>75</v>
      </c>
      <c r="C34" s="6">
        <v>12254</v>
      </c>
      <c r="D34" s="6">
        <v>2503</v>
      </c>
      <c r="E34" s="6">
        <v>1698</v>
      </c>
      <c r="F34" s="6">
        <v>209</v>
      </c>
      <c r="G34" s="6">
        <v>1489</v>
      </c>
      <c r="H34" s="6">
        <v>805</v>
      </c>
      <c r="I34" s="6">
        <v>89</v>
      </c>
      <c r="J34" s="6">
        <v>716</v>
      </c>
    </row>
    <row r="35" spans="1:14">
      <c r="A35" s="4" t="s">
        <v>76</v>
      </c>
      <c r="B35" s="2" t="s">
        <v>77</v>
      </c>
      <c r="C35" s="6">
        <v>38380</v>
      </c>
      <c r="D35" s="6">
        <v>7341</v>
      </c>
      <c r="E35" s="6"/>
      <c r="F35" s="6"/>
      <c r="G35" s="6"/>
      <c r="H35" s="6">
        <v>7341</v>
      </c>
      <c r="I35" s="6">
        <v>5139</v>
      </c>
      <c r="J35" s="6">
        <v>2202</v>
      </c>
    </row>
    <row r="36" spans="1:14" hidden="1">
      <c r="A36" s="4" t="s">
        <v>78</v>
      </c>
      <c r="B36" s="2" t="s">
        <v>79</v>
      </c>
      <c r="C36" s="6"/>
      <c r="D36" s="6"/>
      <c r="E36" s="6"/>
      <c r="F36" s="6"/>
      <c r="G36" s="6"/>
      <c r="H36" s="6"/>
      <c r="I36" s="6"/>
      <c r="J36" s="6"/>
    </row>
    <row r="37" spans="1:14">
      <c r="A37" s="4" t="s">
        <v>80</v>
      </c>
      <c r="B37" s="2" t="s">
        <v>81</v>
      </c>
      <c r="C37" s="6">
        <v>22628</v>
      </c>
      <c r="D37" s="6">
        <v>1993</v>
      </c>
      <c r="E37" s="6">
        <v>1993</v>
      </c>
      <c r="F37" s="6">
        <v>763</v>
      </c>
      <c r="G37" s="6">
        <v>1230</v>
      </c>
      <c r="H37" s="6"/>
      <c r="I37" s="6"/>
      <c r="J37" s="6"/>
    </row>
    <row r="38" spans="1:14">
      <c r="A38" s="4" t="s">
        <v>82</v>
      </c>
      <c r="B38" s="1" t="s">
        <v>83</v>
      </c>
      <c r="C38" s="6">
        <v>14292</v>
      </c>
      <c r="D38" s="6">
        <v>1547</v>
      </c>
      <c r="E38" s="6">
        <v>1515</v>
      </c>
      <c r="F38" s="6">
        <v>770</v>
      </c>
      <c r="G38" s="6">
        <v>745</v>
      </c>
      <c r="H38" s="6">
        <v>32</v>
      </c>
      <c r="I38" s="6">
        <v>6</v>
      </c>
      <c r="J38" s="6">
        <v>26</v>
      </c>
    </row>
    <row r="39" spans="1:14">
      <c r="A39" s="4" t="s">
        <v>84</v>
      </c>
      <c r="B39" s="2" t="s">
        <v>85</v>
      </c>
      <c r="C39" s="6">
        <v>42101</v>
      </c>
      <c r="D39" s="6">
        <v>5941</v>
      </c>
      <c r="E39" s="6"/>
      <c r="F39" s="6"/>
      <c r="G39" s="6"/>
      <c r="H39" s="6">
        <v>5941</v>
      </c>
      <c r="I39" s="6">
        <v>3656</v>
      </c>
      <c r="J39" s="6">
        <v>2285</v>
      </c>
    </row>
    <row r="40" spans="1:14">
      <c r="A40" s="4" t="s">
        <v>86</v>
      </c>
      <c r="B40" s="2" t="s">
        <v>87</v>
      </c>
      <c r="C40" s="6">
        <v>1621</v>
      </c>
      <c r="D40" s="6">
        <v>414</v>
      </c>
      <c r="E40" s="6">
        <v>341</v>
      </c>
      <c r="F40" s="6">
        <v>302</v>
      </c>
      <c r="G40" s="6">
        <v>39</v>
      </c>
      <c r="H40" s="6">
        <v>73</v>
      </c>
      <c r="I40" s="6">
        <v>43</v>
      </c>
      <c r="J40" s="6">
        <v>30</v>
      </c>
    </row>
    <row r="41" spans="1:14">
      <c r="A41" s="4" t="s">
        <v>88</v>
      </c>
      <c r="B41" s="1" t="s">
        <v>89</v>
      </c>
      <c r="C41" s="6">
        <v>17318</v>
      </c>
      <c r="D41" s="6">
        <v>2655</v>
      </c>
      <c r="E41" s="6">
        <v>1480</v>
      </c>
      <c r="F41" s="6"/>
      <c r="G41" s="6"/>
      <c r="H41" s="6">
        <v>1175</v>
      </c>
      <c r="I41" s="6"/>
      <c r="J41" s="6"/>
    </row>
    <row r="42" spans="1:14" hidden="1">
      <c r="A42" s="4" t="s">
        <v>90</v>
      </c>
      <c r="B42" s="2" t="s">
        <v>91</v>
      </c>
      <c r="C42" s="6"/>
      <c r="D42" s="6"/>
      <c r="E42" s="6"/>
      <c r="F42" s="6"/>
      <c r="G42" s="6"/>
      <c r="H42" s="6"/>
      <c r="I42" s="6"/>
      <c r="J42" s="6"/>
    </row>
    <row r="43" spans="1:14">
      <c r="A43" s="4" t="s">
        <v>92</v>
      </c>
      <c r="B43" s="1" t="s">
        <v>93</v>
      </c>
      <c r="C43" s="6">
        <v>21382</v>
      </c>
      <c r="D43" s="6"/>
      <c r="E43" s="6"/>
      <c r="F43" s="6"/>
      <c r="G43" s="6"/>
      <c r="H43" s="6"/>
      <c r="I43" s="6"/>
      <c r="J43" s="6"/>
    </row>
    <row r="44" spans="1:14" hidden="1">
      <c r="A44" s="4" t="s">
        <v>94</v>
      </c>
      <c r="B44" s="2" t="s">
        <v>95</v>
      </c>
      <c r="C44" s="6"/>
      <c r="D44" s="6"/>
      <c r="E44" s="6"/>
      <c r="F44" s="6"/>
      <c r="G44" s="6"/>
      <c r="H44" s="6"/>
      <c r="I44" s="6"/>
      <c r="J44" s="6"/>
    </row>
    <row r="45" spans="1:14">
      <c r="A45" s="4" t="s">
        <v>96</v>
      </c>
      <c r="B45" s="1" t="s">
        <v>97</v>
      </c>
      <c r="C45" s="6">
        <v>5579</v>
      </c>
      <c r="D45" s="6">
        <v>2652</v>
      </c>
      <c r="E45" s="6">
        <v>1152</v>
      </c>
      <c r="F45" s="6"/>
      <c r="G45" s="6"/>
      <c r="H45" s="6">
        <v>1500</v>
      </c>
      <c r="I45" s="6"/>
      <c r="J45" s="6"/>
    </row>
    <row r="46" spans="1:14" hidden="1">
      <c r="A46" s="4" t="s">
        <v>98</v>
      </c>
      <c r="B46" s="1" t="s">
        <v>99</v>
      </c>
      <c r="C46" s="6"/>
      <c r="D46" s="6"/>
      <c r="E46" s="6"/>
      <c r="F46" s="6"/>
      <c r="G46" s="6"/>
      <c r="H46" s="6"/>
      <c r="I46" s="6"/>
      <c r="J46" s="6"/>
    </row>
    <row r="47" spans="1:14">
      <c r="A47" s="4" t="s">
        <v>100</v>
      </c>
      <c r="B47" s="2" t="s">
        <v>101</v>
      </c>
      <c r="C47">
        <v>1066</v>
      </c>
      <c r="D47" s="6">
        <f>E47+H47</f>
        <v>250</v>
      </c>
      <c r="E47" s="6">
        <v>92</v>
      </c>
      <c r="F47" s="6"/>
      <c r="H47" s="6">
        <f>27+131</f>
        <v>158</v>
      </c>
      <c r="I47" s="6"/>
      <c r="J47" s="6"/>
    </row>
    <row r="48" spans="1:14">
      <c r="A48" s="4" t="s">
        <v>102</v>
      </c>
      <c r="B48" s="1" t="s">
        <v>103</v>
      </c>
      <c r="C48" s="6">
        <v>17330</v>
      </c>
      <c r="D48" s="6">
        <v>6054</v>
      </c>
      <c r="E48" s="6"/>
      <c r="F48" s="6"/>
      <c r="G48" s="6"/>
      <c r="H48" s="6">
        <v>6054</v>
      </c>
      <c r="I48" s="6">
        <v>4064</v>
      </c>
      <c r="J48" s="6">
        <v>1990</v>
      </c>
      <c r="N48" s="6"/>
    </row>
    <row r="49" spans="1:12">
      <c r="A49" s="4" t="s">
        <v>104</v>
      </c>
      <c r="B49" s="1" t="s">
        <v>105</v>
      </c>
      <c r="C49" s="6">
        <v>23765</v>
      </c>
      <c r="D49" s="6">
        <v>12152</v>
      </c>
      <c r="E49" s="6">
        <v>4676</v>
      </c>
      <c r="F49" s="6">
        <v>2672</v>
      </c>
      <c r="G49" s="6">
        <v>2004</v>
      </c>
      <c r="H49" s="6">
        <v>7476</v>
      </c>
      <c r="I49" s="6">
        <v>3768</v>
      </c>
      <c r="J49" s="6">
        <v>3708</v>
      </c>
    </row>
    <row r="50" spans="1:12">
      <c r="A50" s="4" t="s">
        <v>106</v>
      </c>
      <c r="B50" s="2" t="s">
        <v>107</v>
      </c>
      <c r="C50" s="6">
        <v>6640</v>
      </c>
      <c r="D50" s="6">
        <v>865</v>
      </c>
      <c r="E50" s="6">
        <v>865</v>
      </c>
      <c r="F50" s="6">
        <v>65</v>
      </c>
      <c r="G50" s="6">
        <v>800</v>
      </c>
      <c r="H50" s="6"/>
      <c r="I50" s="6"/>
      <c r="J50" s="6"/>
    </row>
    <row r="51" spans="1:12">
      <c r="A51" s="4" t="s">
        <v>108</v>
      </c>
      <c r="B51" s="1" t="s">
        <v>109</v>
      </c>
      <c r="C51" s="6">
        <v>2364</v>
      </c>
      <c r="D51" s="6">
        <v>681</v>
      </c>
      <c r="E51" s="6">
        <v>482</v>
      </c>
      <c r="F51" s="6">
        <v>24</v>
      </c>
      <c r="G51" s="6">
        <v>458</v>
      </c>
      <c r="H51" s="6">
        <v>199</v>
      </c>
      <c r="I51" s="6">
        <v>72</v>
      </c>
      <c r="J51" s="6">
        <v>127</v>
      </c>
    </row>
    <row r="53" spans="1:12">
      <c r="B53" s="14" t="s">
        <v>110</v>
      </c>
      <c r="C53" s="15">
        <f>SUM(C2:C51)</f>
        <v>730744</v>
      </c>
      <c r="D53" s="15">
        <f>SUM(D2:D51)</f>
        <v>137293</v>
      </c>
      <c r="E53" s="15">
        <f t="shared" ref="E53:J53" si="0">SUM(E2:E51)</f>
        <v>58571</v>
      </c>
      <c r="F53" s="15">
        <f>SUM(F2:F51)+E20+E21+E29+E41+E45+E47</f>
        <v>37400</v>
      </c>
      <c r="G53" s="15">
        <f t="shared" si="0"/>
        <v>21171</v>
      </c>
      <c r="H53" s="15">
        <f t="shared" si="0"/>
        <v>78721</v>
      </c>
      <c r="I53" s="15">
        <f>SUM(I2:I51)+H21+H29+H41+H45+H47</f>
        <v>56928</v>
      </c>
      <c r="J53" s="15">
        <f t="shared" si="0"/>
        <v>21793</v>
      </c>
      <c r="L53" s="6"/>
    </row>
    <row r="55" spans="1:12">
      <c r="B55" t="s">
        <v>139</v>
      </c>
      <c r="C55">
        <f>COUNTIF(C2:C51,"&gt;0")</f>
        <v>39</v>
      </c>
      <c r="D55">
        <f t="shared" ref="D55:J55" si="1">COUNTIF(D2:D51,"&gt;0")</f>
        <v>34</v>
      </c>
      <c r="E55">
        <f t="shared" si="1"/>
        <v>29</v>
      </c>
      <c r="F55">
        <f t="shared" si="1"/>
        <v>20</v>
      </c>
      <c r="G55">
        <f t="shared" si="1"/>
        <v>23</v>
      </c>
      <c r="H55">
        <f t="shared" si="1"/>
        <v>31</v>
      </c>
      <c r="I55">
        <f t="shared" si="1"/>
        <v>24</v>
      </c>
      <c r="J55">
        <f t="shared" si="1"/>
        <v>25</v>
      </c>
    </row>
  </sheetData>
  <autoFilter ref="A1:N51" xr:uid="{549B71A2-0E73-4745-9FA9-C7860526F44A}">
    <filterColumn colId="2">
      <customFilters>
        <customFilter operator="notEqual" val=" "/>
      </customFilters>
    </filterColumn>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DAFFA-AAD2-439B-98E4-F13BD06F13DA}">
  <dimension ref="A1:O55"/>
  <sheetViews>
    <sheetView zoomScale="115" zoomScaleNormal="115" workbookViewId="0">
      <pane xSplit="2" ySplit="1" topLeftCell="C42" activePane="bottomRight" state="frozen"/>
      <selection pane="bottomRight" activeCell="D47" sqref="D47"/>
      <selection pane="bottomLeft" activeCell="B51" sqref="B51:B52"/>
      <selection pane="topRight" activeCell="B51" sqref="B51:B52"/>
    </sheetView>
  </sheetViews>
  <sheetFormatPr defaultColWidth="8.85546875" defaultRowHeight="15"/>
  <cols>
    <col min="1" max="1" width="11.140625" customWidth="1"/>
    <col min="2" max="2" width="15.28515625" bestFit="1" customWidth="1"/>
    <col min="3" max="11" width="10.7109375" customWidth="1"/>
    <col min="12" max="12" width="11.28515625" customWidth="1"/>
  </cols>
  <sheetData>
    <row r="1" spans="1:15" ht="69.75" customHeight="1">
      <c r="A1" s="9" t="s">
        <v>0</v>
      </c>
      <c r="B1" s="9" t="s">
        <v>1</v>
      </c>
      <c r="C1" s="8" t="s">
        <v>120</v>
      </c>
      <c r="D1" s="8" t="s">
        <v>121</v>
      </c>
      <c r="E1" s="8" t="s">
        <v>122</v>
      </c>
      <c r="F1" s="8" t="s">
        <v>123</v>
      </c>
      <c r="G1" s="8" t="s">
        <v>124</v>
      </c>
      <c r="H1" s="8" t="s">
        <v>125</v>
      </c>
      <c r="I1" s="8" t="s">
        <v>126</v>
      </c>
      <c r="J1" s="8" t="s">
        <v>127</v>
      </c>
      <c r="K1" s="8" t="s">
        <v>128</v>
      </c>
      <c r="L1" s="8" t="s">
        <v>129</v>
      </c>
      <c r="M1" s="8" t="s">
        <v>130</v>
      </c>
      <c r="N1" s="8" t="s">
        <v>144</v>
      </c>
      <c r="O1" s="8" t="s">
        <v>145</v>
      </c>
    </row>
    <row r="2" spans="1:15">
      <c r="A2" s="3" t="s">
        <v>10</v>
      </c>
      <c r="B2" s="1" t="s">
        <v>11</v>
      </c>
      <c r="C2" s="11">
        <f>1-D2</f>
        <v>0.89</v>
      </c>
      <c r="D2" s="31">
        <f>ROUND(H2,2)+ROUND(G2,2)</f>
        <v>0.11</v>
      </c>
      <c r="E2" s="12">
        <f>SUM(ROUND(L2,2),ROUND(I2,2))</f>
        <v>6.0000000000000005E-2</v>
      </c>
      <c r="F2" s="31">
        <f>ROUND(K2,2)+ROUND(J2,2)</f>
        <v>0.05</v>
      </c>
      <c r="G2" s="12">
        <f>ROUND(J2,2)+ROUND(I2,2)</f>
        <v>0.09</v>
      </c>
      <c r="H2" s="11">
        <f>ROUND(K2,2)+ROUND(L2,2)</f>
        <v>0.02</v>
      </c>
      <c r="I2" s="22">
        <f>IF('Admissions 2020'!F2&gt;0,'Admissions 2020'!F2/'Admissions 2020'!C2,"  ")</f>
        <v>4.951002369820022E-2</v>
      </c>
      <c r="J2" s="22">
        <f>IF('Admissions 2020'!G2&gt;0,'Admissions 2020'!G2/'Admissions 2020'!C2,"  ")</f>
        <v>4.2400563632870043E-2</v>
      </c>
      <c r="K2" s="22">
        <f>IF('Admissions 2020'!J2&gt;0,'Admissions 2020'!J2/'Admissions 2020'!C2,"  ")</f>
        <v>7.0454108755524242E-3</v>
      </c>
      <c r="L2" s="22">
        <f>IF('Admissions 2020'!I2&gt;0,'Admissions 2020'!I2/'Admissions 2020'!C2,"  ")</f>
        <v>8.1342471017741627E-3</v>
      </c>
      <c r="M2">
        <v>2020</v>
      </c>
      <c r="N2" t="s">
        <v>146</v>
      </c>
      <c r="O2">
        <v>7</v>
      </c>
    </row>
    <row r="3" spans="1:15">
      <c r="A3" s="3" t="s">
        <v>12</v>
      </c>
      <c r="B3" s="2" t="s">
        <v>13</v>
      </c>
      <c r="C3" s="11">
        <f t="shared" ref="C3:C51" si="0">1-D3</f>
        <v>0.55000000000000004</v>
      </c>
      <c r="D3" s="31">
        <f t="shared" ref="D3:D51" si="1">ROUND(H3,2)+ROUND(G3,2)</f>
        <v>0.44999999999999996</v>
      </c>
      <c r="E3" s="12">
        <f t="shared" ref="E3:E51" si="2">SUM(ROUND(L3,2),ROUND(I3,2))</f>
        <v>0.31</v>
      </c>
      <c r="F3" s="31">
        <f t="shared" ref="F3:F51" si="3">ROUND(K3,2)+ROUND(J3,2)</f>
        <v>0.14000000000000001</v>
      </c>
      <c r="G3" s="12">
        <f t="shared" ref="G3:G51" si="4">ROUND(J3,2)+ROUND(I3,2)</f>
        <v>0.3</v>
      </c>
      <c r="H3" s="11">
        <f t="shared" ref="H3:H51" si="5">ROUND(K3,2)+ROUND(L3,2)</f>
        <v>0.15</v>
      </c>
      <c r="I3" s="22">
        <f>IF('Admissions 2020'!F3&gt;0,'Admissions 2020'!F3/'Admissions 2020'!C3,"  ")</f>
        <v>0.19066202090592335</v>
      </c>
      <c r="J3" s="22">
        <f>IF('Admissions 2020'!G3&gt;0,'Admissions 2020'!G3/'Admissions 2020'!C3,"  ")</f>
        <v>0.11372822299651568</v>
      </c>
      <c r="K3" s="22">
        <f>IF('Admissions 2020'!J3&gt;0,'Admissions 2020'!J3/'Admissions 2020'!C3,"  ")</f>
        <v>3.3031358885017424E-2</v>
      </c>
      <c r="L3" s="22">
        <f>IF('Admissions 2020'!I3&gt;0,'Admissions 2020'!I3/'Admissions 2020'!C3,"  ")</f>
        <v>0.12334494773519164</v>
      </c>
      <c r="M3">
        <v>2020</v>
      </c>
      <c r="N3" t="s">
        <v>147</v>
      </c>
      <c r="O3">
        <v>8</v>
      </c>
    </row>
    <row r="4" spans="1:15">
      <c r="A4" s="3" t="s">
        <v>14</v>
      </c>
      <c r="B4" s="2" t="s">
        <v>15</v>
      </c>
      <c r="C4" s="11">
        <f t="shared" si="0"/>
        <v>0.36</v>
      </c>
      <c r="D4" s="31">
        <f t="shared" si="1"/>
        <v>0.64</v>
      </c>
      <c r="E4" s="12">
        <f t="shared" si="2"/>
        <v>0.22</v>
      </c>
      <c r="F4" s="31">
        <f t="shared" si="3"/>
        <v>0.42000000000000004</v>
      </c>
      <c r="G4" s="12">
        <f t="shared" si="4"/>
        <v>0.1</v>
      </c>
      <c r="H4" s="11">
        <f t="shared" si="5"/>
        <v>0.54</v>
      </c>
      <c r="I4" s="22">
        <f>IF('Admissions 2020'!F4&gt;0,'Admissions 2020'!F4/'Admissions 2020'!C4,"  ")</f>
        <v>6.806015804231455E-2</v>
      </c>
      <c r="J4" s="22">
        <f>IF('Admissions 2020'!G4&gt;0,'Admissions 2020'!G4/'Admissions 2020'!C4,"  ")</f>
        <v>2.5745602854957941E-2</v>
      </c>
      <c r="K4" s="22">
        <f>IF('Admissions 2020'!J4&gt;0,'Admissions 2020'!J4/'Admissions 2020'!C4,"  ")</f>
        <v>0.38975274024980883</v>
      </c>
      <c r="L4" s="22">
        <f>IF('Admissions 2020'!I4&gt;0,'Admissions 2020'!I4/'Admissions 2020'!C4,"  ")</f>
        <v>0.15192454754014784</v>
      </c>
      <c r="M4">
        <v>2020</v>
      </c>
      <c r="N4" t="s">
        <v>146</v>
      </c>
      <c r="O4">
        <v>6</v>
      </c>
    </row>
    <row r="5" spans="1:15">
      <c r="A5" s="3" t="s">
        <v>16</v>
      </c>
      <c r="B5" s="1" t="s">
        <v>17</v>
      </c>
      <c r="C5" s="11"/>
      <c r="D5" s="31"/>
      <c r="E5" s="12"/>
      <c r="F5" s="31"/>
      <c r="G5" s="12"/>
      <c r="H5" s="11"/>
      <c r="I5" s="22" t="str">
        <f>IF('Admissions 2020'!F5&gt;0,'Admissions 2020'!F5/'Admissions 2020'!C5,"  ")</f>
        <v xml:space="preserve">  </v>
      </c>
      <c r="J5" s="22" t="str">
        <f>IF('Admissions 2020'!G5&gt;0,'Admissions 2020'!G5/'Admissions 2020'!C5,"  ")</f>
        <v xml:space="preserve">  </v>
      </c>
      <c r="K5" s="22" t="str">
        <f>IF('Admissions 2020'!J5&gt;0,'Admissions 2020'!J5/'Admissions 2020'!C5,"  ")</f>
        <v xml:space="preserve">  </v>
      </c>
      <c r="L5" s="22" t="str">
        <f>IF('Admissions 2020'!I5&gt;0,'Admissions 2020'!I5/'Admissions 2020'!C5,"  ")</f>
        <v xml:space="preserve">  </v>
      </c>
      <c r="M5">
        <v>2020</v>
      </c>
    </row>
    <row r="6" spans="1:15">
      <c r="A6" s="3" t="s">
        <v>18</v>
      </c>
      <c r="B6" s="2" t="s">
        <v>19</v>
      </c>
      <c r="C6" s="11">
        <f t="shared" si="0"/>
        <v>0.65999999999999992</v>
      </c>
      <c r="D6" s="31">
        <f t="shared" si="1"/>
        <v>0.34</v>
      </c>
      <c r="E6" s="12">
        <f t="shared" si="2"/>
        <v>0.23</v>
      </c>
      <c r="F6" s="31">
        <f t="shared" si="3"/>
        <v>0.11</v>
      </c>
      <c r="G6" s="12">
        <f t="shared" si="4"/>
        <v>0.2</v>
      </c>
      <c r="H6" s="11">
        <f t="shared" si="5"/>
        <v>0.14000000000000001</v>
      </c>
      <c r="I6" s="22">
        <f>IF('Admissions 2020'!F6&gt;0,'Admissions 2020'!F6/'Admissions 2020'!C6,"  ")</f>
        <v>8.9789574366331892E-2</v>
      </c>
      <c r="J6" s="22">
        <f>IF('Admissions 2020'!G6&gt;0,'Admissions 2020'!G6/'Admissions 2020'!C6,"  ")</f>
        <v>0.11382113821138211</v>
      </c>
      <c r="K6" s="22">
        <f>IF('Admissions 2020'!J6&gt;0,'Admissions 2020'!J6/'Admissions 2020'!C6,"  ")</f>
        <v>2.6303204208512673E-3</v>
      </c>
      <c r="L6" s="22">
        <f>IF('Admissions 2020'!I6&gt;0,'Admissions 2020'!I6/'Admissions 2020'!C6,"  ")</f>
        <v>0.13641798182687709</v>
      </c>
      <c r="M6">
        <v>2020</v>
      </c>
      <c r="N6" t="s">
        <v>146</v>
      </c>
      <c r="O6">
        <v>9</v>
      </c>
    </row>
    <row r="7" spans="1:15">
      <c r="A7" s="3" t="s">
        <v>20</v>
      </c>
      <c r="B7" s="2" t="s">
        <v>21</v>
      </c>
      <c r="C7" s="11">
        <f t="shared" si="0"/>
        <v>0.66999999999999993</v>
      </c>
      <c r="D7" s="31">
        <f t="shared" si="1"/>
        <v>0.33</v>
      </c>
      <c r="E7" s="12">
        <f t="shared" si="2"/>
        <v>0.13</v>
      </c>
      <c r="F7" s="31">
        <f t="shared" si="3"/>
        <v>0.2</v>
      </c>
      <c r="G7" s="53">
        <f>'Admissions 2020'!E7/'Admissions 2020'!C7</f>
        <v>1.7532874139010645E-3</v>
      </c>
      <c r="H7" s="11">
        <f t="shared" si="5"/>
        <v>0.33</v>
      </c>
      <c r="I7" s="22">
        <f>IF('Admissions 2020'!F7&gt;0,'Admissions 2020'!F7/'Admissions 2020'!C7,"  ")</f>
        <v>1.0018785222291797E-3</v>
      </c>
      <c r="J7" s="22">
        <f>IF('Admissions 2020'!G7&gt;0,'Admissions 2020'!G7/'Admissions 2020'!C7,"  ")</f>
        <v>7.5140889167188483E-4</v>
      </c>
      <c r="K7" s="22">
        <f>IF('Admissions 2020'!J7&gt;0,'Admissions 2020'!J7/'Admissions 2020'!C7,"  ")</f>
        <v>0.19749530369442705</v>
      </c>
      <c r="L7" s="22">
        <f>IF('Admissions 2020'!I7&gt;0,'Admissions 2020'!I7/'Admissions 2020'!C7,"  ")</f>
        <v>0.13024420788979335</v>
      </c>
      <c r="M7">
        <v>2020</v>
      </c>
      <c r="N7" t="s">
        <v>147</v>
      </c>
      <c r="O7">
        <v>6</v>
      </c>
    </row>
    <row r="8" spans="1:15">
      <c r="A8" s="3" t="s">
        <v>22</v>
      </c>
      <c r="B8" s="1" t="s">
        <v>23</v>
      </c>
      <c r="C8" s="11">
        <f t="shared" si="0"/>
        <v>0.89</v>
      </c>
      <c r="D8" s="31">
        <f t="shared" si="1"/>
        <v>0.11</v>
      </c>
      <c r="E8" s="12">
        <f>L8</f>
        <v>6.2989385766486869E-2</v>
      </c>
      <c r="F8" s="31">
        <f>K8</f>
        <v>1.774839046459022E-2</v>
      </c>
      <c r="G8" s="12">
        <f>'Admissions 2020'!E8/'Admissions 2020'!C8</f>
        <v>3.0276666086653907E-2</v>
      </c>
      <c r="H8" s="11">
        <f t="shared" si="5"/>
        <v>0.08</v>
      </c>
      <c r="I8" s="22" t="str">
        <f>IF('Admissions 2020'!F8&gt;0,'Admissions 2020'!F8/'Admissions 2020'!C8,"  ")</f>
        <v xml:space="preserve">  </v>
      </c>
      <c r="J8" s="22" t="str">
        <f>IF('Admissions 2020'!G8&gt;0,'Admissions 2020'!G8/'Admissions 2020'!C8,"  ")</f>
        <v xml:space="preserve">  </v>
      </c>
      <c r="K8" s="22">
        <f>IF('Admissions 2020'!J8&gt;0,'Admissions 2020'!J8/'Admissions 2020'!C8,"  ")</f>
        <v>1.774839046459022E-2</v>
      </c>
      <c r="L8" s="22">
        <f>IF('Admissions 2020'!I8&gt;0,'Admissions 2020'!I8/'Admissions 2020'!C8,"  ")</f>
        <v>6.2989385766486869E-2</v>
      </c>
      <c r="M8">
        <v>2020</v>
      </c>
      <c r="N8" t="s">
        <v>146</v>
      </c>
      <c r="O8">
        <v>6</v>
      </c>
    </row>
    <row r="9" spans="1:15">
      <c r="A9" s="3" t="s">
        <v>24</v>
      </c>
      <c r="B9" s="2" t="s">
        <v>25</v>
      </c>
      <c r="C9" s="11"/>
      <c r="D9" s="31"/>
      <c r="E9" s="12"/>
      <c r="F9" s="31"/>
      <c r="G9" s="12"/>
      <c r="H9" s="11"/>
      <c r="I9" s="22" t="str">
        <f>IF('Admissions 2020'!F9&gt;0,'Admissions 2020'!F9/'Admissions 2020'!C9,"  ")</f>
        <v xml:space="preserve">  </v>
      </c>
      <c r="J9" s="22" t="str">
        <f>IF('Admissions 2020'!G9&gt;0,'Admissions 2020'!G9/'Admissions 2020'!C9,"  ")</f>
        <v xml:space="preserve">  </v>
      </c>
      <c r="K9" s="22" t="str">
        <f>IF('Admissions 2020'!J9&gt;0,'Admissions 2020'!J9/'Admissions 2020'!C9,"  ")</f>
        <v xml:space="preserve">  </v>
      </c>
      <c r="L9" s="22" t="str">
        <f>IF('Admissions 2020'!I9&gt;0,'Admissions 2020'!I9/'Admissions 2020'!C9,"  ")</f>
        <v xml:space="preserve">  </v>
      </c>
      <c r="M9">
        <v>2020</v>
      </c>
      <c r="N9" t="s">
        <v>147</v>
      </c>
      <c r="O9">
        <v>6</v>
      </c>
    </row>
    <row r="10" spans="1:15">
      <c r="A10" s="3" t="s">
        <v>26</v>
      </c>
      <c r="B10" s="1" t="s">
        <v>27</v>
      </c>
      <c r="C10" s="11">
        <f t="shared" si="0"/>
        <v>0.67</v>
      </c>
      <c r="D10" s="31">
        <f t="shared" si="1"/>
        <v>0.32999999999999996</v>
      </c>
      <c r="E10" s="12">
        <f t="shared" si="2"/>
        <v>0.17</v>
      </c>
      <c r="F10" s="31">
        <f t="shared" si="3"/>
        <v>0.16</v>
      </c>
      <c r="G10" s="12">
        <f t="shared" si="4"/>
        <v>0.30000000000000004</v>
      </c>
      <c r="H10" s="11">
        <f t="shared" si="5"/>
        <v>0.03</v>
      </c>
      <c r="I10" s="22">
        <f>IF('Admissions 2020'!F10&gt;0,'Admissions 2020'!F10/'Admissions 2020'!C10,"  ")</f>
        <v>0.16059788249948101</v>
      </c>
      <c r="J10" s="22">
        <f>IF('Admissions 2020'!G10&gt;0,'Admissions 2020'!G10/'Admissions 2020'!C10,"  ")</f>
        <v>0.13900768112933362</v>
      </c>
      <c r="K10" s="22">
        <f>IF('Admissions 2020'!J10&gt;0,'Admissions 2020'!J10/'Admissions 2020'!C10,"  ")</f>
        <v>2.2046917168362053E-2</v>
      </c>
      <c r="L10" s="22">
        <f>IF('Admissions 2020'!I10&gt;0,'Admissions 2020'!I10/'Admissions 2020'!C10,"  ")</f>
        <v>9.2173552003321571E-3</v>
      </c>
      <c r="M10">
        <v>2020</v>
      </c>
      <c r="N10" t="s">
        <v>147</v>
      </c>
      <c r="O10">
        <v>12</v>
      </c>
    </row>
    <row r="11" spans="1:15">
      <c r="A11" s="3" t="s">
        <v>28</v>
      </c>
      <c r="B11" s="2" t="s">
        <v>29</v>
      </c>
      <c r="C11" s="11"/>
      <c r="D11" s="31"/>
      <c r="E11" s="12"/>
      <c r="F11" s="31"/>
      <c r="G11" s="12"/>
      <c r="H11" s="11"/>
      <c r="I11" s="22" t="str">
        <f>IF('Admissions 2020'!F11&gt;0,'Admissions 2020'!F11/'Admissions 2020'!C11,"  ")</f>
        <v xml:space="preserve">  </v>
      </c>
      <c r="J11" s="22" t="str">
        <f>IF('Admissions 2020'!G11&gt;0,'Admissions 2020'!G11/'Admissions 2020'!C11,"  ")</f>
        <v xml:space="preserve">  </v>
      </c>
      <c r="K11" s="22" t="str">
        <f>IF('Admissions 2020'!J11&gt;0,'Admissions 2020'!J11/'Admissions 2020'!C11,"  ")</f>
        <v xml:space="preserve">  </v>
      </c>
      <c r="L11" s="22" t="str">
        <f>IF('Admissions 2020'!I11&gt;0,'Admissions 2020'!I11/'Admissions 2020'!C11,"  ")</f>
        <v xml:space="preserve">  </v>
      </c>
      <c r="M11">
        <v>2020</v>
      </c>
    </row>
    <row r="12" spans="1:15">
      <c r="A12" s="3" t="s">
        <v>30</v>
      </c>
      <c r="B12" s="2" t="s">
        <v>31</v>
      </c>
      <c r="C12" s="11">
        <f t="shared" si="0"/>
        <v>0.60000000000000009</v>
      </c>
      <c r="D12" s="31">
        <f t="shared" si="1"/>
        <v>0.39999999999999997</v>
      </c>
      <c r="E12" s="12">
        <f t="shared" si="2"/>
        <v>0.24</v>
      </c>
      <c r="F12" s="31">
        <f t="shared" si="3"/>
        <v>0.16</v>
      </c>
      <c r="G12" s="12">
        <f t="shared" si="4"/>
        <v>0.35</v>
      </c>
      <c r="H12" s="11">
        <f t="shared" si="5"/>
        <v>0.05</v>
      </c>
      <c r="I12" s="22">
        <f>IF('Admissions 2020'!F12&gt;0,'Admissions 2020'!F12/'Admissions 2020'!C12,"  ")</f>
        <v>0.21435531016563819</v>
      </c>
      <c r="J12" s="22">
        <f>IF('Admissions 2020'!G12&gt;0,'Admissions 2020'!G12/'Admissions 2020'!C12,"  ")</f>
        <v>0.14241636895095811</v>
      </c>
      <c r="K12" s="22">
        <f>IF('Admissions 2020'!J12&gt;0,'Admissions 2020'!J12/'Admissions 2020'!C12,"  ")</f>
        <v>2.2572263721987659E-2</v>
      </c>
      <c r="L12" s="22">
        <f>IF('Admissions 2020'!I12&gt;0,'Admissions 2020'!I12/'Admissions 2020'!C12,"  ")</f>
        <v>3.4264371549204288E-2</v>
      </c>
      <c r="M12">
        <v>2020</v>
      </c>
      <c r="N12" t="s">
        <v>147</v>
      </c>
      <c r="O12">
        <v>12</v>
      </c>
    </row>
    <row r="13" spans="1:15">
      <c r="A13" s="3" t="s">
        <v>32</v>
      </c>
      <c r="B13" s="2" t="s">
        <v>33</v>
      </c>
      <c r="C13" s="11">
        <f t="shared" si="0"/>
        <v>0.55999999999999994</v>
      </c>
      <c r="D13" s="31">
        <f t="shared" si="1"/>
        <v>0.44000000000000006</v>
      </c>
      <c r="E13" s="12">
        <f t="shared" si="2"/>
        <v>0.25</v>
      </c>
      <c r="F13" s="31">
        <f t="shared" si="3"/>
        <v>0.19</v>
      </c>
      <c r="G13" s="12">
        <f t="shared" si="4"/>
        <v>0.27</v>
      </c>
      <c r="H13" s="11">
        <f t="shared" si="5"/>
        <v>0.16999999999999998</v>
      </c>
      <c r="I13" s="22">
        <f>IF('Admissions 2020'!F13&gt;0,'Admissions 2020'!F13/'Admissions 2020'!C13,"  ")</f>
        <v>0.14082161361954107</v>
      </c>
      <c r="J13" s="22">
        <f>IF('Admissions 2020'!G13&gt;0,'Admissions 2020'!G13/'Admissions 2020'!C13,"  ")</f>
        <v>0.13138415988156921</v>
      </c>
      <c r="K13" s="22">
        <f>IF('Admissions 2020'!J13&gt;0,'Admissions 2020'!J13/'Admissions 2020'!C13,"  ")</f>
        <v>6.0695780903034791E-2</v>
      </c>
      <c r="L13" s="22">
        <f>IF('Admissions 2020'!I13&gt;0,'Admissions 2020'!I13/'Admissions 2020'!C13,"  ")</f>
        <v>0.11454478164322723</v>
      </c>
      <c r="M13">
        <v>2020</v>
      </c>
      <c r="N13" t="s">
        <v>147</v>
      </c>
      <c r="O13">
        <v>12</v>
      </c>
    </row>
    <row r="14" spans="1:15">
      <c r="A14" s="3" t="s">
        <v>34</v>
      </c>
      <c r="B14" s="2" t="s">
        <v>35</v>
      </c>
      <c r="C14" s="11">
        <f t="shared" si="0"/>
        <v>0.32000000000000006</v>
      </c>
      <c r="D14" s="31">
        <f t="shared" si="1"/>
        <v>0.67999999999999994</v>
      </c>
      <c r="E14" s="12">
        <f t="shared" si="2"/>
        <v>0.53</v>
      </c>
      <c r="F14" s="31">
        <f t="shared" si="3"/>
        <v>0.15</v>
      </c>
      <c r="G14" s="12">
        <f t="shared" si="4"/>
        <v>0.49</v>
      </c>
      <c r="H14" s="11">
        <f t="shared" si="5"/>
        <v>0.19</v>
      </c>
      <c r="I14" s="22">
        <f>IF('Admissions 2020'!F14&gt;0,'Admissions 2020'!F14/'Admissions 2020'!C14,"  ")</f>
        <v>0.38061158100195186</v>
      </c>
      <c r="J14" s="22">
        <f>IF('Admissions 2020'!G14&gt;0,'Admissions 2020'!G14/'Admissions 2020'!C14,"  ")</f>
        <v>0.11223162003903708</v>
      </c>
      <c r="K14" s="22">
        <f>IF('Admissions 2020'!J14&gt;0,'Admissions 2020'!J14/'Admissions 2020'!C14,"  ")</f>
        <v>3.7735849056603772E-2</v>
      </c>
      <c r="L14" s="22">
        <f>IF('Admissions 2020'!I14&gt;0,'Admissions 2020'!I14/'Admissions 2020'!C14,"  ")</f>
        <v>0.15029277813923228</v>
      </c>
      <c r="M14">
        <v>2020</v>
      </c>
      <c r="N14" t="s">
        <v>146</v>
      </c>
      <c r="O14">
        <v>6</v>
      </c>
    </row>
    <row r="15" spans="1:15">
      <c r="A15" s="3" t="s">
        <v>36</v>
      </c>
      <c r="B15" s="2" t="s">
        <v>37</v>
      </c>
      <c r="C15" s="11">
        <f t="shared" si="0"/>
        <v>0.63</v>
      </c>
      <c r="D15" s="31">
        <f t="shared" si="1"/>
        <v>0.37</v>
      </c>
      <c r="E15" s="12">
        <f>L15</f>
        <v>5.4485249849488257E-2</v>
      </c>
      <c r="F15" s="31">
        <f>K15</f>
        <v>0.31571342564720051</v>
      </c>
      <c r="G15" s="12"/>
      <c r="H15" s="11">
        <f t="shared" si="5"/>
        <v>0.37</v>
      </c>
      <c r="I15" s="22" t="str">
        <f>IF('Admissions 2020'!F15&gt;0,'Admissions 2020'!F15/'Admissions 2020'!C15,"  ")</f>
        <v xml:space="preserve">  </v>
      </c>
      <c r="J15" s="22" t="str">
        <f>IF('Admissions 2020'!G15&gt;0,'Admissions 2020'!G15/'Admissions 2020'!C15,"  ")</f>
        <v xml:space="preserve">  </v>
      </c>
      <c r="K15" s="22">
        <f>IF('Admissions 2020'!J15&gt;0,'Admissions 2020'!J15/'Admissions 2020'!C15,"  ")</f>
        <v>0.31571342564720051</v>
      </c>
      <c r="L15" s="22">
        <f>IF('Admissions 2020'!I15&gt;0,'Admissions 2020'!I15/'Admissions 2020'!C15,"  ")</f>
        <v>5.4485249849488257E-2</v>
      </c>
      <c r="M15">
        <v>2020</v>
      </c>
      <c r="N15" t="s">
        <v>147</v>
      </c>
    </row>
    <row r="16" spans="1:15">
      <c r="A16" s="3" t="s">
        <v>38</v>
      </c>
      <c r="B16" s="2" t="s">
        <v>39</v>
      </c>
      <c r="C16" s="11">
        <f t="shared" si="0"/>
        <v>0.85</v>
      </c>
      <c r="D16" s="31">
        <f t="shared" si="1"/>
        <v>0.15000000000000002</v>
      </c>
      <c r="E16" s="12">
        <f t="shared" si="2"/>
        <v>0.03</v>
      </c>
      <c r="F16" s="31">
        <f t="shared" si="3"/>
        <v>0.12</v>
      </c>
      <c r="G16" s="12">
        <f t="shared" si="4"/>
        <v>0.01</v>
      </c>
      <c r="H16" s="11">
        <f t="shared" si="5"/>
        <v>0.14000000000000001</v>
      </c>
      <c r="I16" s="22">
        <f>IF('Admissions 2020'!F16&gt;0,'Admissions 2020'!F16/'Admissions 2020'!C16,"  ")</f>
        <v>7.5528700906344411E-4</v>
      </c>
      <c r="J16" s="22">
        <f>IF('Admissions 2020'!G16&gt;0,'Admissions 2020'!G16/'Admissions 2020'!C16,"  ")</f>
        <v>1.3091641490433032E-2</v>
      </c>
      <c r="K16" s="22">
        <f>IF('Admissions 2020'!J16&gt;0,'Admissions 2020'!J16/'Admissions 2020'!C16,"  ")</f>
        <v>0.11304128902316213</v>
      </c>
      <c r="L16" s="22">
        <f>IF('Admissions 2020'!I16&gt;0,'Admissions 2020'!I16/'Admissions 2020'!C16,"  ")</f>
        <v>2.8197381671701913E-2</v>
      </c>
      <c r="M16">
        <v>2020</v>
      </c>
      <c r="N16" t="s">
        <v>146</v>
      </c>
      <c r="O16">
        <v>7</v>
      </c>
    </row>
    <row r="17" spans="1:15">
      <c r="A17" s="3" t="s">
        <v>40</v>
      </c>
      <c r="B17" s="2" t="s">
        <v>41</v>
      </c>
      <c r="C17" s="11">
        <f t="shared" si="0"/>
        <v>0.36</v>
      </c>
      <c r="D17" s="31">
        <f t="shared" si="1"/>
        <v>0.64</v>
      </c>
      <c r="E17" s="12">
        <f t="shared" si="2"/>
        <v>0.12</v>
      </c>
      <c r="F17" s="31">
        <f t="shared" si="3"/>
        <v>0.52</v>
      </c>
      <c r="G17" s="12">
        <f t="shared" si="4"/>
        <v>0.42000000000000004</v>
      </c>
      <c r="H17" s="11">
        <f t="shared" si="5"/>
        <v>0.22</v>
      </c>
      <c r="I17" s="22">
        <f>IF('Admissions 2020'!F17&gt;0,'Admissions 2020'!F17/'Admissions 2020'!C17,"  ")</f>
        <v>8.0259333780460546E-2</v>
      </c>
      <c r="J17" s="22">
        <f>IF('Admissions 2020'!G17&gt;0,'Admissions 2020'!G17/'Admissions 2020'!C17,"  ")</f>
        <v>0.33758104180639392</v>
      </c>
      <c r="K17" s="22">
        <f>IF('Admissions 2020'!J17&gt;0,'Admissions 2020'!J17/'Admissions 2020'!C17,"  ")</f>
        <v>0.17706237424547283</v>
      </c>
      <c r="L17" s="22">
        <f>IF('Admissions 2020'!I17&gt;0,'Admissions 2020'!I17/'Admissions 2020'!C17,"  ")</f>
        <v>3.8005812653699976E-2</v>
      </c>
      <c r="M17">
        <v>2020</v>
      </c>
      <c r="N17" t="s">
        <v>147</v>
      </c>
      <c r="O17">
        <v>12</v>
      </c>
    </row>
    <row r="18" spans="1:15">
      <c r="A18" s="3" t="s">
        <v>42</v>
      </c>
      <c r="B18" s="2" t="s">
        <v>43</v>
      </c>
      <c r="C18" s="11">
        <f t="shared" si="0"/>
        <v>0.39999999999999991</v>
      </c>
      <c r="D18" s="31">
        <f t="shared" si="1"/>
        <v>0.60000000000000009</v>
      </c>
      <c r="E18" s="12">
        <f>L18</f>
        <v>1.9686800894854587E-2</v>
      </c>
      <c r="F18" s="31">
        <f>K18</f>
        <v>0.29962714392244594</v>
      </c>
      <c r="G18" s="12">
        <f>'Admissions 2020'!E18/'Admissions 2020'!C18</f>
        <v>0.27844891871737509</v>
      </c>
      <c r="H18" s="11">
        <f t="shared" si="5"/>
        <v>0.32</v>
      </c>
      <c r="I18" s="22" t="str">
        <f>IF('Admissions 2020'!F18&gt;0,'Admissions 2020'!F18/'Admissions 2020'!C18,"  ")</f>
        <v xml:space="preserve">  </v>
      </c>
      <c r="J18" s="22" t="str">
        <f>IF('Admissions 2020'!G18&gt;0,'Admissions 2020'!G18/'Admissions 2020'!C18,"  ")</f>
        <v xml:space="preserve">  </v>
      </c>
      <c r="K18" s="22">
        <f>IF('Admissions 2020'!J18&gt;0,'Admissions 2020'!J18/'Admissions 2020'!C18,"  ")</f>
        <v>0.29962714392244594</v>
      </c>
      <c r="L18" s="22">
        <f>IF('Admissions 2020'!I18&gt;0,'Admissions 2020'!I18/'Admissions 2020'!C18,"  ")</f>
        <v>1.9686800894854587E-2</v>
      </c>
      <c r="M18">
        <v>2020</v>
      </c>
      <c r="N18" t="s">
        <v>146</v>
      </c>
      <c r="O18">
        <v>6</v>
      </c>
    </row>
    <row r="19" spans="1:15">
      <c r="A19" s="3" t="s">
        <v>44</v>
      </c>
      <c r="B19" s="2" t="s">
        <v>45</v>
      </c>
      <c r="C19" s="11"/>
      <c r="D19" s="31"/>
      <c r="E19" s="12"/>
      <c r="F19" s="31"/>
      <c r="G19" s="12"/>
      <c r="H19" s="11"/>
      <c r="I19" s="22" t="str">
        <f>IF('Admissions 2020'!F19&gt;0,'Admissions 2020'!F19/'Admissions 2020'!C19,"  ")</f>
        <v xml:space="preserve">  </v>
      </c>
      <c r="J19" s="22" t="str">
        <f>IF('Admissions 2020'!G19&gt;0,'Admissions 2020'!G19/'Admissions 2020'!C19,"  ")</f>
        <v xml:space="preserve">  </v>
      </c>
      <c r="K19" s="22" t="str">
        <f>IF('Admissions 2020'!J19&gt;0,'Admissions 2020'!J19/'Admissions 2020'!C19,"  ")</f>
        <v xml:space="preserve">  </v>
      </c>
      <c r="L19" s="22" t="str">
        <f>IF('Admissions 2020'!I19&gt;0,'Admissions 2020'!I19/'Admissions 2020'!C19,"  ")</f>
        <v xml:space="preserve">  </v>
      </c>
      <c r="M19">
        <v>2020</v>
      </c>
      <c r="N19" t="s">
        <v>146</v>
      </c>
    </row>
    <row r="20" spans="1:15">
      <c r="A20" s="3" t="s">
        <v>46</v>
      </c>
      <c r="B20" s="1" t="s">
        <v>47</v>
      </c>
      <c r="C20" s="11">
        <f t="shared" si="0"/>
        <v>0.8</v>
      </c>
      <c r="D20" s="31">
        <f t="shared" si="1"/>
        <v>0.2</v>
      </c>
      <c r="E20" s="12">
        <f>L20</f>
        <v>5.7996485061511421E-2</v>
      </c>
      <c r="F20" s="31">
        <f>K20</f>
        <v>0.14059753954305801</v>
      </c>
      <c r="G20" s="53">
        <f>'Admissions 2020'!E20/'Admissions 2020'!C20</f>
        <v>3.5149384885764497E-3</v>
      </c>
      <c r="H20" s="11">
        <f t="shared" si="5"/>
        <v>0.2</v>
      </c>
      <c r="I20" s="22" t="str">
        <f>IF('Admissions 2020'!F20&gt;0,'Admissions 2020'!F20/'Admissions 2020'!C20,"  ")</f>
        <v xml:space="preserve">  </v>
      </c>
      <c r="J20" s="22" t="str">
        <f>IF('Admissions 2020'!G20&gt;0,'Admissions 2020'!G20/'Admissions 2020'!C20,"  ")</f>
        <v xml:space="preserve">  </v>
      </c>
      <c r="K20" s="22">
        <f>IF('Admissions 2020'!J20&gt;0,'Admissions 2020'!J20/'Admissions 2020'!C20,"  ")</f>
        <v>0.14059753954305801</v>
      </c>
      <c r="L20" s="22">
        <f>IF('Admissions 2020'!I20&gt;0,'Admissions 2020'!I20/'Admissions 2020'!C20,"  ")</f>
        <v>5.7996485061511421E-2</v>
      </c>
      <c r="M20">
        <v>2020</v>
      </c>
      <c r="N20" t="s">
        <v>146</v>
      </c>
      <c r="O20">
        <v>7</v>
      </c>
    </row>
    <row r="21" spans="1:15">
      <c r="A21" s="3" t="s">
        <v>48</v>
      </c>
      <c r="B21" s="2" t="s">
        <v>49</v>
      </c>
      <c r="C21" s="11">
        <f t="shared" si="0"/>
        <v>0.73</v>
      </c>
      <c r="D21" s="31">
        <f t="shared" si="1"/>
        <v>0.27</v>
      </c>
      <c r="E21" s="12">
        <f t="shared" si="2"/>
        <v>0.04</v>
      </c>
      <c r="F21" s="31">
        <f t="shared" si="3"/>
        <v>0.22999999999999998</v>
      </c>
      <c r="G21" s="12">
        <f t="shared" si="4"/>
        <v>0.13999999999999999</v>
      </c>
      <c r="H21" s="11">
        <f t="shared" si="5"/>
        <v>0.13</v>
      </c>
      <c r="I21" s="22">
        <f>IF('Admissions 2020'!F21&gt;0,'Admissions 2020'!F21/'Admissions 2020'!C21,"  ")</f>
        <v>1.9181332806011468E-2</v>
      </c>
      <c r="J21" s="22">
        <f>IF('Admissions 2020'!G21&gt;0,'Admissions 2020'!G21/'Admissions 2020'!C21,"  ")</f>
        <v>0.12299782479731065</v>
      </c>
      <c r="K21" s="22">
        <f>IF('Admissions 2020'!J21&gt;0,'Admissions 2020'!J21/'Admissions 2020'!C21,"  ")</f>
        <v>0.10579394898160965</v>
      </c>
      <c r="L21" s="22">
        <f>IF('Admissions 2020'!I21&gt;0,'Admissions 2020'!I21/'Admissions 2020'!C21,"  ")</f>
        <v>1.8390350009887285E-2</v>
      </c>
      <c r="M21">
        <v>2020</v>
      </c>
      <c r="N21" t="s">
        <v>147</v>
      </c>
      <c r="O21">
        <v>12</v>
      </c>
    </row>
    <row r="22" spans="1:15">
      <c r="A22" s="3" t="s">
        <v>50</v>
      </c>
      <c r="B22" s="2" t="s">
        <v>51</v>
      </c>
      <c r="C22" s="11">
        <f t="shared" si="0"/>
        <v>0.54</v>
      </c>
      <c r="D22" s="31">
        <f t="shared" si="1"/>
        <v>0.46</v>
      </c>
      <c r="E22" s="12">
        <f>I22</f>
        <v>0.14682539682539683</v>
      </c>
      <c r="F22" s="31">
        <f>J22</f>
        <v>0.30555555555555558</v>
      </c>
      <c r="G22" s="12">
        <f t="shared" si="4"/>
        <v>0.45999999999999996</v>
      </c>
      <c r="H22" s="11"/>
      <c r="I22" s="22">
        <f>IF('Admissions 2020'!F22&gt;0,'Admissions 2020'!F22/'Admissions 2020'!C22,"  ")</f>
        <v>0.14682539682539683</v>
      </c>
      <c r="J22" s="22">
        <f>IF('Admissions 2020'!G22&gt;0,'Admissions 2020'!G22/'Admissions 2020'!C22,"  ")</f>
        <v>0.30555555555555558</v>
      </c>
      <c r="K22" s="22" t="str">
        <f>IF('Admissions 2020'!J22&gt;0,'Admissions 2020'!J22/'Admissions 2020'!C22,"  ")</f>
        <v xml:space="preserve">  </v>
      </c>
      <c r="L22" s="22" t="str">
        <f>IF('Admissions 2020'!I22&gt;0,'Admissions 2020'!I22/'Admissions 2020'!C22,"  ")</f>
        <v xml:space="preserve">  </v>
      </c>
      <c r="M22">
        <v>2020</v>
      </c>
      <c r="N22" t="s">
        <v>146</v>
      </c>
      <c r="O22">
        <v>6</v>
      </c>
    </row>
    <row r="23" spans="1:15">
      <c r="A23" s="3" t="s">
        <v>52</v>
      </c>
      <c r="B23" s="1" t="s">
        <v>53</v>
      </c>
      <c r="C23" s="11">
        <f t="shared" si="0"/>
        <v>0.49</v>
      </c>
      <c r="D23" s="31">
        <f t="shared" si="1"/>
        <v>0.51</v>
      </c>
      <c r="E23" s="12">
        <f>L23</f>
        <v>0.10210325047801147</v>
      </c>
      <c r="F23" s="31">
        <f>K23</f>
        <v>0.20229445506692162</v>
      </c>
      <c r="G23" s="12">
        <f>'Admissions 2020'!E23/'Admissions 2020'!C23</f>
        <v>0.2084130019120459</v>
      </c>
      <c r="H23" s="11">
        <f t="shared" si="5"/>
        <v>0.30000000000000004</v>
      </c>
      <c r="I23" s="22" t="str">
        <f>IF('Admissions 2020'!F23&gt;0,'Admissions 2020'!F23/'Admissions 2020'!C23,"  ")</f>
        <v xml:space="preserve">  </v>
      </c>
      <c r="J23" s="22" t="str">
        <f>IF('Admissions 2020'!G23&gt;0,'Admissions 2020'!G23/'Admissions 2020'!C23,"  ")</f>
        <v xml:space="preserve">  </v>
      </c>
      <c r="K23" s="22">
        <f>IF('Admissions 2020'!J23&gt;0,'Admissions 2020'!J23/'Admissions 2020'!C23,"  ")</f>
        <v>0.20229445506692162</v>
      </c>
      <c r="L23" s="22">
        <f>IF('Admissions 2020'!I23&gt;0,'Admissions 2020'!I23/'Admissions 2020'!C23,"  ")</f>
        <v>0.10210325047801147</v>
      </c>
      <c r="M23">
        <v>2020</v>
      </c>
      <c r="N23" t="s">
        <v>146</v>
      </c>
      <c r="O23">
        <v>6</v>
      </c>
    </row>
    <row r="24" spans="1:15">
      <c r="A24" s="3" t="s">
        <v>54</v>
      </c>
      <c r="B24" s="1" t="s">
        <v>55</v>
      </c>
      <c r="C24" s="11">
        <f t="shared" si="0"/>
        <v>0.38</v>
      </c>
      <c r="D24" s="31">
        <f t="shared" si="1"/>
        <v>0.62</v>
      </c>
      <c r="E24" s="12">
        <f>L24</f>
        <v>5.2764271564919862E-2</v>
      </c>
      <c r="F24" s="31">
        <f>K24</f>
        <v>0.34395822078155952</v>
      </c>
      <c r="G24" s="12">
        <f>'Admissions 2020'!E24/'Admissions 2020'!C24</f>
        <v>0.23140644696560417</v>
      </c>
      <c r="H24" s="11">
        <f t="shared" si="5"/>
        <v>0.39</v>
      </c>
      <c r="I24" s="22" t="str">
        <f>IF('Admissions 2020'!F24&gt;0,'Admissions 2020'!F24/'Admissions 2020'!C24,"  ")</f>
        <v xml:space="preserve">  </v>
      </c>
      <c r="J24" s="22" t="str">
        <f>IF('Admissions 2020'!G24&gt;0,'Admissions 2020'!G24/'Admissions 2020'!C24,"  ")</f>
        <v xml:space="preserve">  </v>
      </c>
      <c r="K24" s="22">
        <f>IF('Admissions 2020'!J24&gt;0,'Admissions 2020'!J24/'Admissions 2020'!C24,"  ")</f>
        <v>0.34395822078155952</v>
      </c>
      <c r="L24" s="22">
        <f>IF('Admissions 2020'!I24&gt;0,'Admissions 2020'!I24/'Admissions 2020'!C24,"  ")</f>
        <v>5.2764271564919862E-2</v>
      </c>
      <c r="M24">
        <v>2020</v>
      </c>
      <c r="N24" t="s">
        <v>147</v>
      </c>
      <c r="O24">
        <v>12</v>
      </c>
    </row>
    <row r="25" spans="1:15">
      <c r="A25" s="3" t="s">
        <v>56</v>
      </c>
      <c r="B25" s="2" t="s">
        <v>57</v>
      </c>
      <c r="C25" s="11">
        <f t="shared" si="0"/>
        <v>0.20999999999999996</v>
      </c>
      <c r="D25" s="31">
        <f t="shared" si="1"/>
        <v>0.79</v>
      </c>
      <c r="E25" s="12">
        <f t="shared" si="2"/>
        <v>0.16999999999999998</v>
      </c>
      <c r="F25" s="31">
        <f t="shared" si="3"/>
        <v>0.62</v>
      </c>
      <c r="G25" s="12">
        <f t="shared" si="4"/>
        <v>0.37</v>
      </c>
      <c r="H25" s="11">
        <f t="shared" si="5"/>
        <v>0.42</v>
      </c>
      <c r="I25" s="22">
        <f>IF('Admissions 2020'!F25&gt;0,'Admissions 2020'!F25/'Admissions 2020'!C25,"  ")</f>
        <v>0.11571428571428571</v>
      </c>
      <c r="J25" s="22">
        <f>IF('Admissions 2020'!G25&gt;0,'Admissions 2020'!G25/'Admissions 2020'!C25,"  ")</f>
        <v>0.25412698412698415</v>
      </c>
      <c r="K25" s="22">
        <f>IF('Admissions 2020'!J25&gt;0,'Admissions 2020'!J25/'Admissions 2020'!C25,"  ")</f>
        <v>0.37492063492063493</v>
      </c>
      <c r="L25" s="22">
        <f>IF('Admissions 2020'!I25&gt;0,'Admissions 2020'!I25/'Admissions 2020'!C25,"  ")</f>
        <v>4.8412698412698414E-2</v>
      </c>
      <c r="M25">
        <v>2020</v>
      </c>
      <c r="N25" t="s">
        <v>146</v>
      </c>
      <c r="O25">
        <v>6</v>
      </c>
    </row>
    <row r="26" spans="1:15">
      <c r="A26" s="3" t="s">
        <v>58</v>
      </c>
      <c r="B26" s="2" t="s">
        <v>59</v>
      </c>
      <c r="C26" s="11"/>
      <c r="D26" s="31"/>
      <c r="E26" s="12"/>
      <c r="F26" s="31"/>
      <c r="G26" s="12"/>
      <c r="H26" s="11"/>
      <c r="I26" s="22" t="str">
        <f>IF('Admissions 2020'!F26&gt;0,'Admissions 2020'!F26/'Admissions 2020'!C26,"  ")</f>
        <v xml:space="preserve">  </v>
      </c>
      <c r="J26" s="22" t="str">
        <f>IF('Admissions 2020'!G26&gt;0,'Admissions 2020'!G26/'Admissions 2020'!C26,"  ")</f>
        <v xml:space="preserve">  </v>
      </c>
      <c r="K26" s="22" t="str">
        <f>IF('Admissions 2020'!J26&gt;0,'Admissions 2020'!J26/'Admissions 2020'!C26,"  ")</f>
        <v xml:space="preserve">  </v>
      </c>
      <c r="L26" s="22" t="str">
        <f>IF('Admissions 2020'!I26&gt;0,'Admissions 2020'!I26/'Admissions 2020'!C26,"  ")</f>
        <v xml:space="preserve">  </v>
      </c>
      <c r="M26">
        <v>2020</v>
      </c>
    </row>
    <row r="27" spans="1:15">
      <c r="A27" s="3" t="s">
        <v>60</v>
      </c>
      <c r="B27" s="2" t="s">
        <v>61</v>
      </c>
      <c r="C27" s="11">
        <f t="shared" si="0"/>
        <v>0.62</v>
      </c>
      <c r="D27" s="31">
        <f t="shared" si="1"/>
        <v>0.38</v>
      </c>
      <c r="E27" s="12">
        <f t="shared" si="2"/>
        <v>0.08</v>
      </c>
      <c r="F27" s="31">
        <f t="shared" si="3"/>
        <v>0.3</v>
      </c>
      <c r="G27" s="12">
        <f t="shared" si="4"/>
        <v>0.21</v>
      </c>
      <c r="H27" s="11">
        <f t="shared" si="5"/>
        <v>0.16999999999999998</v>
      </c>
      <c r="I27" s="22">
        <f>IF('Admissions 2020'!F27&gt;0,'Admissions 2020'!F27/'Admissions 2020'!C27,"  ")</f>
        <v>5.9523809523809521E-2</v>
      </c>
      <c r="J27" s="22">
        <f>IF('Admissions 2020'!G27&gt;0,'Admissions 2020'!G27/'Admissions 2020'!C27,"  ")</f>
        <v>0.15380952380952381</v>
      </c>
      <c r="K27" s="22">
        <f>IF('Admissions 2020'!J27&gt;0,'Admissions 2020'!J27/'Admissions 2020'!C27,"  ")</f>
        <v>0.14904761904761904</v>
      </c>
      <c r="L27" s="22">
        <f>IF('Admissions 2020'!I27&gt;0,'Admissions 2020'!I27/'Admissions 2020'!C27,"  ")</f>
        <v>1.5714285714285715E-2</v>
      </c>
      <c r="M27">
        <v>2020</v>
      </c>
      <c r="N27" t="s">
        <v>147</v>
      </c>
      <c r="O27">
        <v>12</v>
      </c>
    </row>
    <row r="28" spans="1:15">
      <c r="A28" s="4" t="s">
        <v>62</v>
      </c>
      <c r="B28" s="1" t="s">
        <v>63</v>
      </c>
      <c r="C28" s="11">
        <f t="shared" si="0"/>
        <v>0.5</v>
      </c>
      <c r="D28" s="31">
        <f t="shared" si="1"/>
        <v>0.5</v>
      </c>
      <c r="E28" s="12">
        <f t="shared" si="2"/>
        <v>0.4</v>
      </c>
      <c r="F28" s="31">
        <f t="shared" si="3"/>
        <v>0.1</v>
      </c>
      <c r="G28" s="12">
        <f t="shared" si="4"/>
        <v>0.23</v>
      </c>
      <c r="H28" s="11">
        <f t="shared" si="5"/>
        <v>0.27</v>
      </c>
      <c r="I28" s="22">
        <f>IF('Admissions 2020'!F28&gt;0,'Admissions 2020'!F28/'Admissions 2020'!C28,"  ")</f>
        <v>0.12986701233856643</v>
      </c>
      <c r="J28" s="22">
        <f>IF('Admissions 2020'!G28&gt;0,'Admissions 2020'!G28/'Admissions 2020'!C28,"  ")</f>
        <v>0.10130107062268952</v>
      </c>
      <c r="K28" s="22">
        <f>IF('Admissions 2020'!J28&gt;0,'Admissions 2020'!J28/'Admissions 2020'!C28,"  ")</f>
        <v>1.3922895962360171E-3</v>
      </c>
      <c r="L28" s="22">
        <f>IF('Admissions 2020'!I28&gt;0,'Admissions 2020'!I28/'Admissions 2020'!C28,"  ")</f>
        <v>0.27428105045849538</v>
      </c>
      <c r="M28">
        <v>2020</v>
      </c>
      <c r="N28" t="s">
        <v>147</v>
      </c>
      <c r="O28">
        <v>6</v>
      </c>
    </row>
    <row r="29" spans="1:15">
      <c r="A29" s="4" t="s">
        <v>64</v>
      </c>
      <c r="B29" s="2" t="s">
        <v>65</v>
      </c>
      <c r="C29" s="11">
        <f t="shared" si="0"/>
        <v>0.51</v>
      </c>
      <c r="D29" s="31">
        <f>ROUND(H29,2)+ROUND(G29,2)</f>
        <v>0.49</v>
      </c>
      <c r="E29" s="12">
        <f t="shared" si="2"/>
        <v>0.08</v>
      </c>
      <c r="F29" s="31">
        <f t="shared" si="3"/>
        <v>0.41000000000000003</v>
      </c>
      <c r="G29" s="12">
        <f t="shared" si="4"/>
        <v>0.31</v>
      </c>
      <c r="H29" s="11">
        <f t="shared" si="5"/>
        <v>0.18000000000000002</v>
      </c>
      <c r="I29" s="22">
        <f>IF('Admissions 2020'!F29&gt;0,'Admissions 2020'!F29/'Admissions 2020'!C29,"  ")</f>
        <v>4.2187500000000003E-2</v>
      </c>
      <c r="J29" s="22">
        <f>IF('Admissions 2020'!G29&gt;0,'Admissions 2020'!G29/'Admissions 2020'!C29,"  ")</f>
        <v>0.26718750000000002</v>
      </c>
      <c r="K29" s="22">
        <f>IF('Admissions 2020'!J29&gt;0,'Admissions 2020'!J29/'Admissions 2020'!C29,"  ")</f>
        <v>0.140625</v>
      </c>
      <c r="L29" s="22">
        <f>IF('Admissions 2020'!I29&gt;0,'Admissions 2020'!I29/'Admissions 2020'!C29,"  ")</f>
        <v>4.0625000000000001E-2</v>
      </c>
      <c r="M29">
        <v>2020</v>
      </c>
      <c r="N29" t="s">
        <v>146</v>
      </c>
      <c r="O29">
        <v>6</v>
      </c>
    </row>
    <row r="30" spans="1:15">
      <c r="A30" s="3" t="s">
        <v>66</v>
      </c>
      <c r="B30" s="2" t="s">
        <v>67</v>
      </c>
      <c r="C30" s="11"/>
      <c r="D30" s="31"/>
      <c r="E30" s="12"/>
      <c r="F30" s="31"/>
      <c r="G30" s="12"/>
      <c r="H30" s="11"/>
      <c r="I30" s="22" t="str">
        <f>IF('Admissions 2020'!F30&gt;0,'Admissions 2020'!F30/'Admissions 2020'!C30,"  ")</f>
        <v xml:space="preserve">  </v>
      </c>
      <c r="J30" s="22" t="str">
        <f>IF('Admissions 2020'!G30&gt;0,'Admissions 2020'!G30/'Admissions 2020'!C30,"  ")</f>
        <v xml:space="preserve">  </v>
      </c>
      <c r="K30" s="22" t="str">
        <f>IF('Admissions 2020'!J30&gt;0,'Admissions 2020'!J30/'Admissions 2020'!C30,"  ")</f>
        <v xml:space="preserve">  </v>
      </c>
      <c r="L30" s="22" t="str">
        <f>IF('Admissions 2020'!I30&gt;0,'Admissions 2020'!I30/'Admissions 2020'!C30,"  ")</f>
        <v xml:space="preserve">  </v>
      </c>
      <c r="M30">
        <v>2020</v>
      </c>
    </row>
    <row r="31" spans="1:15">
      <c r="A31" s="3" t="s">
        <v>68</v>
      </c>
      <c r="B31" s="2" t="s">
        <v>69</v>
      </c>
      <c r="C31" s="11">
        <f t="shared" si="0"/>
        <v>0.34000000000000008</v>
      </c>
      <c r="D31" s="31">
        <f>ROUND(H31,2)+ROUND(G31,2)</f>
        <v>0.65999999999999992</v>
      </c>
      <c r="E31" s="12"/>
      <c r="F31" s="31">
        <f t="shared" si="3"/>
        <v>0.65999999999999992</v>
      </c>
      <c r="G31" s="12">
        <f>'Admissions 2020'!E31/'Admissions 2020'!C31</f>
        <v>8.7850467289719625E-2</v>
      </c>
      <c r="H31" s="11">
        <f>'Admissions 2020'!H31/'Admissions 2020'!C31</f>
        <v>0.56635514018691591</v>
      </c>
      <c r="I31" s="22" t="str">
        <f>IF('Admissions 2020'!F31&gt;0,'Admissions 2020'!F31/'Admissions 2020'!C31,"  ")</f>
        <v xml:space="preserve">  </v>
      </c>
      <c r="J31" s="22">
        <f>IF('Admissions 2020'!G31&gt;0,'Admissions 2020'!G31/'Admissions 2020'!C31,"  ")</f>
        <v>8.7850467289719625E-2</v>
      </c>
      <c r="K31" s="22">
        <f>IF('Admissions 2020'!J31&gt;0,'Admissions 2020'!J31/'Admissions 2020'!C31,"  ")</f>
        <v>0.56635514018691591</v>
      </c>
      <c r="L31" s="22" t="str">
        <f>IF('Admissions 2020'!I31&gt;0,'Admissions 2020'!I31/'Admissions 2020'!C31,"  ")</f>
        <v xml:space="preserve">  </v>
      </c>
      <c r="M31">
        <v>2020</v>
      </c>
      <c r="N31" t="s">
        <v>146</v>
      </c>
      <c r="O31">
        <v>6</v>
      </c>
    </row>
    <row r="32" spans="1:15">
      <c r="A32" s="3" t="s">
        <v>70</v>
      </c>
      <c r="B32" s="2" t="s">
        <v>71</v>
      </c>
      <c r="C32" s="11"/>
      <c r="D32" s="31"/>
      <c r="E32" s="12"/>
      <c r="F32" s="31"/>
      <c r="G32" s="12"/>
      <c r="H32" s="11"/>
      <c r="I32" s="22" t="str">
        <f>IF('Admissions 2020'!F32&gt;0,'Admissions 2020'!F32/'Admissions 2020'!C32,"  ")</f>
        <v xml:space="preserve">  </v>
      </c>
      <c r="J32" s="22" t="str">
        <f>IF('Admissions 2020'!G32&gt;0,'Admissions 2020'!G32/'Admissions 2020'!C32,"  ")</f>
        <v xml:space="preserve">  </v>
      </c>
      <c r="K32" s="22" t="str">
        <f>IF('Admissions 2020'!J32&gt;0,'Admissions 2020'!J32/'Admissions 2020'!C32,"  ")</f>
        <v xml:space="preserve">  </v>
      </c>
      <c r="L32" s="22" t="str">
        <f>IF('Admissions 2020'!I32&gt;0,'Admissions 2020'!I32/'Admissions 2020'!C32,"  ")</f>
        <v xml:space="preserve">  </v>
      </c>
      <c r="M32">
        <v>2020</v>
      </c>
      <c r="N32" t="s">
        <v>146</v>
      </c>
      <c r="O32">
        <v>0</v>
      </c>
    </row>
    <row r="33" spans="1:15">
      <c r="A33" s="3" t="s">
        <v>72</v>
      </c>
      <c r="B33" s="1" t="s">
        <v>73</v>
      </c>
      <c r="C33" s="11"/>
      <c r="D33" s="31"/>
      <c r="E33" s="12"/>
      <c r="F33" s="31"/>
      <c r="G33" s="12"/>
      <c r="H33" s="11"/>
      <c r="I33" s="22" t="str">
        <f>IF('Admissions 2020'!F33&gt;0,'Admissions 2020'!F33/'Admissions 2020'!C33,"  ")</f>
        <v xml:space="preserve">  </v>
      </c>
      <c r="J33" s="22" t="str">
        <f>IF('Admissions 2020'!G33&gt;0,'Admissions 2020'!G33/'Admissions 2020'!C33,"  ")</f>
        <v xml:space="preserve">  </v>
      </c>
      <c r="K33" s="22" t="str">
        <f>IF('Admissions 2020'!J33&gt;0,'Admissions 2020'!J33/'Admissions 2020'!C33,"  ")</f>
        <v xml:space="preserve">  </v>
      </c>
      <c r="L33" s="22" t="str">
        <f>IF('Admissions 2020'!I33&gt;0,'Admissions 2020'!I33/'Admissions 2020'!C33,"  ")</f>
        <v xml:space="preserve">  </v>
      </c>
      <c r="M33">
        <v>2020</v>
      </c>
    </row>
    <row r="34" spans="1:15">
      <c r="A34" s="3" t="s">
        <v>74</v>
      </c>
      <c r="B34" s="1" t="s">
        <v>75</v>
      </c>
      <c r="C34" s="11">
        <f t="shared" si="0"/>
        <v>0.53</v>
      </c>
      <c r="D34" s="31">
        <f t="shared" si="1"/>
        <v>0.47000000000000003</v>
      </c>
      <c r="E34" s="12">
        <f t="shared" si="2"/>
        <v>0.02</v>
      </c>
      <c r="F34" s="31">
        <f t="shared" si="3"/>
        <v>0.45</v>
      </c>
      <c r="G34" s="12">
        <f t="shared" si="4"/>
        <v>0.27</v>
      </c>
      <c r="H34" s="11">
        <f t="shared" si="5"/>
        <v>0.2</v>
      </c>
      <c r="I34" s="22">
        <f>IF('Admissions 2020'!F34&gt;0,'Admissions 2020'!F34/'Admissions 2020'!C34,"  ")</f>
        <v>1.9926799511996746E-2</v>
      </c>
      <c r="J34" s="22">
        <f>IF('Admissions 2020'!G34&gt;0,'Admissions 2020'!G34/'Admissions 2020'!C34,"  ")</f>
        <v>0.24522163481089873</v>
      </c>
      <c r="K34" s="22">
        <f>IF('Admissions 2020'!J34&gt;0,'Admissions 2020'!J34/'Admissions 2020'!C34,"  ")</f>
        <v>0.19967466449776333</v>
      </c>
      <c r="L34" s="22">
        <f>IF('Admissions 2020'!I34&gt;0,'Admissions 2020'!I34/'Admissions 2020'!C34,"  ")</f>
        <v>2.4400162667751117E-3</v>
      </c>
      <c r="M34">
        <v>2020</v>
      </c>
      <c r="N34" t="s">
        <v>146</v>
      </c>
      <c r="O34">
        <v>6</v>
      </c>
    </row>
    <row r="35" spans="1:15">
      <c r="A35" s="4" t="s">
        <v>76</v>
      </c>
      <c r="B35" s="2" t="s">
        <v>77</v>
      </c>
      <c r="C35" s="11">
        <f t="shared" si="0"/>
        <v>0.43999999999999995</v>
      </c>
      <c r="D35" s="31">
        <f t="shared" si="1"/>
        <v>0.56000000000000005</v>
      </c>
      <c r="E35" s="12">
        <f>L35</f>
        <v>5.9033192247716644E-2</v>
      </c>
      <c r="F35" s="31">
        <f>K35</f>
        <v>0.50189351748719091</v>
      </c>
      <c r="G35" s="12"/>
      <c r="H35" s="11">
        <f t="shared" si="5"/>
        <v>0.56000000000000005</v>
      </c>
      <c r="I35" s="22" t="str">
        <f>IF('Admissions 2020'!F35&gt;0,'Admissions 2020'!F35/'Admissions 2020'!C35,"  ")</f>
        <v xml:space="preserve">  </v>
      </c>
      <c r="J35" s="22" t="str">
        <f>IF('Admissions 2020'!G35&gt;0,'Admissions 2020'!G35/'Admissions 2020'!C35,"  ")</f>
        <v xml:space="preserve">  </v>
      </c>
      <c r="K35" s="22">
        <f>IF('Admissions 2020'!J35&gt;0,'Admissions 2020'!J35/'Admissions 2020'!C35,"  ")</f>
        <v>0.50189351748719091</v>
      </c>
      <c r="L35" s="22">
        <f>IF('Admissions 2020'!I35&gt;0,'Admissions 2020'!I35/'Admissions 2020'!C35,"  ")</f>
        <v>5.9033192247716644E-2</v>
      </c>
      <c r="M35">
        <v>2020</v>
      </c>
      <c r="N35" t="s">
        <v>146</v>
      </c>
      <c r="O35">
        <v>6</v>
      </c>
    </row>
    <row r="36" spans="1:15">
      <c r="A36" s="4" t="s">
        <v>78</v>
      </c>
      <c r="B36" s="2" t="s">
        <v>79</v>
      </c>
      <c r="C36" s="11"/>
      <c r="D36" s="31"/>
      <c r="E36" s="12"/>
      <c r="F36" s="31"/>
      <c r="G36" s="12"/>
      <c r="H36" s="11"/>
      <c r="I36" s="22" t="str">
        <f>IF('Admissions 2020'!F36&gt;0,'Admissions 2020'!F36/'Admissions 2020'!C36,"  ")</f>
        <v xml:space="preserve">  </v>
      </c>
      <c r="J36" s="22" t="str">
        <f>IF('Admissions 2020'!G36&gt;0,'Admissions 2020'!G36/'Admissions 2020'!C36,"  ")</f>
        <v xml:space="preserve">  </v>
      </c>
      <c r="K36" s="22" t="str">
        <f>IF('Admissions 2020'!J36&gt;0,'Admissions 2020'!J36/'Admissions 2020'!C36,"  ")</f>
        <v xml:space="preserve">  </v>
      </c>
      <c r="L36" s="22" t="str">
        <f>IF('Admissions 2020'!I36&gt;0,'Admissions 2020'!I36/'Admissions 2020'!C36,"  ")</f>
        <v xml:space="preserve">  </v>
      </c>
      <c r="M36">
        <v>2020</v>
      </c>
    </row>
    <row r="37" spans="1:15">
      <c r="A37" s="4" t="s">
        <v>80</v>
      </c>
      <c r="B37" s="2" t="s">
        <v>81</v>
      </c>
      <c r="C37" s="11">
        <f t="shared" si="0"/>
        <v>0.82</v>
      </c>
      <c r="D37" s="31">
        <f t="shared" si="1"/>
        <v>0.18000000000000002</v>
      </c>
      <c r="E37" s="12">
        <f>I37</f>
        <v>7.937028533945556E-2</v>
      </c>
      <c r="F37" s="31">
        <f>J37</f>
        <v>9.0685470646113486E-2</v>
      </c>
      <c r="G37" s="12">
        <f t="shared" si="4"/>
        <v>0.16999999999999998</v>
      </c>
      <c r="H37" s="11">
        <f>'Admissions 2020'!H37/'Admissions 2020'!C37</f>
        <v>1.0331256149557232E-2</v>
      </c>
      <c r="I37" s="22">
        <f>IF('Admissions 2020'!F37&gt;0,'Admissions 2020'!F37/'Admissions 2020'!C37,"  ")</f>
        <v>7.937028533945556E-2</v>
      </c>
      <c r="J37" s="22">
        <f>IF('Admissions 2020'!G37&gt;0,'Admissions 2020'!G37/'Admissions 2020'!C37,"  ")</f>
        <v>9.0685470646113486E-2</v>
      </c>
      <c r="K37" s="22" t="str">
        <f>IF('Admissions 2020'!J37&gt;0,'Admissions 2020'!J37/'Admissions 2020'!C37,"  ")</f>
        <v xml:space="preserve">  </v>
      </c>
      <c r="L37" s="22" t="str">
        <f>IF('Admissions 2020'!I37&gt;0,'Admissions 2020'!I37/'Admissions 2020'!C37,"  ")</f>
        <v xml:space="preserve">  </v>
      </c>
      <c r="M37">
        <v>2020</v>
      </c>
      <c r="N37" t="s">
        <v>147</v>
      </c>
      <c r="O37">
        <v>6</v>
      </c>
    </row>
    <row r="38" spans="1:15">
      <c r="A38" s="4" t="s">
        <v>82</v>
      </c>
      <c r="B38" s="1" t="s">
        <v>83</v>
      </c>
      <c r="C38" s="11">
        <f t="shared" si="0"/>
        <v>0.63</v>
      </c>
      <c r="D38" s="31">
        <f t="shared" si="1"/>
        <v>0.37</v>
      </c>
      <c r="E38" s="12">
        <f t="shared" si="2"/>
        <v>0.14000000000000001</v>
      </c>
      <c r="F38" s="31">
        <f t="shared" si="3"/>
        <v>0.22999999999999998</v>
      </c>
      <c r="G38" s="12">
        <f t="shared" si="4"/>
        <v>0.33999999999999997</v>
      </c>
      <c r="H38" s="11">
        <f t="shared" si="5"/>
        <v>0.03</v>
      </c>
      <c r="I38" s="22">
        <f>IF('Admissions 2020'!F38&gt;0,'Admissions 2020'!F38/'Admissions 2020'!C38,"  ")</f>
        <v>0.13085501858736059</v>
      </c>
      <c r="J38" s="22">
        <f>IF('Admissions 2020'!G38&gt;0,'Admissions 2020'!G38/'Admissions 2020'!C38,"  ")</f>
        <v>0.21263940520446098</v>
      </c>
      <c r="K38" s="22">
        <f>IF('Admissions 2020'!J38&gt;0,'Admissions 2020'!J38/'Admissions 2020'!C38,"  ")</f>
        <v>2.1561338289962824E-2</v>
      </c>
      <c r="L38" s="22">
        <f>IF('Admissions 2020'!I38&gt;0,'Admissions 2020'!I38/'Admissions 2020'!C38,"  ")</f>
        <v>8.4262701363073105E-3</v>
      </c>
      <c r="M38">
        <v>2020</v>
      </c>
      <c r="N38" t="s">
        <v>146</v>
      </c>
      <c r="O38">
        <v>8</v>
      </c>
    </row>
    <row r="39" spans="1:15">
      <c r="A39" s="4" t="s">
        <v>84</v>
      </c>
      <c r="B39" s="2" t="s">
        <v>85</v>
      </c>
      <c r="C39" s="11">
        <f t="shared" si="0"/>
        <v>0.53</v>
      </c>
      <c r="D39" s="31">
        <f t="shared" si="1"/>
        <v>0.47</v>
      </c>
      <c r="E39" s="12">
        <f>L39</f>
        <v>0.25145011600928074</v>
      </c>
      <c r="F39" s="31">
        <f>K39</f>
        <v>0.22215777262180975</v>
      </c>
      <c r="G39" s="12"/>
      <c r="H39" s="11">
        <f t="shared" si="5"/>
        <v>0.47</v>
      </c>
      <c r="I39" s="22" t="str">
        <f>IF('Admissions 2020'!F39&gt;0,'Admissions 2020'!F39/'Admissions 2020'!C39,"  ")</f>
        <v xml:space="preserve">  </v>
      </c>
      <c r="J39" s="22" t="str">
        <f>IF('Admissions 2020'!G39&gt;0,'Admissions 2020'!G39/'Admissions 2020'!C39,"  ")</f>
        <v xml:space="preserve">  </v>
      </c>
      <c r="K39" s="22">
        <f>IF('Admissions 2020'!J39&gt;0,'Admissions 2020'!J39/'Admissions 2020'!C39,"  ")</f>
        <v>0.22215777262180975</v>
      </c>
      <c r="L39" s="22">
        <f>IF('Admissions 2020'!I39&gt;0,'Admissions 2020'!I39/'Admissions 2020'!C39,"  ")</f>
        <v>0.25145011600928074</v>
      </c>
      <c r="M39">
        <v>2020</v>
      </c>
      <c r="N39" t="s">
        <v>146</v>
      </c>
      <c r="O39">
        <v>8</v>
      </c>
    </row>
    <row r="40" spans="1:15">
      <c r="A40" s="4" t="s">
        <v>86</v>
      </c>
      <c r="B40" s="2" t="s">
        <v>87</v>
      </c>
      <c r="C40" s="11">
        <f t="shared" si="0"/>
        <v>0.76</v>
      </c>
      <c r="D40" s="31">
        <f t="shared" si="1"/>
        <v>0.24000000000000002</v>
      </c>
      <c r="E40" s="12">
        <f t="shared" si="2"/>
        <v>0.19</v>
      </c>
      <c r="F40" s="31">
        <f t="shared" si="3"/>
        <v>0.05</v>
      </c>
      <c r="G40" s="12">
        <f t="shared" si="4"/>
        <v>0.2</v>
      </c>
      <c r="H40" s="11">
        <f t="shared" si="5"/>
        <v>0.04</v>
      </c>
      <c r="I40" s="22">
        <f>IF('Admissions 2020'!F40&gt;0,'Admissions 2020'!F40/'Admissions 2020'!C40,"  ")</f>
        <v>0.16666666666666666</v>
      </c>
      <c r="J40" s="22">
        <f>IF('Admissions 2020'!G40&gt;0,'Admissions 2020'!G40/'Admissions 2020'!C40,"  ")</f>
        <v>2.6984126984126985E-2</v>
      </c>
      <c r="K40" s="22">
        <f>IF('Admissions 2020'!J40&gt;0,'Admissions 2020'!J40/'Admissions 2020'!C40,"  ")</f>
        <v>1.8253968253968255E-2</v>
      </c>
      <c r="L40" s="22">
        <f>IF('Admissions 2020'!I40&gt;0,'Admissions 2020'!I40/'Admissions 2020'!C40,"  ")</f>
        <v>1.984126984126984E-2</v>
      </c>
      <c r="M40">
        <v>2020</v>
      </c>
      <c r="N40" t="s">
        <v>146</v>
      </c>
      <c r="O40">
        <v>8</v>
      </c>
    </row>
    <row r="41" spans="1:15">
      <c r="A41" s="4" t="s">
        <v>88</v>
      </c>
      <c r="B41" s="1" t="s">
        <v>89</v>
      </c>
      <c r="C41" s="11">
        <f t="shared" si="0"/>
        <v>0.81</v>
      </c>
      <c r="D41" s="31">
        <f t="shared" si="1"/>
        <v>0.19</v>
      </c>
      <c r="E41" s="12"/>
      <c r="F41" s="31"/>
      <c r="G41" s="12">
        <f>'Admissions 2020'!E41/'Admissions 2020'!C41</f>
        <v>9.7935880544576193E-2</v>
      </c>
      <c r="H41" s="11">
        <f>'Admissions 2020'!H41/'Admissions 2020'!C41</f>
        <v>9.0469916556873073E-2</v>
      </c>
      <c r="I41" s="22" t="str">
        <f>IF('Admissions 2020'!F41&gt;0,'Admissions 2020'!F41/'Admissions 2020'!C41,"  ")</f>
        <v xml:space="preserve">  </v>
      </c>
      <c r="J41" s="22" t="str">
        <f>IF('Admissions 2020'!G41&gt;0,'Admissions 2020'!G41/'Admissions 2020'!C41,"  ")</f>
        <v xml:space="preserve">  </v>
      </c>
      <c r="K41" s="22" t="str">
        <f>IF('Admissions 2020'!J41&gt;0,'Admissions 2020'!J41/'Admissions 2020'!C41,"  ")</f>
        <v xml:space="preserve">  </v>
      </c>
      <c r="L41" s="22" t="str">
        <f>IF('Admissions 2020'!I41&gt;0,'Admissions 2020'!I41/'Admissions 2020'!C41,"  ")</f>
        <v xml:space="preserve">  </v>
      </c>
      <c r="M41">
        <v>2020</v>
      </c>
      <c r="N41" t="s">
        <v>146</v>
      </c>
      <c r="O41">
        <v>6</v>
      </c>
    </row>
    <row r="42" spans="1:15">
      <c r="A42" s="4" t="s">
        <v>90</v>
      </c>
      <c r="B42" s="2" t="s">
        <v>91</v>
      </c>
      <c r="C42" s="11"/>
      <c r="D42" s="31"/>
      <c r="E42" s="12"/>
      <c r="F42" s="31"/>
      <c r="G42" s="12"/>
      <c r="H42" s="11"/>
      <c r="I42" s="22" t="str">
        <f>IF('Admissions 2020'!F42&gt;0,'Admissions 2020'!F42/'Admissions 2020'!C42,"  ")</f>
        <v xml:space="preserve">  </v>
      </c>
      <c r="J42" s="22" t="str">
        <f>IF('Admissions 2020'!G42&gt;0,'Admissions 2020'!G42/'Admissions 2020'!C42,"  ")</f>
        <v xml:space="preserve">  </v>
      </c>
      <c r="K42" s="22" t="str">
        <f>IF('Admissions 2020'!J42&gt;0,'Admissions 2020'!J42/'Admissions 2020'!C42,"  ")</f>
        <v xml:space="preserve">  </v>
      </c>
      <c r="L42" s="22" t="str">
        <f>IF('Admissions 2020'!I42&gt;0,'Admissions 2020'!I42/'Admissions 2020'!C42,"  ")</f>
        <v xml:space="preserve">  </v>
      </c>
      <c r="M42">
        <v>2020</v>
      </c>
      <c r="N42" t="s">
        <v>146</v>
      </c>
    </row>
    <row r="43" spans="1:15">
      <c r="A43" s="4" t="s">
        <v>92</v>
      </c>
      <c r="B43" s="1" t="s">
        <v>93</v>
      </c>
      <c r="C43" s="11"/>
      <c r="D43" s="31"/>
      <c r="E43" s="12"/>
      <c r="F43" s="31"/>
      <c r="G43" s="12"/>
      <c r="H43" s="11"/>
      <c r="I43" s="22" t="str">
        <f>IF('Admissions 2020'!F43&gt;0,'Admissions 2020'!F43/'Admissions 2020'!C43,"  ")</f>
        <v xml:space="preserve">  </v>
      </c>
      <c r="J43" s="22" t="str">
        <f>IF('Admissions 2020'!G43&gt;0,'Admissions 2020'!G43/'Admissions 2020'!C43,"  ")</f>
        <v xml:space="preserve">  </v>
      </c>
      <c r="K43" s="22" t="str">
        <f>IF('Admissions 2020'!J43&gt;0,'Admissions 2020'!J43/'Admissions 2020'!C43,"  ")</f>
        <v xml:space="preserve">  </v>
      </c>
      <c r="L43" s="22" t="str">
        <f>IF('Admissions 2020'!I43&gt;0,'Admissions 2020'!I43/'Admissions 2020'!C43,"  ")</f>
        <v xml:space="preserve">  </v>
      </c>
      <c r="M43">
        <v>2020</v>
      </c>
      <c r="N43" t="s">
        <v>147</v>
      </c>
      <c r="O43">
        <v>6</v>
      </c>
    </row>
    <row r="44" spans="1:15">
      <c r="A44" s="4" t="s">
        <v>94</v>
      </c>
      <c r="B44" s="2" t="s">
        <v>95</v>
      </c>
      <c r="C44" s="11"/>
      <c r="D44" s="31"/>
      <c r="E44" s="12"/>
      <c r="F44" s="31"/>
      <c r="G44" s="12"/>
      <c r="H44" s="11"/>
      <c r="I44" s="22" t="str">
        <f>IF('Admissions 2020'!F44&gt;0,'Admissions 2020'!F44/'Admissions 2020'!C44,"  ")</f>
        <v xml:space="preserve">  </v>
      </c>
      <c r="J44" s="22" t="str">
        <f>IF('Admissions 2020'!G44&gt;0,'Admissions 2020'!G44/'Admissions 2020'!C44,"  ")</f>
        <v xml:space="preserve">  </v>
      </c>
      <c r="K44" s="22" t="str">
        <f>IF('Admissions 2020'!J44&gt;0,'Admissions 2020'!J44/'Admissions 2020'!C44,"  ")</f>
        <v xml:space="preserve">  </v>
      </c>
      <c r="L44" s="22" t="str">
        <f>IF('Admissions 2020'!I44&gt;0,'Admissions 2020'!I44/'Admissions 2020'!C44,"  ")</f>
        <v xml:space="preserve">  </v>
      </c>
      <c r="M44">
        <v>2020</v>
      </c>
      <c r="N44" t="s">
        <v>147</v>
      </c>
    </row>
    <row r="45" spans="1:15">
      <c r="A45" s="4" t="s">
        <v>96</v>
      </c>
      <c r="B45" s="1" t="s">
        <v>97</v>
      </c>
      <c r="C45" s="11">
        <f t="shared" si="0"/>
        <v>0.18999999999999995</v>
      </c>
      <c r="D45" s="31">
        <f t="shared" si="1"/>
        <v>0.81</v>
      </c>
      <c r="E45" s="12">
        <f t="shared" si="2"/>
        <v>0.19</v>
      </c>
      <c r="F45" s="31">
        <f t="shared" si="3"/>
        <v>0.62</v>
      </c>
      <c r="G45" s="12">
        <f t="shared" si="4"/>
        <v>0.2</v>
      </c>
      <c r="H45" s="11">
        <f t="shared" si="5"/>
        <v>0.61</v>
      </c>
      <c r="I45" s="22">
        <f>IF('Admissions 2020'!F45&gt;0,'Admissions 2020'!F45/'Admissions 2020'!C45,"  ")</f>
        <v>0.10037174721189591</v>
      </c>
      <c r="J45" s="22">
        <f>IF('Admissions 2020'!G45&gt;0,'Admissions 2020'!G45/'Admissions 2020'!C45,"  ")</f>
        <v>0.10408921933085502</v>
      </c>
      <c r="K45" s="22">
        <f>IF('Admissions 2020'!J45&gt;0,'Admissions 2020'!J45/'Admissions 2020'!C45,"  ")</f>
        <v>0.5204460966542751</v>
      </c>
      <c r="L45" s="22">
        <f>IF('Admissions 2020'!I45&gt;0,'Admissions 2020'!I45/'Admissions 2020'!C45,"  ")</f>
        <v>9.442379182156134E-2</v>
      </c>
      <c r="M45">
        <v>2020</v>
      </c>
      <c r="N45" t="s">
        <v>146</v>
      </c>
      <c r="O45">
        <v>6</v>
      </c>
    </row>
    <row r="46" spans="1:15">
      <c r="A46" s="4" t="s">
        <v>98</v>
      </c>
      <c r="B46" s="1" t="s">
        <v>99</v>
      </c>
      <c r="C46" s="11"/>
      <c r="D46" s="31"/>
      <c r="E46" s="12"/>
      <c r="F46" s="31"/>
      <c r="G46" s="12"/>
      <c r="H46" s="11"/>
      <c r="I46" s="22" t="str">
        <f>IF('Admissions 2020'!F46&gt;0,'Admissions 2020'!F46/'Admissions 2020'!C46,"  ")</f>
        <v xml:space="preserve">  </v>
      </c>
      <c r="J46" s="22" t="str">
        <f>IF('Admissions 2020'!G46&gt;0,'Admissions 2020'!G46/'Admissions 2020'!C46,"  ")</f>
        <v xml:space="preserve">  </v>
      </c>
      <c r="K46" s="22" t="str">
        <f>IF('Admissions 2020'!J46&gt;0,'Admissions 2020'!J46/'Admissions 2020'!C46,"  ")</f>
        <v xml:space="preserve">  </v>
      </c>
      <c r="L46" s="22" t="str">
        <f>IF('Admissions 2020'!I46&gt;0,'Admissions 2020'!I46/'Admissions 2020'!C46,"  ")</f>
        <v xml:space="preserve">  </v>
      </c>
      <c r="M46">
        <v>2020</v>
      </c>
      <c r="N46" t="s">
        <v>147</v>
      </c>
    </row>
    <row r="47" spans="1:15">
      <c r="A47" s="4" t="s">
        <v>100</v>
      </c>
      <c r="B47" s="2" t="s">
        <v>101</v>
      </c>
      <c r="C47" s="11">
        <f t="shared" si="0"/>
        <v>0.89</v>
      </c>
      <c r="D47" s="31">
        <f t="shared" si="1"/>
        <v>0.11</v>
      </c>
      <c r="E47" s="12"/>
      <c r="F47" s="31"/>
      <c r="G47" s="12">
        <f>'Admissions 2020'!E47/'Admissions 2020'!C47</f>
        <v>5.2294723696534498E-2</v>
      </c>
      <c r="H47" s="11">
        <f>'Admissions 2020'!H47/'Admissions 2020'!C47</f>
        <v>6.2285357477364973E-2</v>
      </c>
      <c r="I47" s="22" t="str">
        <f>IF('Admissions 2020'!F47&gt;0,'Admissions 2020'!F47/'Admissions 2020'!C47,"  ")</f>
        <v xml:space="preserve">  </v>
      </c>
      <c r="J47" s="22" t="str">
        <f>IF('Admissions 2020'!G47&gt;0,'Admissions 2020'!G47/'Admissions 2020'!C47,"  ")</f>
        <v xml:space="preserve">  </v>
      </c>
      <c r="K47" s="22" t="str">
        <f>IF('Admissions 2020'!J47&gt;0,'Admissions 2020'!J47/'Admissions 2020'!C47,"  ")</f>
        <v xml:space="preserve">  </v>
      </c>
      <c r="L47" s="22" t="str">
        <f>IF('Admissions 2020'!I47&gt;0,'Admissions 2020'!I47/'Admissions 2020'!C47,"  ")</f>
        <v xml:space="preserve">  </v>
      </c>
      <c r="M47">
        <v>2020</v>
      </c>
      <c r="N47" t="s">
        <v>147</v>
      </c>
      <c r="O47">
        <v>12</v>
      </c>
    </row>
    <row r="48" spans="1:15">
      <c r="A48" s="4" t="s">
        <v>102</v>
      </c>
      <c r="B48" s="1" t="s">
        <v>103</v>
      </c>
      <c r="C48" s="11">
        <f t="shared" si="0"/>
        <v>0.57000000000000006</v>
      </c>
      <c r="D48" s="31">
        <f t="shared" si="1"/>
        <v>0.43</v>
      </c>
      <c r="E48" s="12"/>
      <c r="F48" s="31"/>
      <c r="G48" s="12"/>
      <c r="H48" s="11">
        <f t="shared" si="5"/>
        <v>0.43000000000000005</v>
      </c>
      <c r="I48" s="22" t="str">
        <f>IF('Admissions 2020'!F48&gt;0,'Admissions 2020'!F48/'Admissions 2020'!C48,"  ")</f>
        <v xml:space="preserve">  </v>
      </c>
      <c r="J48" s="22" t="str">
        <f>IF('Admissions 2020'!G48&gt;0,'Admissions 2020'!G48/'Admissions 2020'!C48,"  ")</f>
        <v xml:space="preserve">  </v>
      </c>
      <c r="K48" s="22">
        <f>IF('Admissions 2020'!J48&gt;0,'Admissions 2020'!J48/'Admissions 2020'!C48,"  ")</f>
        <v>0.20252783629250676</v>
      </c>
      <c r="L48" s="22">
        <f>IF('Admissions 2020'!I48&gt;0,'Admissions 2020'!I48/'Admissions 2020'!C48,"  ")</f>
        <v>0.23232019259705086</v>
      </c>
      <c r="M48">
        <v>2020</v>
      </c>
    </row>
    <row r="49" spans="1:15">
      <c r="A49" s="4" t="s">
        <v>104</v>
      </c>
      <c r="B49" s="1" t="s">
        <v>105</v>
      </c>
      <c r="C49" s="11">
        <f t="shared" si="0"/>
        <v>0.34000000000000008</v>
      </c>
      <c r="D49" s="31">
        <f t="shared" si="1"/>
        <v>0.65999999999999992</v>
      </c>
      <c r="E49" s="12">
        <f t="shared" si="2"/>
        <v>0.13</v>
      </c>
      <c r="F49" s="31">
        <f t="shared" si="3"/>
        <v>0.53</v>
      </c>
      <c r="G49" s="12">
        <f t="shared" si="4"/>
        <v>0.25</v>
      </c>
      <c r="H49" s="11">
        <f t="shared" si="5"/>
        <v>0.41</v>
      </c>
      <c r="I49" s="22">
        <f>IF('Admissions 2020'!F49&gt;0,'Admissions 2020'!F49/'Admissions 2020'!C49,"  ")</f>
        <v>6.873385012919897E-2</v>
      </c>
      <c r="J49" s="22">
        <f>IF('Admissions 2020'!G49&gt;0,'Admissions 2020'!G49/'Admissions 2020'!C49,"  ")</f>
        <v>0.18191214470284237</v>
      </c>
      <c r="K49" s="22">
        <f>IF('Admissions 2020'!J49&gt;0,'Admissions 2020'!J49/'Admissions 2020'!C49,"  ")</f>
        <v>0.34987080103359175</v>
      </c>
      <c r="L49" s="22">
        <f>IF('Admissions 2020'!I49&gt;0,'Admissions 2020'!I49/'Admissions 2020'!C49,"  ")</f>
        <v>6.4082687338501296E-2</v>
      </c>
      <c r="M49">
        <v>2020</v>
      </c>
      <c r="N49" t="s">
        <v>146</v>
      </c>
      <c r="O49">
        <v>3</v>
      </c>
    </row>
    <row r="50" spans="1:15">
      <c r="A50" s="4" t="s">
        <v>106</v>
      </c>
      <c r="B50" s="2" t="s">
        <v>107</v>
      </c>
      <c r="C50" s="11">
        <f t="shared" si="0"/>
        <v>0.56000000000000005</v>
      </c>
      <c r="D50" s="31">
        <f t="shared" si="1"/>
        <v>0.44</v>
      </c>
      <c r="E50" s="12">
        <f t="shared" si="2"/>
        <v>0.12</v>
      </c>
      <c r="F50" s="31">
        <f t="shared" si="3"/>
        <v>0.32</v>
      </c>
      <c r="G50" s="12">
        <f t="shared" si="4"/>
        <v>0.13</v>
      </c>
      <c r="H50" s="11">
        <f t="shared" si="5"/>
        <v>0.31</v>
      </c>
      <c r="I50" s="22">
        <f>IF('Admissions 2020'!F50&gt;0,'Admissions 2020'!F50/'Admissions 2020'!C50,"  ")</f>
        <v>1.9373587342589602E-3</v>
      </c>
      <c r="J50" s="22">
        <f>IF('Admissions 2020'!G50&gt;0,'Admissions 2020'!G50/'Admissions 2020'!C50,"  ")</f>
        <v>0.13400064578624477</v>
      </c>
      <c r="K50" s="22">
        <f>IF('Admissions 2020'!J50&gt;0,'Admissions 2020'!J50/'Admissions 2020'!C50,"  ")</f>
        <v>0.19018404907975461</v>
      </c>
      <c r="L50" s="22">
        <f>IF('Admissions 2020'!I50&gt;0,'Admissions 2020'!I50/'Admissions 2020'!C50,"  ")</f>
        <v>0.11591863093316113</v>
      </c>
      <c r="M50">
        <v>2020</v>
      </c>
      <c r="N50" t="s">
        <v>147</v>
      </c>
      <c r="O50">
        <v>10</v>
      </c>
    </row>
    <row r="51" spans="1:15">
      <c r="A51" s="4" t="s">
        <v>108</v>
      </c>
      <c r="B51" s="1" t="s">
        <v>109</v>
      </c>
      <c r="C51" s="11">
        <f t="shared" si="0"/>
        <v>0.44999999999999996</v>
      </c>
      <c r="D51" s="31">
        <f t="shared" si="1"/>
        <v>0.55000000000000004</v>
      </c>
      <c r="E51" s="12">
        <f t="shared" si="2"/>
        <v>0.1</v>
      </c>
      <c r="F51" s="31">
        <f t="shared" si="3"/>
        <v>0.44999999999999996</v>
      </c>
      <c r="G51" s="12">
        <f t="shared" si="4"/>
        <v>0.3</v>
      </c>
      <c r="H51" s="11">
        <f t="shared" si="5"/>
        <v>0.25</v>
      </c>
      <c r="I51" s="22">
        <f>IF('Admissions 2020'!F51&gt;0,'Admissions 2020'!F51/'Admissions 2020'!C51,"  ")</f>
        <v>6.1503416856492028E-2</v>
      </c>
      <c r="J51" s="22">
        <f>IF('Admissions 2020'!G51&gt;0,'Admissions 2020'!G51/'Admissions 2020'!C51,"  ")</f>
        <v>0.23690205011389523</v>
      </c>
      <c r="K51" s="22">
        <f>IF('Admissions 2020'!J51&gt;0,'Admissions 2020'!J51/'Admissions 2020'!C51,"  ")</f>
        <v>0.21412300683371299</v>
      </c>
      <c r="L51" s="22">
        <f>IF('Admissions 2020'!I51&gt;0,'Admissions 2020'!I51/'Admissions 2020'!C51,"  ")</f>
        <v>4.441913439635535E-2</v>
      </c>
      <c r="M51">
        <v>2020</v>
      </c>
      <c r="N51" t="s">
        <v>147</v>
      </c>
      <c r="O51">
        <v>12</v>
      </c>
    </row>
    <row r="52" spans="1:15">
      <c r="A52" s="4"/>
      <c r="B52" s="1"/>
      <c r="C52" s="11"/>
      <c r="D52" s="12"/>
      <c r="E52" s="12"/>
      <c r="F52" s="12"/>
      <c r="G52" s="12"/>
      <c r="H52" s="11"/>
      <c r="I52" s="21"/>
      <c r="J52" s="21"/>
      <c r="K52" s="21"/>
      <c r="L52" s="21"/>
    </row>
    <row r="53" spans="1:15">
      <c r="B53" s="14" t="s">
        <v>110</v>
      </c>
      <c r="C53" s="16">
        <f>('Admissions 2020'!C53-'Admissions 2020'!E53-'Admissions 2020'!H53)/'Admissions 2020'!C53</f>
        <v>0.64101043746675623</v>
      </c>
      <c r="D53" s="17">
        <f>('Admissions 2020'!E53+'Admissions 2020'!H53)/'Admissions 2020'!C53</f>
        <v>0.35898956253324382</v>
      </c>
      <c r="E53" s="17">
        <f>('Admissions 2020'!F53+'Admissions 2020'!I53)/'Admissions 2020'!C53</f>
        <v>0.16697330903446891</v>
      </c>
      <c r="F53" s="17">
        <f>('Admissions 2020'!G53+'Admissions 2020'!J53)/'Admissions 2020'!C53</f>
        <v>0.19201625349877488</v>
      </c>
      <c r="G53" s="17">
        <f>'Admissions 2020'!E53/'Admissions 2020'!C53</f>
        <v>0.16519885248903499</v>
      </c>
      <c r="H53" s="17">
        <f>'Admissions 2020'!H53/'Admissions 2020'!C53</f>
        <v>0.19379071004420881</v>
      </c>
      <c r="I53" s="17">
        <f>'Admissions 2020'!F53/'Admissions 2020'!C53</f>
        <v>8.8932099788111577E-2</v>
      </c>
      <c r="J53" s="17">
        <f>'Admissions 2020'!G53/'Admissions 2020'!C53</f>
        <v>7.626675270092341E-2</v>
      </c>
      <c r="K53" s="17">
        <f>'Admissions 2020'!J53/'Admissions 2020'!C53</f>
        <v>0.11574950079785147</v>
      </c>
      <c r="L53" s="17">
        <f>'Admissions 2020'!I53/'Admissions 2020'!C53</f>
        <v>7.8041209246357351E-2</v>
      </c>
    </row>
    <row r="54" spans="1:15">
      <c r="E54" s="12"/>
      <c r="F54" s="12"/>
      <c r="J54" s="11" t="str">
        <f>IF('Admissions 2020'!G52&gt;0,'Admissions 2020'!G52/'Admissions 2020'!C52,"  ")</f>
        <v xml:space="preserve">  </v>
      </c>
      <c r="K54" s="11" t="str">
        <f>IF('Admissions 2020'!J52&gt;0,'Admissions 2020'!J52/'Admissions 2020'!C52,"  ")</f>
        <v xml:space="preserve">  </v>
      </c>
      <c r="L54" s="11" t="str">
        <f>IF('Admissions 2020'!I52&gt;0,'Admissions 2020'!I52/'Admissions 2020'!C52,"  ")</f>
        <v xml:space="preserve">  </v>
      </c>
    </row>
    <row r="55" spans="1:15">
      <c r="B55" t="s">
        <v>139</v>
      </c>
      <c r="C55">
        <f>COUNTIF(C2:C51, "&gt;0")</f>
        <v>37</v>
      </c>
      <c r="D55">
        <f>COUNTIF(D2:D51, "&gt;0")</f>
        <v>37</v>
      </c>
      <c r="E55">
        <f t="shared" ref="E55:L55" si="6">COUNTIF(E2:E51, "&gt;0")</f>
        <v>33</v>
      </c>
      <c r="F55">
        <f t="shared" si="6"/>
        <v>34</v>
      </c>
      <c r="G55">
        <f t="shared" si="6"/>
        <v>33</v>
      </c>
      <c r="H55">
        <f t="shared" si="6"/>
        <v>36</v>
      </c>
      <c r="I55">
        <f t="shared" si="6"/>
        <v>25</v>
      </c>
      <c r="J55">
        <f t="shared" si="6"/>
        <v>26</v>
      </c>
      <c r="K55">
        <f t="shared" si="6"/>
        <v>33</v>
      </c>
      <c r="L55">
        <f t="shared" si="6"/>
        <v>32</v>
      </c>
    </row>
  </sheetData>
  <autoFilter ref="A1:O51" xr:uid="{88951DB9-391F-41D1-8313-3EDADB2773BF}"/>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D62D4-0098-4307-BBF2-09E288B6568C}">
  <dimension ref="A1:K55"/>
  <sheetViews>
    <sheetView zoomScale="110" zoomScaleNormal="110" workbookViewId="0">
      <pane xSplit="2" ySplit="1" topLeftCell="C42" activePane="bottomRight" state="frozen"/>
      <selection pane="bottomRight" activeCell="D47" sqref="D47"/>
      <selection pane="bottomLeft" activeCell="B51" sqref="B51:B52"/>
      <selection pane="topRight" activeCell="B51" sqref="B51:B52"/>
    </sheetView>
  </sheetViews>
  <sheetFormatPr defaultColWidth="8.85546875" defaultRowHeight="15"/>
  <cols>
    <col min="1" max="1" width="11.28515625" customWidth="1"/>
    <col min="2" max="2" width="15.28515625" bestFit="1" customWidth="1"/>
    <col min="3" max="3" width="14.140625" customWidth="1"/>
    <col min="4" max="9" width="10.7109375" customWidth="1"/>
    <col min="10" max="10" width="12" customWidth="1"/>
  </cols>
  <sheetData>
    <row r="1" spans="1:11" ht="64.5" customHeight="1">
      <c r="A1" s="9" t="s">
        <v>0</v>
      </c>
      <c r="B1" s="9" t="s">
        <v>1</v>
      </c>
      <c r="C1" s="8" t="s">
        <v>131</v>
      </c>
      <c r="D1" s="8" t="s">
        <v>132</v>
      </c>
      <c r="E1" s="8" t="s">
        <v>133</v>
      </c>
      <c r="F1" s="8" t="s">
        <v>134</v>
      </c>
      <c r="G1" s="8" t="s">
        <v>135</v>
      </c>
      <c r="H1" s="8" t="s">
        <v>136</v>
      </c>
      <c r="I1" s="8" t="s">
        <v>137</v>
      </c>
      <c r="J1" s="8" t="s">
        <v>138</v>
      </c>
      <c r="K1" s="8" t="s">
        <v>119</v>
      </c>
    </row>
    <row r="2" spans="1:11">
      <c r="A2" s="3" t="s">
        <v>10</v>
      </c>
      <c r="B2" s="1" t="s">
        <v>11</v>
      </c>
      <c r="C2" s="11">
        <f>1-D2</f>
        <v>0.67999999999999994</v>
      </c>
      <c r="D2" s="11">
        <f>ROUND(E2,2)+ROUND(F2,2)</f>
        <v>0.32</v>
      </c>
      <c r="E2" s="11">
        <f>ROUND(H2,2)+ROUND(G2,2)</f>
        <v>0.27</v>
      </c>
      <c r="F2" s="11">
        <f>ROUND(J2,2)+ROUND(I2,2)</f>
        <v>0.05</v>
      </c>
      <c r="G2" s="22">
        <f>IF('Population 2020'!F2&gt;0,'Population 2020'!F2/'Population 2020'!C2,"  ")</f>
        <v>0.17478642345878551</v>
      </c>
      <c r="H2" s="22">
        <f>IF('Population 2020'!G2&gt;0,'Population 2020'!G2/'Population 2020'!C2,"  ")</f>
        <v>0.10251673978296005</v>
      </c>
      <c r="I2" s="22">
        <f>IF('Population 2020'!J2&gt;0,'Population 2020'!J2/'Population 2020'!C2,"  ")</f>
        <v>2.0318633110136226E-2</v>
      </c>
      <c r="J2" s="22">
        <f>IF('Population 2020'!I2&gt;0,'Population 2020'!I2/'Population 2020'!C2,"  ")</f>
        <v>3.4403140152389745E-2</v>
      </c>
      <c r="K2">
        <v>2020</v>
      </c>
    </row>
    <row r="3" spans="1:11">
      <c r="A3" s="3" t="s">
        <v>12</v>
      </c>
      <c r="B3" s="2" t="s">
        <v>13</v>
      </c>
      <c r="C3" s="11">
        <f t="shared" ref="C3:C51" si="0">1-D3</f>
        <v>0.99996345029239764</v>
      </c>
      <c r="D3" s="56">
        <f>'Population 2020'!D3/'Population 2020'!C3</f>
        <v>3.6549707602339182E-5</v>
      </c>
      <c r="E3" s="56">
        <f>'Population 2020'!E3/'Population 2020'!C3</f>
        <v>3.6549707602339182E-5</v>
      </c>
      <c r="F3" s="56">
        <f>'Population 2020'!H3/'Population 2020'!C3</f>
        <v>0</v>
      </c>
      <c r="G3" s="22" t="str">
        <f>IF('Population 2020'!F3&gt;0,'Population 2020'!F3/'Population 2020'!C3,"  ")</f>
        <v xml:space="preserve">  </v>
      </c>
      <c r="H3" s="22">
        <f>IF('Population 2020'!G3&gt;0,'Population 2020'!G3/'Population 2020'!C3,"  ")</f>
        <v>3.6549707602339182E-5</v>
      </c>
      <c r="I3" s="22" t="str">
        <f>IF('Population 2020'!J3&gt;0,'Population 2020'!J3/'Population 2020'!C3,"  ")</f>
        <v xml:space="preserve">  </v>
      </c>
      <c r="J3" s="22" t="str">
        <f>IF('Population 2020'!I3&gt;0,'Population 2020'!I3/'Population 2020'!C3,"  ")</f>
        <v xml:space="preserve">  </v>
      </c>
      <c r="K3">
        <v>2020</v>
      </c>
    </row>
    <row r="4" spans="1:11">
      <c r="A4" s="3" t="s">
        <v>14</v>
      </c>
      <c r="B4" s="2" t="s">
        <v>15</v>
      </c>
      <c r="C4" s="11">
        <f t="shared" si="0"/>
        <v>0.54</v>
      </c>
      <c r="D4" s="11">
        <f t="shared" ref="D4:D51" si="1">ROUND(E4,2)+ROUND(F4,2)</f>
        <v>0.45999999999999996</v>
      </c>
      <c r="E4" s="11">
        <f t="shared" ref="E4:E51" si="2">ROUND(H4,2)+ROUND(G4,2)</f>
        <v>0.16</v>
      </c>
      <c r="F4" s="11">
        <f t="shared" ref="F4:F51" si="3">ROUND(J4,2)+ROUND(I4,2)</f>
        <v>0.30000000000000004</v>
      </c>
      <c r="G4" s="22">
        <f>IF('Population 2020'!F4&gt;0,'Population 2020'!F4/'Population 2020'!C4,"  ")</f>
        <v>0.13389482061144639</v>
      </c>
      <c r="H4" s="22">
        <f>IF('Population 2020'!G4&gt;0,'Population 2020'!G4/'Population 2020'!C4,"  ")</f>
        <v>2.7654353736985212E-2</v>
      </c>
      <c r="I4" s="22">
        <f>IF('Population 2020'!J4&gt;0,'Population 2020'!J4/'Population 2020'!C4,"  ")</f>
        <v>6.8572186484514894E-2</v>
      </c>
      <c r="J4" s="22">
        <f>IF('Population 2020'!I4&gt;0,'Population 2020'!I4/'Population 2020'!C4,"  ")</f>
        <v>0.23025399562305193</v>
      </c>
      <c r="K4">
        <v>2020</v>
      </c>
    </row>
    <row r="5" spans="1:11">
      <c r="A5" s="3" t="s">
        <v>16</v>
      </c>
      <c r="B5" s="1" t="s">
        <v>17</v>
      </c>
      <c r="C5" s="11"/>
      <c r="D5" s="11"/>
      <c r="E5" s="11"/>
      <c r="F5" s="11"/>
      <c r="G5" s="22"/>
      <c r="H5" s="22"/>
      <c r="I5" s="22"/>
      <c r="J5" s="22"/>
      <c r="K5">
        <v>2020</v>
      </c>
    </row>
    <row r="6" spans="1:11">
      <c r="A6" s="3" t="s">
        <v>18</v>
      </c>
      <c r="B6" s="2" t="s">
        <v>19</v>
      </c>
      <c r="C6" s="11">
        <f t="shared" si="0"/>
        <v>0.76</v>
      </c>
      <c r="D6" s="11">
        <f t="shared" si="1"/>
        <v>0.24000000000000002</v>
      </c>
      <c r="E6" s="11">
        <f t="shared" si="2"/>
        <v>7.0000000000000007E-2</v>
      </c>
      <c r="F6" s="11">
        <f t="shared" si="3"/>
        <v>0.17</v>
      </c>
      <c r="G6" s="22">
        <f>IF('Population 2020'!F6&gt;0,'Population 2020'!F6/'Population 2020'!C6,"  ")</f>
        <v>5.3007621722350282E-2</v>
      </c>
      <c r="H6" s="22">
        <f>IF('Population 2020'!G6&gt;0,'Population 2020'!G6/'Population 2020'!C6,"  ")</f>
        <v>1.9924224359483877E-2</v>
      </c>
      <c r="I6" s="22">
        <f>IF('Population 2020'!J6&gt;0,'Population 2020'!J6/'Population 2020'!C6,"  ")</f>
        <v>7.4185941764035718E-4</v>
      </c>
      <c r="J6" s="22">
        <f>IF('Population 2020'!I6&gt;0,'Population 2020'!I6/'Population 2020'!C6,"  ")</f>
        <v>0.16575258988421693</v>
      </c>
      <c r="K6">
        <v>2020</v>
      </c>
    </row>
    <row r="7" spans="1:11">
      <c r="A7" s="3" t="s">
        <v>20</v>
      </c>
      <c r="B7" s="2" t="s">
        <v>21</v>
      </c>
      <c r="C7" s="11">
        <f t="shared" si="0"/>
        <v>0.82000000000000006</v>
      </c>
      <c r="D7" s="11">
        <f t="shared" si="1"/>
        <v>0.18</v>
      </c>
      <c r="E7" s="54">
        <f>'Population 2020'!E7/'Population 2020'!C7</f>
        <v>3.6695143627085603E-3</v>
      </c>
      <c r="F7" s="11">
        <f t="shared" si="3"/>
        <v>0.18</v>
      </c>
      <c r="G7" s="22">
        <f>IF('Population 2020'!F7&gt;0,'Population 2020'!F7/'Population 2020'!C7,"  ")</f>
        <v>2.5801272862794565E-3</v>
      </c>
      <c r="H7" s="22">
        <f>IF('Population 2020'!G7&gt;0,'Population 2020'!G7/'Population 2020'!C7,"  ")</f>
        <v>1.0893870764291038E-3</v>
      </c>
      <c r="I7" s="22">
        <f>IF('Population 2020'!J7&gt;0,'Population 2020'!J7/'Population 2020'!C7,"  ")</f>
        <v>5.0398486325325384E-2</v>
      </c>
      <c r="J7" s="22">
        <f>IF('Population 2020'!I7&gt;0,'Population 2020'!I7/'Population 2020'!C7,"  ")</f>
        <v>0.13342124878160655</v>
      </c>
      <c r="K7">
        <v>2020</v>
      </c>
    </row>
    <row r="8" spans="1:11">
      <c r="A8" s="3" t="s">
        <v>22</v>
      </c>
      <c r="B8" s="1" t="s">
        <v>23</v>
      </c>
      <c r="C8" s="11"/>
      <c r="D8" s="11"/>
      <c r="E8" s="11"/>
      <c r="F8" s="11"/>
      <c r="G8" s="22"/>
      <c r="H8" s="22"/>
      <c r="I8" s="22"/>
      <c r="J8" s="22"/>
      <c r="K8">
        <v>2020</v>
      </c>
    </row>
    <row r="9" spans="1:11">
      <c r="A9" s="3" t="s">
        <v>24</v>
      </c>
      <c r="B9" s="2" t="s">
        <v>25</v>
      </c>
      <c r="C9" s="11"/>
      <c r="D9" s="11"/>
      <c r="E9" s="11"/>
      <c r="F9" s="11"/>
      <c r="G9" s="22"/>
      <c r="H9" s="22"/>
      <c r="I9" s="22"/>
      <c r="J9" s="22"/>
      <c r="K9">
        <v>2020</v>
      </c>
    </row>
    <row r="10" spans="1:11">
      <c r="A10" s="3" t="s">
        <v>26</v>
      </c>
      <c r="B10" s="1" t="s">
        <v>27</v>
      </c>
      <c r="C10" s="11">
        <f t="shared" si="0"/>
        <v>0.84</v>
      </c>
      <c r="D10" s="11">
        <f t="shared" si="1"/>
        <v>0.16</v>
      </c>
      <c r="E10" s="11">
        <f t="shared" si="2"/>
        <v>0.15</v>
      </c>
      <c r="F10" s="54">
        <f>'Population 2020'!H10/'Population 2020'!C10</f>
        <v>7.6821373210540717E-3</v>
      </c>
      <c r="G10" s="22">
        <f>IF('Population 2020'!F10&gt;0,'Population 2020'!F10/'Population 2020'!C10,"  ")</f>
        <v>9.2481991428831956E-2</v>
      </c>
      <c r="H10" s="22">
        <f>IF('Population 2020'!G10&gt;0,'Population 2020'!G10/'Population 2020'!C10,"  ")</f>
        <v>5.8505060636454817E-2</v>
      </c>
      <c r="I10" s="21">
        <f>IF('Population 2020'!J10&gt;0,'Population 2020'!J10/'Population 2020'!C10,"  ")</f>
        <v>4.0348317680313668E-3</v>
      </c>
      <c r="J10" s="21">
        <f>IF('Population 2020'!I10&gt;0,'Population 2020'!I10/'Population 2020'!C10,"  ")</f>
        <v>3.6473055530227044E-3</v>
      </c>
      <c r="K10">
        <v>2020</v>
      </c>
    </row>
    <row r="11" spans="1:11">
      <c r="A11" s="3" t="s">
        <v>28</v>
      </c>
      <c r="B11" s="2" t="s">
        <v>29</v>
      </c>
      <c r="C11" s="11"/>
      <c r="D11" s="11"/>
      <c r="E11" s="11"/>
      <c r="F11" s="11"/>
      <c r="G11" s="22"/>
      <c r="H11" s="22"/>
      <c r="I11" s="22"/>
      <c r="J11" s="22"/>
      <c r="K11">
        <v>2020</v>
      </c>
    </row>
    <row r="12" spans="1:11">
      <c r="A12" s="3" t="s">
        <v>30</v>
      </c>
      <c r="B12" s="2" t="s">
        <v>31</v>
      </c>
      <c r="C12" s="11">
        <f t="shared" si="0"/>
        <v>0.66999999999999993</v>
      </c>
      <c r="D12" s="11">
        <f t="shared" si="1"/>
        <v>0.33</v>
      </c>
      <c r="E12" s="11">
        <f t="shared" si="2"/>
        <v>0.11</v>
      </c>
      <c r="F12" s="11">
        <f t="shared" si="3"/>
        <v>0.22</v>
      </c>
      <c r="G12" s="22">
        <f>IF('Population 2020'!F12&gt;0,'Population 2020'!F12/'Population 2020'!C12,"  ")</f>
        <v>7.9196556671449064E-2</v>
      </c>
      <c r="H12" s="22">
        <f>IF('Population 2020'!G12&gt;0,'Population 2020'!G12/'Population 2020'!C12,"  ")</f>
        <v>2.6972740315638451E-2</v>
      </c>
      <c r="I12" s="22">
        <f>IF('Population 2020'!J12&gt;0,'Population 2020'!J12/'Population 2020'!C12,"  ")</f>
        <v>3.9598278335724532E-2</v>
      </c>
      <c r="J12" s="22">
        <f>IF('Population 2020'!I12&gt;0,'Population 2020'!I12/'Population 2020'!C12,"  ")</f>
        <v>0.17560975609756097</v>
      </c>
      <c r="K12">
        <v>2020</v>
      </c>
    </row>
    <row r="13" spans="1:11">
      <c r="A13" s="3" t="s">
        <v>32</v>
      </c>
      <c r="B13" s="2" t="s">
        <v>33</v>
      </c>
      <c r="C13" s="11">
        <f t="shared" si="0"/>
        <v>0.67999999999999994</v>
      </c>
      <c r="D13" s="11">
        <f t="shared" si="1"/>
        <v>0.32</v>
      </c>
      <c r="E13" s="11">
        <f t="shared" si="2"/>
        <v>0.2</v>
      </c>
      <c r="F13" s="11">
        <f t="shared" si="3"/>
        <v>0.12</v>
      </c>
      <c r="G13" s="22">
        <f>IF('Population 2020'!F13&gt;0,'Population 2020'!F13/'Population 2020'!C13,"  ")</f>
        <v>0.10587141339001063</v>
      </c>
      <c r="H13" s="22">
        <f>IF('Population 2020'!G13&gt;0,'Population 2020'!G13/'Population 2020'!C13,"  ")</f>
        <v>8.9133900106269925E-2</v>
      </c>
      <c r="I13" s="22">
        <f>IF('Population 2020'!J13&gt;0,'Population 2020'!J13/'Population 2020'!C13,"  ")</f>
        <v>3.7725823591923488E-2</v>
      </c>
      <c r="J13" s="22">
        <f>IF('Population 2020'!I13&gt;0,'Population 2020'!I13/'Population 2020'!C13,"  ")</f>
        <v>8.4351753453772577E-2</v>
      </c>
      <c r="K13">
        <v>2020</v>
      </c>
    </row>
    <row r="14" spans="1:11">
      <c r="A14" s="3" t="s">
        <v>34</v>
      </c>
      <c r="B14" s="2" t="s">
        <v>35</v>
      </c>
      <c r="C14" s="11">
        <f t="shared" si="0"/>
        <v>0.83000000000000007</v>
      </c>
      <c r="D14" s="11">
        <f t="shared" si="1"/>
        <v>0.16999999999999998</v>
      </c>
      <c r="E14" s="11">
        <f t="shared" si="2"/>
        <v>0.12</v>
      </c>
      <c r="F14" s="11">
        <f t="shared" si="3"/>
        <v>0.05</v>
      </c>
      <c r="G14" s="22">
        <f>IF('Population 2020'!F14&gt;0,'Population 2020'!F14/'Population 2020'!C14,"  ")</f>
        <v>8.4900284900284895E-2</v>
      </c>
      <c r="H14" s="22">
        <f>IF('Population 2020'!G14&gt;0,'Population 2020'!G14/'Population 2020'!C14,"  ")</f>
        <v>3.5555555555555556E-2</v>
      </c>
      <c r="I14" s="22">
        <f>IF('Population 2020'!J14&gt;0,'Population 2020'!J14/'Population 2020'!C14,"  ")</f>
        <v>1.0712250712250713E-2</v>
      </c>
      <c r="J14" s="22">
        <f>IF('Population 2020'!I14&gt;0,'Population 2020'!I14/'Population 2020'!C14,"  ")</f>
        <v>4.4786324786324785E-2</v>
      </c>
      <c r="K14">
        <v>2020</v>
      </c>
    </row>
    <row r="15" spans="1:11">
      <c r="A15" s="3" t="s">
        <v>36</v>
      </c>
      <c r="B15" s="2" t="s">
        <v>37</v>
      </c>
      <c r="C15" s="11">
        <f>1-D15</f>
        <v>0.87</v>
      </c>
      <c r="D15" s="11">
        <f t="shared" si="1"/>
        <v>0.13</v>
      </c>
      <c r="E15" s="11"/>
      <c r="F15" s="11">
        <f>'Population 2020'!H15/'Population 2020'!C15</f>
        <v>0.12842353965243883</v>
      </c>
      <c r="G15" s="22" t="str">
        <f>IF('Population 2020'!F15&gt;0,'Population 2020'!F15/'Population 2020'!C15,"  ")</f>
        <v xml:space="preserve">  </v>
      </c>
      <c r="H15" s="22" t="str">
        <f>IF('Population 2020'!G15&gt;0,'Population 2020'!G15/'Population 2020'!C15,"  ")</f>
        <v xml:space="preserve">  </v>
      </c>
      <c r="I15" s="22">
        <f>IF('Population 2020'!J15&gt;0,'Population 2020'!J15/'Population 2020'!C15,"  ")</f>
        <v>7.4641713557372466E-2</v>
      </c>
      <c r="J15" s="22">
        <f>IF('Population 2020'!I15&gt;0,'Population 2020'!I15/'Population 2020'!C15,"  ")</f>
        <v>5.3781826095066369E-2</v>
      </c>
      <c r="K15">
        <v>2020</v>
      </c>
    </row>
    <row r="16" spans="1:11">
      <c r="A16" s="3" t="s">
        <v>38</v>
      </c>
      <c r="B16" s="2" t="s">
        <v>39</v>
      </c>
      <c r="C16" s="11">
        <f t="shared" si="0"/>
        <v>0.89</v>
      </c>
      <c r="D16" s="11">
        <f t="shared" si="1"/>
        <v>0.11</v>
      </c>
      <c r="E16" s="11">
        <f t="shared" si="2"/>
        <v>0.03</v>
      </c>
      <c r="F16" s="11">
        <f t="shared" si="3"/>
        <v>0.08</v>
      </c>
      <c r="G16" s="22">
        <f>IF('Population 2020'!F16&gt;0,'Population 2020'!F16/'Population 2020'!C16,"  ")</f>
        <v>2.7142012999803032E-2</v>
      </c>
      <c r="H16" s="22">
        <f>IF('Population 2020'!G16&gt;0,'Population 2020'!G16/'Population 2020'!C16,"  ")</f>
        <v>1.851487098680323E-3</v>
      </c>
      <c r="I16" s="22">
        <f>IF('Population 2020'!J16&gt;0,'Population 2020'!J16/'Population 2020'!C16,"  ")</f>
        <v>4.3214496750049243E-2</v>
      </c>
      <c r="J16" s="22">
        <f>IF('Population 2020'!I16&gt;0,'Population 2020'!I16/'Population 2020'!C16,"  ")</f>
        <v>3.8920622414811895E-2</v>
      </c>
      <c r="K16">
        <v>2020</v>
      </c>
    </row>
    <row r="17" spans="1:11">
      <c r="A17" s="3" t="s">
        <v>40</v>
      </c>
      <c r="B17" s="2" t="s">
        <v>41</v>
      </c>
      <c r="C17" s="11">
        <f t="shared" si="0"/>
        <v>0.72</v>
      </c>
      <c r="D17" s="11">
        <f t="shared" si="1"/>
        <v>0.28000000000000003</v>
      </c>
      <c r="E17" s="11">
        <f t="shared" si="2"/>
        <v>0.21</v>
      </c>
      <c r="F17" s="11">
        <f>'Population 2020'!H17/'Population 2020'!C17</f>
        <v>7.3892697790836875E-2</v>
      </c>
      <c r="G17" s="22">
        <f>IF('Population 2020'!F17&gt;0,'Population 2020'!F17/'Population 2020'!C17,"  ")</f>
        <v>9.4569594079878111E-2</v>
      </c>
      <c r="H17" s="22">
        <f>IF('Population 2020'!G17&gt;0,'Population 2020'!G17/'Population 2020'!C17,"  ")</f>
        <v>0.11862008923713135</v>
      </c>
      <c r="I17" s="22" t="str">
        <f>IF('Population 2020'!J17&gt;0,'Population 2020'!J17/'Population 2020'!C17,"  ")</f>
        <v xml:space="preserve">  </v>
      </c>
      <c r="J17" s="22">
        <f>IF('Population 2020'!I17&gt;0,'Population 2020'!I17/'Population 2020'!C17,"  ")</f>
        <v>7.3892697790836875E-2</v>
      </c>
      <c r="K17">
        <v>2020</v>
      </c>
    </row>
    <row r="18" spans="1:11">
      <c r="A18" s="3" t="s">
        <v>42</v>
      </c>
      <c r="B18" s="2" t="s">
        <v>43</v>
      </c>
      <c r="C18" s="11"/>
      <c r="D18" s="11"/>
      <c r="E18" s="11"/>
      <c r="F18" s="11"/>
      <c r="G18" s="22" t="str">
        <f>IF('Population 2020'!F18&gt;0,'Population 2020'!F18/'Population 2020'!C18,"  ")</f>
        <v xml:space="preserve">  </v>
      </c>
      <c r="H18" s="22" t="str">
        <f>IF('Population 2020'!G18&gt;0,'Population 2020'!G18/'Population 2020'!C18,"  ")</f>
        <v xml:space="preserve">  </v>
      </c>
      <c r="I18" s="22" t="str">
        <f>IF('Population 2020'!J18&gt;0,'Population 2020'!J18/'Population 2020'!C18,"  ")</f>
        <v xml:space="preserve">  </v>
      </c>
      <c r="J18" s="22" t="str">
        <f>IF('Population 2020'!I18&gt;0,'Population 2020'!I18/'Population 2020'!C18,"  ")</f>
        <v xml:space="preserve">  </v>
      </c>
      <c r="K18">
        <v>2020</v>
      </c>
    </row>
    <row r="19" spans="1:11">
      <c r="A19" s="3" t="s">
        <v>44</v>
      </c>
      <c r="B19" s="2" t="s">
        <v>45</v>
      </c>
      <c r="C19" s="11"/>
      <c r="D19" s="11"/>
      <c r="E19" s="11"/>
      <c r="F19" s="11"/>
      <c r="G19" s="22" t="str">
        <f>IF('Population 2020'!F19&gt;0,'Population 2020'!F19/'Population 2020'!C19,"  ")</f>
        <v xml:space="preserve">  </v>
      </c>
      <c r="H19" s="22" t="str">
        <f>IF('Population 2020'!G19&gt;0,'Population 2020'!G19/'Population 2020'!C19,"  ")</f>
        <v xml:space="preserve">  </v>
      </c>
      <c r="I19" s="22" t="str">
        <f>IF('Population 2020'!J19&gt;0,'Population 2020'!J19/'Population 2020'!C19,"  ")</f>
        <v xml:space="preserve">  </v>
      </c>
      <c r="J19" s="22" t="str">
        <f>IF('Population 2020'!I19&gt;0,'Population 2020'!I19/'Population 2020'!C19,"  ")</f>
        <v xml:space="preserve">  </v>
      </c>
      <c r="K19">
        <v>2020</v>
      </c>
    </row>
    <row r="20" spans="1:11">
      <c r="A20" s="3" t="s">
        <v>46</v>
      </c>
      <c r="B20" s="1" t="s">
        <v>47</v>
      </c>
      <c r="C20" s="11">
        <f t="shared" si="0"/>
        <v>0.98</v>
      </c>
      <c r="D20" s="11">
        <f t="shared" si="1"/>
        <v>0.02</v>
      </c>
      <c r="E20" s="11">
        <f>'Population 2020'!E20/'Population 2020'!C20</f>
        <v>1.3252834634074511E-3</v>
      </c>
      <c r="F20" s="11">
        <f t="shared" si="3"/>
        <v>0.02</v>
      </c>
      <c r="G20" s="22" t="str">
        <f>IF('Population 2020'!F20&gt;0,'Population 2020'!F20/'Population 2020'!C20,"  ")</f>
        <v xml:space="preserve">  </v>
      </c>
      <c r="H20" s="22" t="str">
        <f>IF('Population 2020'!G20&gt;0,'Population 2020'!G20/'Population 2020'!C20,"  ")</f>
        <v xml:space="preserve">  </v>
      </c>
      <c r="I20" s="22">
        <f>IF('Population 2020'!J20&gt;0,'Population 2020'!J20/'Population 2020'!C20,"  ")</f>
        <v>1.1485790016197909E-2</v>
      </c>
      <c r="J20" s="22">
        <f>IF('Population 2020'!I20&gt;0,'Population 2020'!I20/'Population 2020'!C20,"  ")</f>
        <v>1.0749521425415992E-2</v>
      </c>
      <c r="K20">
        <v>2020</v>
      </c>
    </row>
    <row r="21" spans="1:11">
      <c r="A21" s="3" t="s">
        <v>48</v>
      </c>
      <c r="B21" s="2" t="s">
        <v>49</v>
      </c>
      <c r="C21" s="11">
        <f t="shared" si="0"/>
        <v>0.92</v>
      </c>
      <c r="D21" s="11">
        <f t="shared" si="1"/>
        <v>0.08</v>
      </c>
      <c r="E21" s="11">
        <f>'Population 2020'!E21/'Population 2020'!C21</f>
        <v>4.4069436233675499E-2</v>
      </c>
      <c r="F21" s="11">
        <f>'Population 2020'!H21/'Population 2020'!C21</f>
        <v>3.8157682592572691E-2</v>
      </c>
      <c r="G21" s="22" t="str">
        <f>IF('Population 2020'!F21&gt;0,'Population 2020'!F21/'Population 2020'!C21,"  ")</f>
        <v xml:space="preserve">  </v>
      </c>
      <c r="H21" s="22" t="str">
        <f>IF('Population 2020'!G21&gt;0,'Population 2020'!G21/'Population 2020'!C21,"  ")</f>
        <v xml:space="preserve">  </v>
      </c>
      <c r="I21" s="22" t="str">
        <f>IF('Population 2020'!J21&gt;0,'Population 2020'!J21/'Population 2020'!C21,"  ")</f>
        <v xml:space="preserve">  </v>
      </c>
      <c r="J21" s="22" t="str">
        <f>IF('Population 2020'!I21&gt;0,'Population 2020'!I21/'Population 2020'!C21,"  ")</f>
        <v xml:space="preserve">  </v>
      </c>
      <c r="K21">
        <v>2020</v>
      </c>
    </row>
    <row r="22" spans="1:11">
      <c r="A22" s="3" t="s">
        <v>50</v>
      </c>
      <c r="B22" s="2" t="s">
        <v>51</v>
      </c>
      <c r="C22" s="11"/>
      <c r="D22" s="11"/>
      <c r="E22" s="11"/>
      <c r="F22" s="11"/>
      <c r="G22" s="22" t="str">
        <f>IF('Population 2020'!F22&gt;0,'Population 2020'!F22/'Population 2020'!C22,"  ")</f>
        <v xml:space="preserve">  </v>
      </c>
      <c r="H22" s="22" t="str">
        <f>IF('Population 2020'!G22&gt;0,'Population 2020'!G22/'Population 2020'!C22,"  ")</f>
        <v xml:space="preserve">  </v>
      </c>
      <c r="I22" s="22" t="str">
        <f>IF('Population 2020'!J22&gt;0,'Population 2020'!J22/'Population 2020'!C22,"  ")</f>
        <v xml:space="preserve">  </v>
      </c>
      <c r="J22" s="22" t="str">
        <f>IF('Population 2020'!I22&gt;0,'Population 2020'!I22/'Population 2020'!C22,"  ")</f>
        <v xml:space="preserve">  </v>
      </c>
      <c r="K22">
        <v>2020</v>
      </c>
    </row>
    <row r="23" spans="1:11">
      <c r="A23" s="3" t="s">
        <v>52</v>
      </c>
      <c r="B23" s="1" t="s">
        <v>53</v>
      </c>
      <c r="C23" s="11">
        <f t="shared" si="0"/>
        <v>0.97</v>
      </c>
      <c r="D23" s="11">
        <f t="shared" si="1"/>
        <v>0.03</v>
      </c>
      <c r="E23" s="11"/>
      <c r="F23" s="11">
        <f>'Population 2020'!H23/'Population 2020'!C23</f>
        <v>3.4608327452364147E-2</v>
      </c>
      <c r="G23" s="22" t="str">
        <f>IF('Population 2020'!F23&gt;0,'Population 2020'!F23/'Population 2020'!C23,"  ")</f>
        <v xml:space="preserve">  </v>
      </c>
      <c r="H23" s="22" t="str">
        <f>IF('Population 2020'!G23&gt;0,'Population 2020'!G23/'Population 2020'!C23,"  ")</f>
        <v xml:space="preserve">  </v>
      </c>
      <c r="I23" s="22">
        <f>IF('Population 2020'!J23&gt;0,'Population 2020'!J23/'Population 2020'!C23,"  ")</f>
        <v>3.4608327452364147E-2</v>
      </c>
      <c r="J23" s="22" t="str">
        <f>IF('Population 2020'!I23&gt;0,'Population 2020'!I23/'Population 2020'!C23,"  ")</f>
        <v xml:space="preserve">  </v>
      </c>
      <c r="K23">
        <v>2020</v>
      </c>
    </row>
    <row r="24" spans="1:11">
      <c r="A24" s="3" t="s">
        <v>54</v>
      </c>
      <c r="B24" s="1" t="s">
        <v>55</v>
      </c>
      <c r="C24" s="11">
        <f t="shared" si="0"/>
        <v>0.74</v>
      </c>
      <c r="D24" s="11">
        <f t="shared" si="1"/>
        <v>0.26</v>
      </c>
      <c r="E24" s="55">
        <f>'Population 2020'!E24/'Population 2020'!C24</f>
        <v>0.11680672268907563</v>
      </c>
      <c r="F24" s="11">
        <f t="shared" si="3"/>
        <v>0.14000000000000001</v>
      </c>
      <c r="G24" s="22" t="str">
        <f>IF('Population 2020'!F24&gt;0,'Population 2020'!F24/'Population 2020'!C24,"  ")</f>
        <v xml:space="preserve">  </v>
      </c>
      <c r="H24" s="22">
        <f>IF('Population 2020'!G24&gt;0,'Population 2020'!G24/'Population 2020'!C24,"  ")</f>
        <v>0.11680672268907563</v>
      </c>
      <c r="I24" s="22">
        <f>IF('Population 2020'!J24&gt;0,'Population 2020'!J24/'Population 2020'!C24,"  ")</f>
        <v>7.9231692677070822E-2</v>
      </c>
      <c r="J24" s="22">
        <f>IF('Population 2020'!I24&gt;0,'Population 2020'!I24/'Population 2020'!C24,"  ")</f>
        <v>6.3985594237695079E-2</v>
      </c>
      <c r="K24">
        <v>2020</v>
      </c>
    </row>
    <row r="25" spans="1:11">
      <c r="A25" s="3" t="s">
        <v>56</v>
      </c>
      <c r="B25" s="2" t="s">
        <v>57</v>
      </c>
      <c r="C25" s="11">
        <f t="shared" si="0"/>
        <v>0.53</v>
      </c>
      <c r="D25" s="11">
        <f t="shared" si="1"/>
        <v>0.47000000000000003</v>
      </c>
      <c r="E25" s="11">
        <f t="shared" si="2"/>
        <v>0.28000000000000003</v>
      </c>
      <c r="F25" s="11">
        <f t="shared" si="3"/>
        <v>0.19</v>
      </c>
      <c r="G25" s="22">
        <f>IF('Population 2020'!F25&gt;0,'Population 2020'!F25/'Population 2020'!C25,"  ")</f>
        <v>0.17460251046025105</v>
      </c>
      <c r="H25" s="22">
        <f>IF('Population 2020'!G25&gt;0,'Population 2020'!G25/'Population 2020'!C25,"  ")</f>
        <v>0.11225941422594142</v>
      </c>
      <c r="I25" s="22">
        <f>IF('Population 2020'!J25&gt;0,'Population 2020'!J25/'Population 2020'!C25,"  ")</f>
        <v>9.0502092050209204E-2</v>
      </c>
      <c r="J25" s="22">
        <f>IF('Population 2020'!I25&gt;0,'Population 2020'!I25/'Population 2020'!C25,"  ")</f>
        <v>0.10343096234309623</v>
      </c>
      <c r="K25">
        <v>2020</v>
      </c>
    </row>
    <row r="26" spans="1:11">
      <c r="A26" s="3" t="s">
        <v>58</v>
      </c>
      <c r="B26" s="2" t="s">
        <v>59</v>
      </c>
      <c r="C26" s="11"/>
      <c r="D26" s="11"/>
      <c r="E26" s="11"/>
      <c r="F26" s="11"/>
      <c r="G26" s="22" t="str">
        <f>IF('Population 2020'!F26&gt;0,'Population 2020'!F26/'Population 2020'!C26,"  ")</f>
        <v xml:space="preserve">  </v>
      </c>
      <c r="H26" s="22" t="str">
        <f>IF('Population 2020'!G26&gt;0,'Population 2020'!G26/'Population 2020'!C26,"  ")</f>
        <v xml:space="preserve">  </v>
      </c>
      <c r="I26" s="22" t="str">
        <f>IF('Population 2020'!J26&gt;0,'Population 2020'!J26/'Population 2020'!C26,"  ")</f>
        <v xml:space="preserve">  </v>
      </c>
      <c r="J26" s="22" t="str">
        <f>IF('Population 2020'!I26&gt;0,'Population 2020'!I26/'Population 2020'!C26,"  ")</f>
        <v xml:space="preserve">  </v>
      </c>
      <c r="K26">
        <v>2020</v>
      </c>
    </row>
    <row r="27" spans="1:11">
      <c r="A27" s="3" t="s">
        <v>60</v>
      </c>
      <c r="B27" s="2" t="s">
        <v>61</v>
      </c>
      <c r="C27" s="11">
        <f t="shared" si="0"/>
        <v>0.87</v>
      </c>
      <c r="D27" s="11">
        <f t="shared" si="1"/>
        <v>0.13</v>
      </c>
      <c r="E27" s="11">
        <f t="shared" si="2"/>
        <v>0.08</v>
      </c>
      <c r="F27" s="11">
        <f t="shared" si="3"/>
        <v>0.05</v>
      </c>
      <c r="G27" s="22">
        <f>IF('Population 2020'!F27&gt;0,'Population 2020'!F27/'Population 2020'!C27,"  ")</f>
        <v>2.3246650906225373E-2</v>
      </c>
      <c r="H27" s="22">
        <f>IF('Population 2020'!G27&gt;0,'Population 2020'!G27/'Population 2020'!C27,"  ")</f>
        <v>6.0677698975571313E-2</v>
      </c>
      <c r="I27" s="22">
        <f>IF('Population 2020'!J27&gt;0,'Population 2020'!J27/'Population 2020'!C27,"  ")</f>
        <v>3.9007092198581561E-2</v>
      </c>
      <c r="J27" s="22">
        <f>IF('Population 2020'!I27&gt;0,'Population 2020'!I27/'Population 2020'!C27,"  ")</f>
        <v>6.6981875492513792E-3</v>
      </c>
      <c r="K27">
        <v>2020</v>
      </c>
    </row>
    <row r="28" spans="1:11">
      <c r="A28" s="4" t="s">
        <v>62</v>
      </c>
      <c r="B28" s="1" t="s">
        <v>63</v>
      </c>
      <c r="C28" s="11">
        <f t="shared" si="0"/>
        <v>0.77</v>
      </c>
      <c r="D28" s="11">
        <f t="shared" si="1"/>
        <v>0.23</v>
      </c>
      <c r="E28" s="11">
        <f t="shared" si="2"/>
        <v>0.13</v>
      </c>
      <c r="F28" s="11">
        <f t="shared" si="3"/>
        <v>0.1</v>
      </c>
      <c r="G28" s="22">
        <f>IF('Population 2020'!F28&gt;0,'Population 2020'!F28/'Population 2020'!C28,"  ")</f>
        <v>0.12975664756177768</v>
      </c>
      <c r="H28" s="22">
        <f>IF('Population 2020'!G28&gt;0,'Population 2020'!G28/'Population 2020'!C28,"  ")</f>
        <v>3.3511854427009926E-3</v>
      </c>
      <c r="I28" s="22">
        <f>IF('Population 2020'!J28&gt;0,'Population 2020'!J28/'Population 2020'!C28,"  ")</f>
        <v>1.2527796047480348E-4</v>
      </c>
      <c r="J28" s="22">
        <f>IF('Population 2020'!I28&gt;0,'Population 2020'!I28/'Population 2020'!C28,"  ")</f>
        <v>0.10131855053399731</v>
      </c>
      <c r="K28">
        <v>2020</v>
      </c>
    </row>
    <row r="29" spans="1:11">
      <c r="A29" s="4" t="s">
        <v>64</v>
      </c>
      <c r="B29" s="2" t="s">
        <v>65</v>
      </c>
      <c r="C29" s="11">
        <f t="shared" si="0"/>
        <v>0.64</v>
      </c>
      <c r="D29" s="11">
        <f t="shared" si="1"/>
        <v>0.36</v>
      </c>
      <c r="E29" s="11">
        <f>'Population 2020'!E29/'Population 2020'!C29</f>
        <v>0.2559652928416486</v>
      </c>
      <c r="F29" s="11">
        <f>'Population 2020'!H29/'Population 2020'!C29</f>
        <v>0.10484454085321765</v>
      </c>
      <c r="G29" s="22" t="str">
        <f>IF('Population 2020'!F29&gt;0,'Population 2020'!F29/'Population 2020'!C29,"  ")</f>
        <v xml:space="preserve">  </v>
      </c>
      <c r="H29" s="22" t="str">
        <f>IF('Population 2020'!G29&gt;0,'Population 2020'!G29/'Population 2020'!C29,"  ")</f>
        <v xml:space="preserve">  </v>
      </c>
      <c r="I29" s="22" t="str">
        <f>IF('Population 2020'!J29&gt;0,'Population 2020'!J29/'Population 2020'!C29,"  ")</f>
        <v xml:space="preserve">  </v>
      </c>
      <c r="J29" s="22" t="str">
        <f>IF('Population 2020'!I29&gt;0,'Population 2020'!I29/'Population 2020'!C29,"  ")</f>
        <v xml:space="preserve">  </v>
      </c>
      <c r="K29">
        <v>2020</v>
      </c>
    </row>
    <row r="30" spans="1:11">
      <c r="A30" s="3" t="s">
        <v>66</v>
      </c>
      <c r="B30" s="2" t="s">
        <v>67</v>
      </c>
      <c r="C30" s="11"/>
      <c r="D30" s="11"/>
      <c r="E30" s="11"/>
      <c r="F30" s="11"/>
      <c r="G30" s="22" t="str">
        <f>IF('Population 2020'!F30&gt;0,'Population 2020'!F30/'Population 2020'!C30,"  ")</f>
        <v xml:space="preserve">  </v>
      </c>
      <c r="H30" s="22" t="str">
        <f>IF('Population 2020'!G30&gt;0,'Population 2020'!G30/'Population 2020'!C30,"  ")</f>
        <v xml:space="preserve">  </v>
      </c>
      <c r="I30" s="22" t="str">
        <f>IF('Population 2020'!J30&gt;0,'Population 2020'!J30/'Population 2020'!C30,"  ")</f>
        <v xml:space="preserve">  </v>
      </c>
      <c r="J30" s="22" t="str">
        <f>IF('Population 2020'!I30&gt;0,'Population 2020'!I30/'Population 2020'!C30,"  ")</f>
        <v xml:space="preserve">  </v>
      </c>
      <c r="K30">
        <v>2020</v>
      </c>
    </row>
    <row r="31" spans="1:11">
      <c r="A31" s="3" t="s">
        <v>68</v>
      </c>
      <c r="B31" s="2" t="s">
        <v>69</v>
      </c>
      <c r="C31" s="11">
        <f t="shared" si="0"/>
        <v>0.99</v>
      </c>
      <c r="D31" s="11">
        <f t="shared" si="1"/>
        <v>0.01</v>
      </c>
      <c r="E31" s="54">
        <f>'Population 2020'!E31/'Population 2020'!C31</f>
        <v>2.1195421788893598E-3</v>
      </c>
      <c r="F31" s="11">
        <f>'Population 2020'!H31/'Population 2020'!C31</f>
        <v>1.1021619330224672E-2</v>
      </c>
      <c r="G31" s="22" t="str">
        <f>IF('Population 2020'!F31&gt;0,'Population 2020'!F31/'Population 2020'!C31,"  ")</f>
        <v xml:space="preserve">  </v>
      </c>
      <c r="H31" s="21">
        <f>IF('Population 2020'!G31&gt;0,'Population 2020'!G31/'Population 2020'!C31,"  ")</f>
        <v>2.1195421788893598E-3</v>
      </c>
      <c r="I31" s="22">
        <f>IF('Population 2020'!J31&gt;0,'Population 2020'!J31/'Population 2020'!C31,"  ")</f>
        <v>1.1021619330224672E-2</v>
      </c>
      <c r="J31" s="22" t="str">
        <f>IF('Population 2020'!I31&gt;0,'Population 2020'!I31/'Population 2020'!C31,"  ")</f>
        <v xml:space="preserve">  </v>
      </c>
      <c r="K31">
        <v>2020</v>
      </c>
    </row>
    <row r="32" spans="1:11">
      <c r="A32" s="3" t="s">
        <v>70</v>
      </c>
      <c r="B32" s="2" t="s">
        <v>71</v>
      </c>
      <c r="C32" s="11"/>
      <c r="D32" s="11"/>
      <c r="E32" s="11"/>
      <c r="F32" s="11"/>
      <c r="G32" s="22" t="str">
        <f>IF('Population 2020'!F32&gt;0,'Population 2020'!F32/'Population 2020'!C32,"  ")</f>
        <v xml:space="preserve">  </v>
      </c>
      <c r="H32" s="22" t="str">
        <f>IF('Population 2020'!G32&gt;0,'Population 2020'!G32/'Population 2020'!C32,"  ")</f>
        <v xml:space="preserve">  </v>
      </c>
      <c r="I32" s="22" t="str">
        <f>IF('Population 2020'!J32&gt;0,'Population 2020'!J32/'Population 2020'!C32,"  ")</f>
        <v xml:space="preserve">  </v>
      </c>
      <c r="J32" s="22" t="str">
        <f>IF('Population 2020'!I32&gt;0,'Population 2020'!I32/'Population 2020'!C32,"  ")</f>
        <v xml:space="preserve">  </v>
      </c>
      <c r="K32">
        <v>2020</v>
      </c>
    </row>
    <row r="33" spans="1:11">
      <c r="A33" s="3" t="s">
        <v>72</v>
      </c>
      <c r="B33" s="1" t="s">
        <v>73</v>
      </c>
      <c r="C33" s="11"/>
      <c r="D33" s="11"/>
      <c r="E33" s="11"/>
      <c r="F33" s="11"/>
      <c r="G33" s="22" t="str">
        <f>IF('Population 2020'!F33&gt;0,'Population 2020'!F33/'Population 2020'!C33,"  ")</f>
        <v xml:space="preserve">  </v>
      </c>
      <c r="H33" s="22" t="str">
        <f>IF('Population 2020'!G33&gt;0,'Population 2020'!G33/'Population 2020'!C33,"  ")</f>
        <v xml:space="preserve">  </v>
      </c>
      <c r="I33" s="22" t="str">
        <f>IF('Population 2020'!J33&gt;0,'Population 2020'!J33/'Population 2020'!C33,"  ")</f>
        <v xml:space="preserve">  </v>
      </c>
      <c r="J33" s="22" t="str">
        <f>IF('Population 2020'!I33&gt;0,'Population 2020'!I33/'Population 2020'!C33,"  ")</f>
        <v xml:space="preserve">  </v>
      </c>
      <c r="K33">
        <v>2020</v>
      </c>
    </row>
    <row r="34" spans="1:11">
      <c r="A34" s="3" t="s">
        <v>74</v>
      </c>
      <c r="B34" s="1" t="s">
        <v>75</v>
      </c>
      <c r="C34" s="11">
        <f t="shared" si="0"/>
        <v>0.79</v>
      </c>
      <c r="D34" s="11">
        <f t="shared" si="1"/>
        <v>0.21000000000000002</v>
      </c>
      <c r="E34" s="11">
        <f t="shared" si="2"/>
        <v>0.13999999999999999</v>
      </c>
      <c r="F34" s="11">
        <f t="shared" si="3"/>
        <v>6.9999999999999993E-2</v>
      </c>
      <c r="G34" s="22">
        <f>IF('Population 2020'!F34&gt;0,'Population 2020'!F34/'Population 2020'!C34,"  ")</f>
        <v>1.7055655296229804E-2</v>
      </c>
      <c r="H34" s="22">
        <f>IF('Population 2020'!G34&gt;0,'Population 2020'!G34/'Population 2020'!C34,"  ")</f>
        <v>0.12151134323486208</v>
      </c>
      <c r="I34" s="22">
        <f>IF('Population 2020'!J34&gt;0,'Population 2020'!J34/'Population 2020'!C34,"  ")</f>
        <v>5.8429900440672436E-2</v>
      </c>
      <c r="J34" s="22">
        <f>IF('Population 2020'!I34&gt;0,'Population 2020'!I34/'Population 2020'!C34,"  ")</f>
        <v>7.2629345519830257E-3</v>
      </c>
      <c r="K34">
        <v>2020</v>
      </c>
    </row>
    <row r="35" spans="1:11">
      <c r="A35" s="4" t="s">
        <v>76</v>
      </c>
      <c r="B35" s="2" t="s">
        <v>77</v>
      </c>
      <c r="C35" s="11">
        <f t="shared" si="0"/>
        <v>0.81</v>
      </c>
      <c r="D35" s="11">
        <f t="shared" si="1"/>
        <v>0.19</v>
      </c>
      <c r="E35" s="11"/>
      <c r="F35" s="11">
        <f t="shared" si="3"/>
        <v>0.19</v>
      </c>
      <c r="G35" s="22" t="str">
        <f>IF('Population 2020'!F35&gt;0,'Population 2020'!F35/'Population 2020'!C35,"  ")</f>
        <v xml:space="preserve">  </v>
      </c>
      <c r="H35" s="22" t="str">
        <f>IF('Population 2020'!G35&gt;0,'Population 2020'!G35/'Population 2020'!C35,"  ")</f>
        <v xml:space="preserve">  </v>
      </c>
      <c r="I35" s="22">
        <f>IF('Population 2020'!J35&gt;0,'Population 2020'!J35/'Population 2020'!C35,"  ")</f>
        <v>5.7373632100052113E-2</v>
      </c>
      <c r="J35" s="22">
        <f>IF('Population 2020'!I35&gt;0,'Population 2020'!I35/'Population 2020'!C35,"  ")</f>
        <v>0.13389786347055757</v>
      </c>
      <c r="K35">
        <v>2020</v>
      </c>
    </row>
    <row r="36" spans="1:11">
      <c r="A36" s="4" t="s">
        <v>78</v>
      </c>
      <c r="B36" s="2" t="s">
        <v>79</v>
      </c>
      <c r="C36" s="11"/>
      <c r="D36" s="11"/>
      <c r="E36" s="11"/>
      <c r="F36" s="11"/>
      <c r="G36" s="22" t="str">
        <f>IF('Population 2020'!F36&gt;0,'Population 2020'!F36/'Population 2020'!C36,"  ")</f>
        <v xml:space="preserve">  </v>
      </c>
      <c r="H36" s="22" t="str">
        <f>IF('Population 2020'!G36&gt;0,'Population 2020'!G36/'Population 2020'!C36,"  ")</f>
        <v xml:space="preserve">  </v>
      </c>
      <c r="I36" s="22" t="str">
        <f>IF('Population 2020'!J36&gt;0,'Population 2020'!J36/'Population 2020'!C36,"  ")</f>
        <v xml:space="preserve">  </v>
      </c>
      <c r="J36" s="22" t="str">
        <f>IF('Population 2020'!I36&gt;0,'Population 2020'!I36/'Population 2020'!C36,"  ")</f>
        <v xml:space="preserve">  </v>
      </c>
      <c r="K36">
        <v>2020</v>
      </c>
    </row>
    <row r="37" spans="1:11">
      <c r="A37" s="4" t="s">
        <v>80</v>
      </c>
      <c r="B37" s="2" t="s">
        <v>81</v>
      </c>
      <c r="C37" s="11">
        <f t="shared" si="0"/>
        <v>0.92</v>
      </c>
      <c r="D37" s="11">
        <f t="shared" si="1"/>
        <v>0.08</v>
      </c>
      <c r="E37" s="11">
        <f t="shared" si="2"/>
        <v>0.08</v>
      </c>
      <c r="F37" s="54"/>
      <c r="G37" s="22">
        <f>IF('Population 2020'!F37&gt;0,'Population 2020'!F37/'Population 2020'!C37,"  ")</f>
        <v>3.3719285840551526E-2</v>
      </c>
      <c r="H37" s="22">
        <f>IF('Population 2020'!G37&gt;0,'Population 2020'!G37/'Population 2020'!C37,"  ")</f>
        <v>5.4357433268516879E-2</v>
      </c>
      <c r="I37" s="22" t="str">
        <f>IF('Population 2020'!J37&gt;0,'Population 2020'!J37/'Population 2020'!C37,"  ")</f>
        <v xml:space="preserve">  </v>
      </c>
      <c r="J37" s="22" t="str">
        <f>IF('Population 2020'!I37&gt;0,'Population 2020'!I37/'Population 2020'!C37,"  ")</f>
        <v xml:space="preserve">  </v>
      </c>
      <c r="K37">
        <v>2020</v>
      </c>
    </row>
    <row r="38" spans="1:11">
      <c r="A38" s="4" t="s">
        <v>82</v>
      </c>
      <c r="B38" s="1" t="s">
        <v>83</v>
      </c>
      <c r="C38" s="11">
        <f t="shared" si="0"/>
        <v>0.9</v>
      </c>
      <c r="D38" s="11">
        <f t="shared" si="1"/>
        <v>0.1</v>
      </c>
      <c r="E38" s="11">
        <f t="shared" si="2"/>
        <v>0.1</v>
      </c>
      <c r="F38" s="54">
        <f>'Population 2020'!H38/'Population 2020'!C38</f>
        <v>2.2390148334732718E-3</v>
      </c>
      <c r="G38" s="22">
        <f>IF('Population 2020'!F38&gt;0,'Population 2020'!F38/'Population 2020'!C38,"  ")</f>
        <v>5.3876294430450604E-2</v>
      </c>
      <c r="H38" s="22">
        <f>IF('Population 2020'!G38&gt;0,'Population 2020'!G38/'Population 2020'!C38,"  ")</f>
        <v>5.212706409179961E-2</v>
      </c>
      <c r="I38" s="21">
        <f>IF('Population 2020'!J38&gt;0,'Population 2020'!J38/'Population 2020'!C38,"  ")</f>
        <v>1.8191995521970334E-3</v>
      </c>
      <c r="J38" s="21">
        <f>IF('Population 2020'!I38&gt;0,'Population 2020'!I38/'Population 2020'!C38,"  ")</f>
        <v>4.1981528127623844E-4</v>
      </c>
      <c r="K38">
        <v>2020</v>
      </c>
    </row>
    <row r="39" spans="1:11">
      <c r="A39" s="4" t="s">
        <v>84</v>
      </c>
      <c r="B39" s="2" t="s">
        <v>85</v>
      </c>
      <c r="C39" s="11">
        <f t="shared" si="0"/>
        <v>0.86</v>
      </c>
      <c r="D39" s="11">
        <f t="shared" si="1"/>
        <v>0.14000000000000001</v>
      </c>
      <c r="E39" s="11"/>
      <c r="F39" s="11">
        <f t="shared" si="3"/>
        <v>0.14000000000000001</v>
      </c>
      <c r="G39" s="22" t="str">
        <f>IF('Population 2020'!F39&gt;0,'Population 2020'!F39/'Population 2020'!C39,"  ")</f>
        <v xml:space="preserve">  </v>
      </c>
      <c r="H39" s="22" t="str">
        <f>IF('Population 2020'!G39&gt;0,'Population 2020'!G39/'Population 2020'!C39,"  ")</f>
        <v xml:space="preserve">  </v>
      </c>
      <c r="I39" s="22">
        <f>IF('Population 2020'!J39&gt;0,'Population 2020'!J39/'Population 2020'!C39,"  ")</f>
        <v>5.4274245267333321E-2</v>
      </c>
      <c r="J39" s="22">
        <f>IF('Population 2020'!I39&gt;0,'Population 2020'!I39/'Population 2020'!C39,"  ")</f>
        <v>8.6838792427733305E-2</v>
      </c>
      <c r="K39">
        <v>2020</v>
      </c>
    </row>
    <row r="40" spans="1:11">
      <c r="A40" s="4" t="s">
        <v>86</v>
      </c>
      <c r="B40" s="2" t="s">
        <v>87</v>
      </c>
      <c r="C40" s="11">
        <f t="shared" si="0"/>
        <v>0.74</v>
      </c>
      <c r="D40" s="11">
        <f t="shared" si="1"/>
        <v>0.26</v>
      </c>
      <c r="E40" s="11">
        <f t="shared" si="2"/>
        <v>0.21</v>
      </c>
      <c r="F40" s="11">
        <f t="shared" si="3"/>
        <v>0.05</v>
      </c>
      <c r="G40" s="22">
        <f>IF('Population 2020'!F40&gt;0,'Population 2020'!F40/'Population 2020'!C40,"  ")</f>
        <v>0.18630475015422579</v>
      </c>
      <c r="H40" s="22">
        <f>IF('Population 2020'!G40&gt;0,'Population 2020'!G40/'Population 2020'!C40,"  ")</f>
        <v>2.4059222702035782E-2</v>
      </c>
      <c r="I40" s="22">
        <f>IF('Population 2020'!J40&gt;0,'Population 2020'!J40/'Population 2020'!C40,"  ")</f>
        <v>1.850709438618137E-2</v>
      </c>
      <c r="J40" s="22">
        <f>IF('Population 2020'!I40&gt;0,'Population 2020'!I40/'Population 2020'!C40,"  ")</f>
        <v>2.6526835286859961E-2</v>
      </c>
      <c r="K40">
        <v>2020</v>
      </c>
    </row>
    <row r="41" spans="1:11">
      <c r="A41" s="4" t="s">
        <v>88</v>
      </c>
      <c r="B41" s="1" t="s">
        <v>89</v>
      </c>
      <c r="C41" s="11">
        <f t="shared" si="0"/>
        <v>0.84</v>
      </c>
      <c r="D41" s="11">
        <f t="shared" si="1"/>
        <v>0.16</v>
      </c>
      <c r="E41" s="11">
        <f>'Population 2020'!E41/'Population 2020'!C41</f>
        <v>8.5460214805404777E-2</v>
      </c>
      <c r="F41" s="11">
        <f>'Population 2020'!H41/'Population 2020'!C41</f>
        <v>6.7848481348885548E-2</v>
      </c>
      <c r="G41" s="22" t="str">
        <f>IF('Population 2020'!F41&gt;0,'Population 2020'!F41/'Population 2020'!C41,"  ")</f>
        <v xml:space="preserve">  </v>
      </c>
      <c r="H41" s="22" t="str">
        <f>IF('Population 2020'!G41&gt;0,'Population 2020'!G41/'Population 2020'!C41,"  ")</f>
        <v xml:space="preserve">  </v>
      </c>
      <c r="I41" s="22" t="str">
        <f>IF('Population 2020'!J41&gt;0,'Population 2020'!J41/'Population 2020'!C41,"  ")</f>
        <v xml:space="preserve">  </v>
      </c>
      <c r="J41" s="22" t="str">
        <f>IF('Population 2020'!I41&gt;0,'Population 2020'!I41/'Population 2020'!C41,"  ")</f>
        <v xml:space="preserve">  </v>
      </c>
      <c r="K41">
        <v>2020</v>
      </c>
    </row>
    <row r="42" spans="1:11">
      <c r="A42" s="4" t="s">
        <v>90</v>
      </c>
      <c r="B42" s="2" t="s">
        <v>91</v>
      </c>
      <c r="C42" s="11"/>
      <c r="D42" s="11"/>
      <c r="E42" s="11"/>
      <c r="F42" s="11"/>
      <c r="G42" s="22" t="str">
        <f>IF('Population 2020'!F42&gt;0,'Population 2020'!F42/'Population 2020'!C42,"  ")</f>
        <v xml:space="preserve">  </v>
      </c>
      <c r="H42" s="22" t="str">
        <f>IF('Population 2020'!G42&gt;0,'Population 2020'!G42/'Population 2020'!C42,"  ")</f>
        <v xml:space="preserve">  </v>
      </c>
      <c r="I42" s="22" t="str">
        <f>IF('Population 2020'!J42&gt;0,'Population 2020'!J42/'Population 2020'!C42,"  ")</f>
        <v xml:space="preserve">  </v>
      </c>
      <c r="J42" s="22" t="str">
        <f>IF('Population 2020'!I42&gt;0,'Population 2020'!I42/'Population 2020'!C42,"  ")</f>
        <v xml:space="preserve">  </v>
      </c>
      <c r="K42">
        <v>2020</v>
      </c>
    </row>
    <row r="43" spans="1:11">
      <c r="A43" s="4" t="s">
        <v>92</v>
      </c>
      <c r="B43" s="1" t="s">
        <v>93</v>
      </c>
      <c r="C43" s="11"/>
      <c r="D43" s="11"/>
      <c r="E43" s="11"/>
      <c r="F43" s="11"/>
      <c r="G43" s="22" t="str">
        <f>IF('Population 2020'!F43&gt;0,'Population 2020'!F43/'Population 2020'!C43,"  ")</f>
        <v xml:space="preserve">  </v>
      </c>
      <c r="H43" s="22" t="str">
        <f>IF('Population 2020'!G43&gt;0,'Population 2020'!G43/'Population 2020'!C43,"  ")</f>
        <v xml:space="preserve">  </v>
      </c>
      <c r="I43" s="22" t="str">
        <f>IF('Population 2020'!J43&gt;0,'Population 2020'!J43/'Population 2020'!C43,"  ")</f>
        <v xml:space="preserve">  </v>
      </c>
      <c r="J43" s="22" t="str">
        <f>IF('Population 2020'!I43&gt;0,'Population 2020'!I43/'Population 2020'!C43,"  ")</f>
        <v xml:space="preserve">  </v>
      </c>
      <c r="K43">
        <v>2020</v>
      </c>
    </row>
    <row r="44" spans="1:11">
      <c r="A44" s="4" t="s">
        <v>94</v>
      </c>
      <c r="B44" s="2" t="s">
        <v>95</v>
      </c>
      <c r="C44" s="11"/>
      <c r="D44" s="11"/>
      <c r="E44" s="11"/>
      <c r="F44" s="11"/>
      <c r="G44" s="22" t="str">
        <f>IF('Population 2020'!F44&gt;0,'Population 2020'!F44/'Population 2020'!C44,"  ")</f>
        <v xml:space="preserve">  </v>
      </c>
      <c r="H44" s="22" t="str">
        <f>IF('Population 2020'!G44&gt;0,'Population 2020'!G44/'Population 2020'!C44,"  ")</f>
        <v xml:space="preserve">  </v>
      </c>
      <c r="I44" s="22" t="str">
        <f>IF('Population 2020'!J44&gt;0,'Population 2020'!J44/'Population 2020'!C44,"  ")</f>
        <v xml:space="preserve">  </v>
      </c>
      <c r="J44" s="22" t="str">
        <f>IF('Population 2020'!I44&gt;0,'Population 2020'!I44/'Population 2020'!C44,"  ")</f>
        <v xml:space="preserve">  </v>
      </c>
      <c r="K44">
        <v>2020</v>
      </c>
    </row>
    <row r="45" spans="1:11">
      <c r="A45" s="4" t="s">
        <v>96</v>
      </c>
      <c r="B45" s="1" t="s">
        <v>97</v>
      </c>
      <c r="C45" s="11">
        <f t="shared" si="0"/>
        <v>0.52</v>
      </c>
      <c r="D45" s="11">
        <f t="shared" si="1"/>
        <v>0.48</v>
      </c>
      <c r="E45" s="11">
        <f>'Population 2020'!E45/'Population 2020'!C45</f>
        <v>0.20648861803190535</v>
      </c>
      <c r="F45" s="11">
        <f>'Population 2020'!H45/'Population 2020'!C45</f>
        <v>0.26886538806237675</v>
      </c>
      <c r="G45" s="22" t="str">
        <f>IF('Population 2020'!F45&gt;0,'Population 2020'!F45/'Population 2020'!C45,"  ")</f>
        <v xml:space="preserve">  </v>
      </c>
      <c r="H45" s="22" t="str">
        <f>IF('Population 2020'!G45&gt;0,'Population 2020'!G45/'Population 2020'!C45,"  ")</f>
        <v xml:space="preserve">  </v>
      </c>
      <c r="I45" s="22" t="str">
        <f>IF('Population 2020'!J45&gt;0,'Population 2020'!J45/'Population 2020'!C45,"  ")</f>
        <v xml:space="preserve">  </v>
      </c>
      <c r="J45" s="22" t="str">
        <f>IF('Population 2020'!I45&gt;0,'Population 2020'!I45/'Population 2020'!C45,"  ")</f>
        <v xml:space="preserve">  </v>
      </c>
      <c r="K45">
        <v>2020</v>
      </c>
    </row>
    <row r="46" spans="1:11">
      <c r="A46" s="4" t="s">
        <v>98</v>
      </c>
      <c r="B46" s="1" t="s">
        <v>99</v>
      </c>
      <c r="C46" s="11"/>
      <c r="D46" s="11"/>
      <c r="E46" s="11"/>
      <c r="F46" s="11"/>
      <c r="G46" s="22" t="str">
        <f>IF('Population 2020'!F46&gt;0,'Population 2020'!F46/'Population 2020'!C46,"  ")</f>
        <v xml:space="preserve">  </v>
      </c>
      <c r="H46" s="22" t="str">
        <f>IF('Population 2020'!G46&gt;0,'Population 2020'!G46/'Population 2020'!C46,"  ")</f>
        <v xml:space="preserve">  </v>
      </c>
      <c r="I46" s="22" t="str">
        <f>IF('Population 2020'!J46&gt;0,'Population 2020'!J46/'Population 2020'!C46,"  ")</f>
        <v xml:space="preserve">  </v>
      </c>
      <c r="J46" s="22" t="str">
        <f>IF('Population 2020'!I46&gt;0,'Population 2020'!I46/'Population 2020'!C46,"  ")</f>
        <v xml:space="preserve">  </v>
      </c>
      <c r="K46">
        <v>2020</v>
      </c>
    </row>
    <row r="47" spans="1:11">
      <c r="A47" s="4" t="s">
        <v>100</v>
      </c>
      <c r="B47" s="2" t="s">
        <v>101</v>
      </c>
      <c r="C47" s="11">
        <f t="shared" si="0"/>
        <v>0.76</v>
      </c>
      <c r="D47" s="11">
        <f t="shared" si="1"/>
        <v>0.24</v>
      </c>
      <c r="E47" s="11">
        <f>'Population 2020'!E47/'Population 2020'!C47</f>
        <v>8.6303939962476553E-2</v>
      </c>
      <c r="F47" s="11">
        <f>'Population 2020'!H47/'Population 2020'!C47</f>
        <v>0.14821763602251406</v>
      </c>
      <c r="G47" s="22" t="str">
        <f>IF('Population 2020'!F47&gt;0,'Population 2020'!F47/'Population 2020'!C47,"  ")</f>
        <v xml:space="preserve">  </v>
      </c>
      <c r="H47" s="22" t="str">
        <f>IF('Population 2020'!G47&gt;0,'Population 2020'!G47/'Population 2020'!C47,"  ")</f>
        <v xml:space="preserve">  </v>
      </c>
      <c r="I47" s="22" t="str">
        <f>IF('Population 2020'!J47&gt;0,'Population 2020'!J47/'Population 2020'!C47,"  ")</f>
        <v xml:space="preserve">  </v>
      </c>
      <c r="J47" s="22" t="str">
        <f>IF('Population 2020'!I47&gt;0,'Population 2020'!I47/'Population 2020'!C47,"  ")</f>
        <v xml:space="preserve">  </v>
      </c>
      <c r="K47">
        <v>2020</v>
      </c>
    </row>
    <row r="48" spans="1:11">
      <c r="A48" s="4" t="s">
        <v>102</v>
      </c>
      <c r="B48" s="1" t="s">
        <v>103</v>
      </c>
      <c r="C48" s="11">
        <f t="shared" ref="C48" si="4">1-D48</f>
        <v>0.65999999999999992</v>
      </c>
      <c r="D48" s="11">
        <f t="shared" ref="D48" si="5">ROUND(E48,2)+ROUND(F48,2)</f>
        <v>0.34</v>
      </c>
      <c r="E48" s="11"/>
      <c r="F48" s="11">
        <f t="shared" si="3"/>
        <v>0.34</v>
      </c>
      <c r="G48" s="22" t="str">
        <f>IF('Population 2020'!F48&gt;0,'Population 2020'!F48/'Population 2020'!C48,"  ")</f>
        <v xml:space="preserve">  </v>
      </c>
      <c r="H48" s="22" t="str">
        <f>IF('Population 2020'!G48&gt;0,'Population 2020'!G48/'Population 2020'!C48,"  ")</f>
        <v xml:space="preserve">  </v>
      </c>
      <c r="I48" s="22">
        <f>IF('Population 2020'!J48&gt;0,'Population 2020'!J48/'Population 2020'!C48,"  ")</f>
        <v>0.11482977495672245</v>
      </c>
      <c r="J48" s="22">
        <f>IF('Population 2020'!I48&gt;0,'Population 2020'!I48/'Population 2020'!C48,"  ")</f>
        <v>0.2345066358915176</v>
      </c>
      <c r="K48">
        <v>2020</v>
      </c>
    </row>
    <row r="49" spans="1:11">
      <c r="A49" s="4" t="s">
        <v>104</v>
      </c>
      <c r="B49" s="1" t="s">
        <v>105</v>
      </c>
      <c r="C49" s="11">
        <f t="shared" si="0"/>
        <v>0.49</v>
      </c>
      <c r="D49" s="11">
        <f t="shared" si="1"/>
        <v>0.51</v>
      </c>
      <c r="E49" s="11">
        <f t="shared" si="2"/>
        <v>0.19</v>
      </c>
      <c r="F49" s="11">
        <f t="shared" si="3"/>
        <v>0.32</v>
      </c>
      <c r="G49" s="22">
        <f>IF('Population 2020'!F49&gt;0,'Population 2020'!F49/'Population 2020'!C49,"  ")</f>
        <v>0.112434252051336</v>
      </c>
      <c r="H49" s="22">
        <f>IF('Population 2020'!G49&gt;0,'Population 2020'!G49/'Population 2020'!C49,"  ")</f>
        <v>8.4325689038502002E-2</v>
      </c>
      <c r="I49" s="22">
        <f>IF('Population 2020'!J49&gt;0,'Population 2020'!J49/'Population 2020'!C49,"  ")</f>
        <v>0.15602777193351566</v>
      </c>
      <c r="J49" s="22">
        <f>IF('Population 2020'!I49&gt;0,'Population 2020'!I49/'Population 2020'!C49,"  ")</f>
        <v>0.15855249316221334</v>
      </c>
      <c r="K49">
        <v>2020</v>
      </c>
    </row>
    <row r="50" spans="1:11">
      <c r="A50" s="4" t="s">
        <v>106</v>
      </c>
      <c r="B50" s="2" t="s">
        <v>107</v>
      </c>
      <c r="C50" s="11">
        <f t="shared" si="0"/>
        <v>0.87</v>
      </c>
      <c r="D50" s="11">
        <f t="shared" si="1"/>
        <v>0.13</v>
      </c>
      <c r="E50" s="11">
        <f t="shared" si="2"/>
        <v>0.13</v>
      </c>
      <c r="F50" s="11"/>
      <c r="G50" s="22">
        <f>IF('Population 2020'!F50&gt;0,'Population 2020'!F50/'Population 2020'!C50,"  ")</f>
        <v>9.7891566265060244E-3</v>
      </c>
      <c r="H50" s="22">
        <f>IF('Population 2020'!G50&gt;0,'Population 2020'!G50/'Population 2020'!C50,"  ")</f>
        <v>0.12048192771084337</v>
      </c>
      <c r="I50" s="22" t="str">
        <f>IF('Population 2020'!J50&gt;0,'Population 2020'!J50/'Population 2020'!C50,"  ")</f>
        <v xml:space="preserve">  </v>
      </c>
      <c r="J50" s="22" t="str">
        <f>IF('Population 2020'!I50&gt;0,'Population 2020'!I50/'Population 2020'!C50,"  ")</f>
        <v xml:space="preserve">  </v>
      </c>
      <c r="K50">
        <v>2020</v>
      </c>
    </row>
    <row r="51" spans="1:11">
      <c r="A51" s="4" t="s">
        <v>108</v>
      </c>
      <c r="B51" s="1" t="s">
        <v>109</v>
      </c>
      <c r="C51" s="11">
        <f t="shared" si="0"/>
        <v>0.72</v>
      </c>
      <c r="D51" s="11">
        <f t="shared" si="1"/>
        <v>0.28000000000000003</v>
      </c>
      <c r="E51" s="11">
        <f t="shared" si="2"/>
        <v>0.2</v>
      </c>
      <c r="F51" s="11">
        <f t="shared" si="3"/>
        <v>0.08</v>
      </c>
      <c r="G51" s="22">
        <f>IF('Population 2020'!F51&gt;0,'Population 2020'!F51/'Population 2020'!C51,"  ")</f>
        <v>1.015228426395939E-2</v>
      </c>
      <c r="H51" s="22">
        <f>IF('Population 2020'!G51&gt;0,'Population 2020'!G51/'Population 2020'!C51,"  ")</f>
        <v>0.19373942470389172</v>
      </c>
      <c r="I51" s="22">
        <f>IF('Population 2020'!J51&gt;0,'Population 2020'!J51/'Population 2020'!C51,"  ")</f>
        <v>5.3722504230118442E-2</v>
      </c>
      <c r="J51" s="22">
        <f>IF('Population 2020'!I51&gt;0,'Population 2020'!I51/'Population 2020'!C51,"  ")</f>
        <v>3.0456852791878174E-2</v>
      </c>
      <c r="K51">
        <v>2020</v>
      </c>
    </row>
    <row r="52" spans="1:11">
      <c r="G52" s="3"/>
      <c r="H52" s="3"/>
      <c r="I52" s="3"/>
      <c r="J52" s="3"/>
    </row>
    <row r="53" spans="1:11">
      <c r="B53" s="14" t="s">
        <v>110</v>
      </c>
      <c r="C53" s="16">
        <f>('Population 2020'!C53-'Population 2020'!D53)/'Population 2020'!C53</f>
        <v>0.81211888157822709</v>
      </c>
      <c r="D53" s="16">
        <f>'Population 2020'!D53/'Population 2020'!C53</f>
        <v>0.18788111842177288</v>
      </c>
      <c r="E53" s="23">
        <f>'Population 2020'!E53/'Population 2020'!C53</f>
        <v>8.0152556846173215E-2</v>
      </c>
      <c r="F53" s="23">
        <f>'Population 2020'!H53/'Population 2020'!C53</f>
        <v>0.10772719310729886</v>
      </c>
      <c r="G53" s="23">
        <f>'Population 2020'!F53/'Population 2020'!C53</f>
        <v>5.1180714449930484E-2</v>
      </c>
      <c r="H53" s="23">
        <f>'Population 2020'!G53/'Population 2020'!C53</f>
        <v>2.8971842396242734E-2</v>
      </c>
      <c r="I53" s="16">
        <f>'Population 2020'!J53/'Population 2020'!C53</f>
        <v>2.9823029679340508E-2</v>
      </c>
      <c r="J53" s="16">
        <f>'Population 2020'!I53/'Population 2020'!C53</f>
        <v>7.7904163427958362E-2</v>
      </c>
    </row>
    <row r="55" spans="1:11">
      <c r="B55" t="s">
        <v>139</v>
      </c>
      <c r="C55">
        <f>COUNTIF(C2:C51,"&gt;0")</f>
        <v>34</v>
      </c>
      <c r="D55">
        <f t="shared" ref="D55:J55" si="6">COUNTIF(D2:D51,"&gt;0")</f>
        <v>34</v>
      </c>
      <c r="E55">
        <f t="shared" si="6"/>
        <v>29</v>
      </c>
      <c r="F55">
        <f t="shared" si="6"/>
        <v>31</v>
      </c>
      <c r="G55">
        <f t="shared" si="6"/>
        <v>20</v>
      </c>
      <c r="H55">
        <f t="shared" si="6"/>
        <v>23</v>
      </c>
      <c r="I55">
        <f t="shared" si="6"/>
        <v>25</v>
      </c>
      <c r="J55">
        <f t="shared" si="6"/>
        <v>24</v>
      </c>
    </row>
  </sheetData>
  <autoFilter ref="A1:J1" xr:uid="{F1158A04-76B9-4E4B-AD84-6F4B429D12ED}">
    <sortState xmlns:xlrd2="http://schemas.microsoft.com/office/spreadsheetml/2017/richdata2" ref="A2:J51">
      <sortCondition ref="A1"/>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CE2EC-F559-4528-AFE9-D830DCB65508}">
  <dimension ref="A1:C51"/>
  <sheetViews>
    <sheetView tabSelected="1" topLeftCell="A2" zoomScale="70" zoomScaleNormal="70" workbookViewId="0">
      <selection activeCell="C31" sqref="C31"/>
    </sheetView>
  </sheetViews>
  <sheetFormatPr defaultColWidth="8.85546875" defaultRowHeight="15"/>
  <cols>
    <col min="1" max="1" width="11.7109375" customWidth="1"/>
    <col min="2" max="2" width="17" customWidth="1"/>
  </cols>
  <sheetData>
    <row r="1" spans="1:3" ht="39" customHeight="1">
      <c r="A1" s="9" t="s">
        <v>0</v>
      </c>
      <c r="B1" s="9" t="s">
        <v>1</v>
      </c>
      <c r="C1" s="18" t="s">
        <v>148</v>
      </c>
    </row>
    <row r="2" spans="1:3">
      <c r="A2" s="3" t="s">
        <v>10</v>
      </c>
      <c r="B2" s="1" t="s">
        <v>11</v>
      </c>
      <c r="C2" s="19" t="s">
        <v>149</v>
      </c>
    </row>
    <row r="3" spans="1:3">
      <c r="A3" s="3" t="s">
        <v>12</v>
      </c>
      <c r="B3" s="2" t="s">
        <v>13</v>
      </c>
      <c r="C3" s="19"/>
    </row>
    <row r="4" spans="1:3">
      <c r="A4" s="3" t="s">
        <v>14</v>
      </c>
      <c r="B4" s="2" t="s">
        <v>15</v>
      </c>
      <c r="C4" s="19" t="s">
        <v>150</v>
      </c>
    </row>
    <row r="5" spans="1:3">
      <c r="A5" s="3" t="s">
        <v>16</v>
      </c>
      <c r="B5" s="1" t="s">
        <v>17</v>
      </c>
      <c r="C5" s="19"/>
    </row>
    <row r="6" spans="1:3">
      <c r="A6" s="3" t="s">
        <v>18</v>
      </c>
      <c r="B6" s="2" t="s">
        <v>19</v>
      </c>
      <c r="C6" s="19" t="s">
        <v>151</v>
      </c>
    </row>
    <row r="7" spans="1:3">
      <c r="A7" s="3" t="s">
        <v>20</v>
      </c>
      <c r="B7" s="2" t="s">
        <v>21</v>
      </c>
      <c r="C7" s="19" t="s">
        <v>152</v>
      </c>
    </row>
    <row r="8" spans="1:3">
      <c r="A8" s="3" t="s">
        <v>22</v>
      </c>
      <c r="B8" s="1" t="s">
        <v>23</v>
      </c>
      <c r="C8" s="19" t="s">
        <v>153</v>
      </c>
    </row>
    <row r="9" spans="1:3">
      <c r="A9" s="3" t="s">
        <v>24</v>
      </c>
      <c r="B9" s="2" t="s">
        <v>25</v>
      </c>
      <c r="C9" s="19" t="s">
        <v>154</v>
      </c>
    </row>
    <row r="10" spans="1:3">
      <c r="A10" s="3" t="s">
        <v>26</v>
      </c>
      <c r="B10" s="1" t="s">
        <v>27</v>
      </c>
      <c r="C10" s="19" t="s">
        <v>155</v>
      </c>
    </row>
    <row r="11" spans="1:3">
      <c r="A11" s="3" t="s">
        <v>28</v>
      </c>
      <c r="B11" s="2" t="s">
        <v>29</v>
      </c>
      <c r="C11" s="19" t="s">
        <v>156</v>
      </c>
    </row>
    <row r="12" spans="1:3">
      <c r="A12" s="3" t="s">
        <v>30</v>
      </c>
      <c r="B12" s="2" t="s">
        <v>31</v>
      </c>
      <c r="C12" s="19" t="s">
        <v>157</v>
      </c>
    </row>
    <row r="13" spans="1:3">
      <c r="A13" s="3" t="s">
        <v>32</v>
      </c>
      <c r="B13" s="2" t="s">
        <v>33</v>
      </c>
      <c r="C13" s="19" t="s">
        <v>158</v>
      </c>
    </row>
    <row r="14" spans="1:3">
      <c r="A14" s="3" t="s">
        <v>34</v>
      </c>
      <c r="B14" s="2" t="s">
        <v>35</v>
      </c>
      <c r="C14" s="19" t="s">
        <v>159</v>
      </c>
    </row>
    <row r="15" spans="1:3">
      <c r="A15" s="3" t="s">
        <v>36</v>
      </c>
      <c r="B15" s="2" t="s">
        <v>37</v>
      </c>
      <c r="C15" s="19" t="s">
        <v>160</v>
      </c>
    </row>
    <row r="16" spans="1:3">
      <c r="A16" s="3" t="s">
        <v>38</v>
      </c>
      <c r="B16" s="2" t="s">
        <v>39</v>
      </c>
      <c r="C16" s="19"/>
    </row>
    <row r="17" spans="1:3">
      <c r="A17" s="3" t="s">
        <v>40</v>
      </c>
      <c r="B17" s="2" t="s">
        <v>41</v>
      </c>
      <c r="C17" s="19" t="s">
        <v>161</v>
      </c>
    </row>
    <row r="18" spans="1:3">
      <c r="A18" s="3" t="s">
        <v>42</v>
      </c>
      <c r="B18" s="2" t="s">
        <v>43</v>
      </c>
      <c r="C18" s="19" t="s">
        <v>162</v>
      </c>
    </row>
    <row r="19" spans="1:3">
      <c r="A19" s="3" t="s">
        <v>44</v>
      </c>
      <c r="B19" s="2" t="s">
        <v>45</v>
      </c>
      <c r="C19" s="19" t="s">
        <v>163</v>
      </c>
    </row>
    <row r="20" spans="1:3">
      <c r="A20" s="3" t="s">
        <v>46</v>
      </c>
      <c r="B20" s="1" t="s">
        <v>47</v>
      </c>
      <c r="C20" s="19" t="s">
        <v>164</v>
      </c>
    </row>
    <row r="21" spans="1:3">
      <c r="A21" s="3" t="s">
        <v>48</v>
      </c>
      <c r="B21" s="2" t="s">
        <v>49</v>
      </c>
      <c r="C21" s="19" t="s">
        <v>165</v>
      </c>
    </row>
    <row r="22" spans="1:3">
      <c r="A22" s="3" t="s">
        <v>50</v>
      </c>
      <c r="B22" s="2" t="s">
        <v>51</v>
      </c>
      <c r="C22" s="19" t="s">
        <v>166</v>
      </c>
    </row>
    <row r="23" spans="1:3">
      <c r="A23" s="3" t="s">
        <v>52</v>
      </c>
      <c r="B23" s="1" t="s">
        <v>53</v>
      </c>
      <c r="C23" s="19" t="s">
        <v>167</v>
      </c>
    </row>
    <row r="24" spans="1:3">
      <c r="A24" s="3" t="s">
        <v>54</v>
      </c>
      <c r="B24" s="1" t="s">
        <v>55</v>
      </c>
      <c r="C24" s="19" t="s">
        <v>167</v>
      </c>
    </row>
    <row r="25" spans="1:3">
      <c r="A25" s="3" t="s">
        <v>56</v>
      </c>
      <c r="B25" s="2" t="s">
        <v>57</v>
      </c>
      <c r="C25" s="19" t="s">
        <v>168</v>
      </c>
    </row>
    <row r="26" spans="1:3">
      <c r="A26" s="3" t="s">
        <v>58</v>
      </c>
      <c r="B26" s="2" t="s">
        <v>59</v>
      </c>
      <c r="C26" s="19" t="s">
        <v>169</v>
      </c>
    </row>
    <row r="27" spans="1:3">
      <c r="A27" s="3" t="s">
        <v>60</v>
      </c>
      <c r="B27" s="2" t="s">
        <v>61</v>
      </c>
      <c r="C27" s="19" t="s">
        <v>170</v>
      </c>
    </row>
    <row r="28" spans="1:3">
      <c r="A28" s="4" t="s">
        <v>62</v>
      </c>
      <c r="B28" s="1" t="s">
        <v>63</v>
      </c>
      <c r="C28" s="19" t="s">
        <v>171</v>
      </c>
    </row>
    <row r="29" spans="1:3">
      <c r="A29" s="4" t="s">
        <v>64</v>
      </c>
      <c r="B29" s="2" t="s">
        <v>65</v>
      </c>
      <c r="C29" s="19" t="s">
        <v>172</v>
      </c>
    </row>
    <row r="30" spans="1:3">
      <c r="A30" s="3" t="s">
        <v>66</v>
      </c>
      <c r="B30" s="2" t="s">
        <v>67</v>
      </c>
      <c r="C30" s="19" t="s">
        <v>173</v>
      </c>
    </row>
    <row r="31" spans="1:3">
      <c r="A31" s="3" t="s">
        <v>68</v>
      </c>
      <c r="B31" s="2" t="s">
        <v>69</v>
      </c>
      <c r="C31" t="s">
        <v>174</v>
      </c>
    </row>
    <row r="32" spans="1:3">
      <c r="A32" s="3" t="s">
        <v>70</v>
      </c>
      <c r="B32" s="2" t="s">
        <v>71</v>
      </c>
      <c r="C32" s="19" t="s">
        <v>175</v>
      </c>
    </row>
    <row r="33" spans="1:3">
      <c r="A33" s="3" t="s">
        <v>72</v>
      </c>
      <c r="B33" s="1" t="s">
        <v>73</v>
      </c>
      <c r="C33" s="19"/>
    </row>
    <row r="34" spans="1:3">
      <c r="A34" s="3" t="s">
        <v>74</v>
      </c>
      <c r="B34" s="1" t="s">
        <v>75</v>
      </c>
      <c r="C34" s="20" t="s">
        <v>176</v>
      </c>
    </row>
    <row r="35" spans="1:3">
      <c r="A35" s="4" t="s">
        <v>76</v>
      </c>
      <c r="B35" s="2" t="s">
        <v>77</v>
      </c>
      <c r="C35" s="19" t="s">
        <v>177</v>
      </c>
    </row>
    <row r="36" spans="1:3">
      <c r="A36" s="4" t="s">
        <v>78</v>
      </c>
      <c r="B36" s="2" t="s">
        <v>79</v>
      </c>
      <c r="C36" s="19"/>
    </row>
    <row r="37" spans="1:3">
      <c r="A37" s="4" t="s">
        <v>80</v>
      </c>
      <c r="B37" s="2" t="s">
        <v>81</v>
      </c>
      <c r="C37" s="19" t="s">
        <v>178</v>
      </c>
    </row>
    <row r="38" spans="1:3">
      <c r="A38" s="4" t="s">
        <v>82</v>
      </c>
      <c r="B38" s="1" t="s">
        <v>83</v>
      </c>
      <c r="C38" s="19" t="s">
        <v>179</v>
      </c>
    </row>
    <row r="39" spans="1:3">
      <c r="A39" s="4" t="s">
        <v>84</v>
      </c>
      <c r="B39" s="2" t="s">
        <v>85</v>
      </c>
      <c r="C39" s="19" t="s">
        <v>180</v>
      </c>
    </row>
    <row r="40" spans="1:3">
      <c r="A40" s="4" t="s">
        <v>86</v>
      </c>
      <c r="B40" s="2" t="s">
        <v>87</v>
      </c>
      <c r="C40" s="19" t="s">
        <v>181</v>
      </c>
    </row>
    <row r="41" spans="1:3">
      <c r="A41" s="4" t="s">
        <v>88</v>
      </c>
      <c r="B41" s="1" t="s">
        <v>89</v>
      </c>
      <c r="C41" s="19" t="s">
        <v>182</v>
      </c>
    </row>
    <row r="42" spans="1:3">
      <c r="A42" s="4" t="s">
        <v>90</v>
      </c>
      <c r="B42" s="2" t="s">
        <v>91</v>
      </c>
      <c r="C42" s="19" t="s">
        <v>183</v>
      </c>
    </row>
    <row r="43" spans="1:3">
      <c r="A43" s="4" t="s">
        <v>92</v>
      </c>
      <c r="B43" s="1" t="s">
        <v>93</v>
      </c>
      <c r="C43" s="19"/>
    </row>
    <row r="44" spans="1:3">
      <c r="A44" s="4" t="s">
        <v>94</v>
      </c>
      <c r="B44" s="2" t="s">
        <v>95</v>
      </c>
      <c r="C44" s="19" t="s">
        <v>184</v>
      </c>
    </row>
    <row r="45" spans="1:3">
      <c r="A45" s="4" t="s">
        <v>96</v>
      </c>
      <c r="B45" s="1" t="s">
        <v>97</v>
      </c>
      <c r="C45" s="19" t="s">
        <v>185</v>
      </c>
    </row>
    <row r="46" spans="1:3">
      <c r="A46" s="4" t="s">
        <v>98</v>
      </c>
      <c r="B46" s="1" t="s">
        <v>99</v>
      </c>
      <c r="C46" s="19"/>
    </row>
    <row r="47" spans="1:3">
      <c r="A47" s="4" t="s">
        <v>100</v>
      </c>
      <c r="B47" s="2" t="s">
        <v>101</v>
      </c>
      <c r="C47" s="19" t="s">
        <v>186</v>
      </c>
    </row>
    <row r="48" spans="1:3">
      <c r="A48" s="4" t="s">
        <v>102</v>
      </c>
      <c r="B48" s="1" t="s">
        <v>103</v>
      </c>
      <c r="C48" s="19" t="s">
        <v>187</v>
      </c>
    </row>
    <row r="49" spans="1:3">
      <c r="A49" s="4" t="s">
        <v>104</v>
      </c>
      <c r="B49" s="1" t="s">
        <v>105</v>
      </c>
      <c r="C49" s="69" t="s">
        <v>188</v>
      </c>
    </row>
    <row r="50" spans="1:3">
      <c r="A50" s="4" t="s">
        <v>106</v>
      </c>
      <c r="B50" s="2" t="s">
        <v>107</v>
      </c>
      <c r="C50" s="19" t="s">
        <v>189</v>
      </c>
    </row>
    <row r="51" spans="1:3">
      <c r="A51" s="4" t="s">
        <v>108</v>
      </c>
      <c r="B51" s="1" t="s">
        <v>109</v>
      </c>
      <c r="C51" s="19" t="s">
        <v>190</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DDC99-D5D5-4A1E-B42F-EC5C4F5591D2}">
  <dimension ref="A1:M53"/>
  <sheetViews>
    <sheetView workbookViewId="0">
      <pane xSplit="2" ySplit="1" topLeftCell="C2" activePane="bottomRight" state="frozen"/>
      <selection pane="bottomRight" activeCell="C48" sqref="C48"/>
      <selection pane="bottomLeft" activeCell="F13" activeCellId="1" sqref="C10 F13"/>
      <selection pane="topRight" activeCell="F13" activeCellId="1" sqref="C10 F13"/>
    </sheetView>
  </sheetViews>
  <sheetFormatPr defaultColWidth="8.85546875" defaultRowHeight="15"/>
  <cols>
    <col min="1" max="1" width="11.28515625" customWidth="1"/>
    <col min="2" max="2" width="15.28515625" bestFit="1" customWidth="1"/>
    <col min="3" max="10" width="10.7109375" customWidth="1"/>
    <col min="11" max="11" width="10.140625" customWidth="1"/>
  </cols>
  <sheetData>
    <row r="1" spans="1:13" ht="57" customHeight="1">
      <c r="A1" s="9" t="s">
        <v>0</v>
      </c>
      <c r="B1" s="9" t="s">
        <v>1</v>
      </c>
      <c r="C1" s="8" t="s">
        <v>111</v>
      </c>
      <c r="D1" s="8" t="s">
        <v>112</v>
      </c>
      <c r="E1" s="8" t="s">
        <v>113</v>
      </c>
      <c r="F1" s="8" t="s">
        <v>114</v>
      </c>
      <c r="G1" s="8" t="s">
        <v>115</v>
      </c>
      <c r="H1" s="8" t="s">
        <v>116</v>
      </c>
      <c r="I1" s="8" t="s">
        <v>117</v>
      </c>
      <c r="J1" s="8" t="s">
        <v>118</v>
      </c>
      <c r="K1" s="8" t="s">
        <v>119</v>
      </c>
    </row>
    <row r="2" spans="1:13">
      <c r="A2" s="3" t="s">
        <v>10</v>
      </c>
      <c r="B2" s="1" t="s">
        <v>11</v>
      </c>
      <c r="C2" s="6">
        <v>4332</v>
      </c>
      <c r="D2" s="6">
        <f>E2+H2</f>
        <v>1099</v>
      </c>
      <c r="E2" s="6">
        <v>705</v>
      </c>
      <c r="F2" s="6">
        <v>496</v>
      </c>
      <c r="G2" s="6">
        <v>209</v>
      </c>
      <c r="H2" s="6">
        <v>394</v>
      </c>
      <c r="I2" s="6">
        <v>255</v>
      </c>
      <c r="J2" s="6">
        <v>139</v>
      </c>
      <c r="K2">
        <v>2018</v>
      </c>
    </row>
    <row r="3" spans="1:13">
      <c r="A3" s="3" t="s">
        <v>12</v>
      </c>
      <c r="B3" s="2" t="s">
        <v>13</v>
      </c>
      <c r="C3" s="6">
        <v>26985</v>
      </c>
      <c r="D3" s="6">
        <f t="shared" ref="D3:D51" si="0">E3+H3</f>
        <v>672</v>
      </c>
      <c r="E3" s="6">
        <v>390</v>
      </c>
      <c r="F3" s="6">
        <v>237</v>
      </c>
      <c r="G3" s="6">
        <v>153</v>
      </c>
      <c r="H3" s="6">
        <v>282</v>
      </c>
      <c r="I3" s="6">
        <v>205</v>
      </c>
      <c r="J3" s="6">
        <v>77</v>
      </c>
      <c r="K3">
        <v>2018</v>
      </c>
    </row>
    <row r="4" spans="1:13">
      <c r="A4" s="3" t="s">
        <v>14</v>
      </c>
      <c r="B4" s="2" t="s">
        <v>15</v>
      </c>
      <c r="C4" s="6">
        <v>17969</v>
      </c>
      <c r="D4" s="6">
        <f t="shared" si="0"/>
        <v>9744</v>
      </c>
      <c r="E4" s="6">
        <v>3604</v>
      </c>
      <c r="F4" s="6"/>
      <c r="G4" s="6"/>
      <c r="H4" s="6">
        <v>6140</v>
      </c>
      <c r="I4" s="6">
        <v>5144</v>
      </c>
      <c r="J4" s="6">
        <v>996</v>
      </c>
      <c r="K4">
        <v>2018</v>
      </c>
      <c r="M4" s="8"/>
    </row>
    <row r="5" spans="1:13">
      <c r="A5" s="3" t="s">
        <v>16</v>
      </c>
      <c r="B5" s="1" t="s">
        <v>17</v>
      </c>
      <c r="C5" s="6">
        <v>42141</v>
      </c>
      <c r="D5" s="6">
        <f t="shared" si="0"/>
        <v>9825</v>
      </c>
      <c r="E5" s="6">
        <v>8412</v>
      </c>
      <c r="F5" s="6">
        <v>5268</v>
      </c>
      <c r="G5" s="6">
        <v>3144</v>
      </c>
      <c r="H5" s="6">
        <v>1413</v>
      </c>
      <c r="I5" s="6">
        <v>565</v>
      </c>
      <c r="J5" s="6">
        <v>848</v>
      </c>
      <c r="K5">
        <v>2018</v>
      </c>
      <c r="M5" s="8"/>
    </row>
    <row r="6" spans="1:13">
      <c r="A6" s="3" t="s">
        <v>18</v>
      </c>
      <c r="B6" s="2" t="s">
        <v>19</v>
      </c>
      <c r="C6" s="6">
        <v>128366</v>
      </c>
      <c r="D6" s="6">
        <f t="shared" si="0"/>
        <v>31584</v>
      </c>
      <c r="E6" s="6">
        <v>10430</v>
      </c>
      <c r="F6" s="6">
        <v>6974</v>
      </c>
      <c r="G6" s="6">
        <v>3456</v>
      </c>
      <c r="H6" s="6">
        <v>21154</v>
      </c>
      <c r="I6" s="6">
        <v>21094</v>
      </c>
      <c r="J6" s="6">
        <v>60</v>
      </c>
      <c r="K6">
        <v>2018</v>
      </c>
      <c r="M6" s="8"/>
    </row>
    <row r="7" spans="1:13">
      <c r="A7" s="3" t="s">
        <v>20</v>
      </c>
      <c r="B7" s="2" t="s">
        <v>21</v>
      </c>
      <c r="C7" s="6">
        <v>20259</v>
      </c>
      <c r="D7" s="6">
        <f t="shared" si="0"/>
        <v>3984</v>
      </c>
      <c r="E7" s="6">
        <v>92</v>
      </c>
      <c r="F7" s="6">
        <v>58</v>
      </c>
      <c r="G7" s="6">
        <v>34</v>
      </c>
      <c r="H7" s="6">
        <v>3892</v>
      </c>
      <c r="I7" s="6">
        <v>2653</v>
      </c>
      <c r="J7" s="6">
        <v>1239</v>
      </c>
      <c r="K7">
        <v>2018</v>
      </c>
      <c r="M7" s="8"/>
    </row>
    <row r="8" spans="1:13">
      <c r="A8" s="3" t="s">
        <v>22</v>
      </c>
      <c r="B8" s="1" t="s">
        <v>23</v>
      </c>
      <c r="C8" s="6">
        <v>13366</v>
      </c>
      <c r="D8" s="6"/>
      <c r="E8" s="6"/>
      <c r="F8" s="6"/>
      <c r="G8" s="6"/>
      <c r="H8" s="6"/>
      <c r="I8" s="6"/>
      <c r="J8" s="6"/>
      <c r="M8" s="8"/>
    </row>
    <row r="9" spans="1:13">
      <c r="A9" s="3" t="s">
        <v>24</v>
      </c>
      <c r="B9" s="2" t="s">
        <v>25</v>
      </c>
      <c r="C9" s="6">
        <v>4365</v>
      </c>
      <c r="D9" s="6">
        <f t="shared" si="0"/>
        <v>635</v>
      </c>
      <c r="E9" s="6">
        <v>635</v>
      </c>
      <c r="F9" s="6"/>
      <c r="G9" s="6"/>
      <c r="H9" s="6"/>
      <c r="I9" s="6"/>
      <c r="J9" s="6"/>
      <c r="K9">
        <v>2017</v>
      </c>
      <c r="M9" s="8"/>
    </row>
    <row r="10" spans="1:13">
      <c r="A10" s="3" t="s">
        <v>26</v>
      </c>
      <c r="B10" s="1" t="s">
        <v>27</v>
      </c>
      <c r="C10" s="6">
        <v>96253</v>
      </c>
      <c r="D10" s="6">
        <f t="shared" si="0"/>
        <v>16558</v>
      </c>
      <c r="E10" s="6">
        <v>15628</v>
      </c>
      <c r="F10" s="6">
        <v>8870</v>
      </c>
      <c r="G10" s="6">
        <v>6758</v>
      </c>
      <c r="H10" s="6">
        <v>930</v>
      </c>
      <c r="I10" s="6">
        <v>389</v>
      </c>
      <c r="J10" s="6">
        <v>541</v>
      </c>
      <c r="K10">
        <v>2018</v>
      </c>
      <c r="M10" s="8"/>
    </row>
    <row r="11" spans="1:13">
      <c r="A11" s="3" t="s">
        <v>28</v>
      </c>
      <c r="B11" s="2" t="s">
        <v>29</v>
      </c>
      <c r="C11" s="6">
        <v>54754</v>
      </c>
      <c r="D11" s="6">
        <f t="shared" si="0"/>
        <v>11519</v>
      </c>
      <c r="E11" s="6">
        <v>6782</v>
      </c>
      <c r="F11" s="6"/>
      <c r="G11" s="6"/>
      <c r="H11" s="6">
        <v>4737</v>
      </c>
      <c r="I11" s="6">
        <v>2885</v>
      </c>
      <c r="J11" s="6">
        <v>1852</v>
      </c>
      <c r="K11">
        <v>2018</v>
      </c>
      <c r="M11" s="8"/>
    </row>
    <row r="12" spans="1:13">
      <c r="A12" s="3" t="s">
        <v>30</v>
      </c>
      <c r="B12" s="2" t="s">
        <v>31</v>
      </c>
      <c r="C12" s="6">
        <v>4474</v>
      </c>
      <c r="D12" s="6">
        <f t="shared" si="0"/>
        <v>934</v>
      </c>
      <c r="E12" s="6">
        <v>520</v>
      </c>
      <c r="F12" s="6">
        <v>369</v>
      </c>
      <c r="G12" s="6">
        <v>151</v>
      </c>
      <c r="H12" s="6">
        <v>414</v>
      </c>
      <c r="I12" s="6">
        <v>230</v>
      </c>
      <c r="J12" s="6">
        <v>184</v>
      </c>
      <c r="K12">
        <v>2018</v>
      </c>
    </row>
    <row r="13" spans="1:13">
      <c r="A13" s="3" t="s">
        <v>32</v>
      </c>
      <c r="B13" s="2" t="s">
        <v>33</v>
      </c>
      <c r="C13" s="6">
        <v>8419</v>
      </c>
      <c r="D13" s="6">
        <f t="shared" si="0"/>
        <v>3429</v>
      </c>
      <c r="E13" s="6">
        <v>1724</v>
      </c>
      <c r="F13" s="6">
        <v>1486</v>
      </c>
      <c r="G13" s="6">
        <v>238</v>
      </c>
      <c r="H13" s="6">
        <v>1705</v>
      </c>
      <c r="I13" s="6">
        <v>621</v>
      </c>
      <c r="J13" s="6">
        <v>1084</v>
      </c>
      <c r="K13">
        <v>2018</v>
      </c>
    </row>
    <row r="14" spans="1:13">
      <c r="A14" s="3" t="s">
        <v>34</v>
      </c>
      <c r="B14" s="2" t="s">
        <v>35</v>
      </c>
      <c r="C14" s="6">
        <v>8587</v>
      </c>
      <c r="D14" s="6">
        <f t="shared" si="0"/>
        <v>5298</v>
      </c>
      <c r="E14" s="6">
        <v>3407</v>
      </c>
      <c r="F14" s="6"/>
      <c r="G14" s="6"/>
      <c r="H14" s="6">
        <v>1891</v>
      </c>
      <c r="I14" s="6"/>
      <c r="J14" s="6"/>
      <c r="K14">
        <v>2018</v>
      </c>
    </row>
    <row r="15" spans="1:13">
      <c r="A15" s="3" t="s">
        <v>36</v>
      </c>
      <c r="B15" s="2" t="s">
        <v>37</v>
      </c>
      <c r="C15" s="6">
        <v>40553</v>
      </c>
      <c r="D15" s="6">
        <f t="shared" si="0"/>
        <v>5134</v>
      </c>
      <c r="E15" s="6"/>
      <c r="F15" s="6"/>
      <c r="G15" s="6"/>
      <c r="H15" s="6">
        <v>5134</v>
      </c>
      <c r="I15" s="6">
        <v>1921</v>
      </c>
      <c r="J15" s="6">
        <v>3213</v>
      </c>
      <c r="K15">
        <v>2018</v>
      </c>
    </row>
    <row r="16" spans="1:13">
      <c r="A16" s="3" t="s">
        <v>38</v>
      </c>
      <c r="B16" s="2" t="s">
        <v>39</v>
      </c>
      <c r="C16" s="6">
        <v>26679</v>
      </c>
      <c r="D16" s="6">
        <f t="shared" si="0"/>
        <v>7913</v>
      </c>
      <c r="E16" s="6">
        <v>5184</v>
      </c>
      <c r="F16" s="6">
        <v>2551</v>
      </c>
      <c r="G16" s="6">
        <v>2633</v>
      </c>
      <c r="H16" s="6">
        <v>2729</v>
      </c>
      <c r="I16" s="6">
        <v>1174</v>
      </c>
      <c r="J16" s="6">
        <v>1555</v>
      </c>
      <c r="K16">
        <v>2018</v>
      </c>
    </row>
    <row r="17" spans="1:11">
      <c r="A17" s="3" t="s">
        <v>40</v>
      </c>
      <c r="B17" s="2" t="s">
        <v>41</v>
      </c>
      <c r="C17" s="6">
        <v>10024</v>
      </c>
      <c r="D17" s="6">
        <f t="shared" si="0"/>
        <v>3326</v>
      </c>
      <c r="E17" s="6">
        <v>2177</v>
      </c>
      <c r="F17" s="6">
        <v>1025</v>
      </c>
      <c r="G17" s="6">
        <v>1152</v>
      </c>
      <c r="H17" s="6">
        <v>1149</v>
      </c>
      <c r="I17" s="6">
        <v>667</v>
      </c>
      <c r="J17" s="6">
        <v>482</v>
      </c>
      <c r="K17">
        <v>2018</v>
      </c>
    </row>
    <row r="18" spans="1:11">
      <c r="A18" s="3" t="s">
        <v>42</v>
      </c>
      <c r="B18" s="2" t="s">
        <v>43</v>
      </c>
      <c r="C18" s="6">
        <v>24259</v>
      </c>
      <c r="D18" s="6">
        <f t="shared" si="0"/>
        <v>10876</v>
      </c>
      <c r="E18" s="6">
        <v>3901</v>
      </c>
      <c r="F18" s="6">
        <v>69</v>
      </c>
      <c r="G18" s="6">
        <v>3832</v>
      </c>
      <c r="H18" s="6">
        <v>6975</v>
      </c>
      <c r="I18" s="6">
        <v>639</v>
      </c>
      <c r="J18" s="6">
        <v>6336</v>
      </c>
      <c r="K18">
        <v>2018</v>
      </c>
    </row>
    <row r="19" spans="1:11">
      <c r="A19" s="3" t="s">
        <v>44</v>
      </c>
      <c r="B19" s="2" t="s">
        <v>45</v>
      </c>
      <c r="C19" s="6">
        <v>32612</v>
      </c>
      <c r="D19" s="6">
        <f t="shared" si="0"/>
        <v>10089</v>
      </c>
      <c r="E19" s="6">
        <v>3731</v>
      </c>
      <c r="F19" s="6">
        <v>976</v>
      </c>
      <c r="G19" s="6">
        <v>2755</v>
      </c>
      <c r="H19" s="6">
        <v>6358</v>
      </c>
      <c r="I19" s="6">
        <v>5563</v>
      </c>
      <c r="J19" s="6">
        <v>795</v>
      </c>
      <c r="K19">
        <v>2018</v>
      </c>
    </row>
    <row r="20" spans="1:11">
      <c r="A20" s="3" t="s">
        <v>46</v>
      </c>
      <c r="B20" s="1" t="s">
        <v>47</v>
      </c>
      <c r="C20" s="6">
        <v>8163</v>
      </c>
      <c r="D20" s="6">
        <f t="shared" si="0"/>
        <v>24</v>
      </c>
      <c r="E20" s="6">
        <v>4</v>
      </c>
      <c r="F20" s="6"/>
      <c r="G20" s="6"/>
      <c r="H20" s="6">
        <v>20</v>
      </c>
      <c r="I20" s="6">
        <v>6</v>
      </c>
      <c r="J20" s="6">
        <v>14</v>
      </c>
      <c r="K20">
        <v>2018</v>
      </c>
    </row>
    <row r="21" spans="1:11">
      <c r="A21" s="3" t="s">
        <v>48</v>
      </c>
      <c r="B21" s="2" t="s">
        <v>49</v>
      </c>
      <c r="C21" s="6">
        <v>18878</v>
      </c>
      <c r="D21" s="6">
        <f t="shared" si="0"/>
        <v>792</v>
      </c>
      <c r="E21" s="6"/>
      <c r="F21" s="6"/>
      <c r="G21" s="6"/>
      <c r="H21" s="6">
        <v>792</v>
      </c>
      <c r="I21" s="6">
        <v>185</v>
      </c>
      <c r="J21" s="6">
        <v>607</v>
      </c>
      <c r="K21">
        <v>2018</v>
      </c>
    </row>
    <row r="22" spans="1:11">
      <c r="A22" s="3" t="s">
        <v>50</v>
      </c>
      <c r="B22" s="2" t="s">
        <v>51</v>
      </c>
      <c r="C22" s="6">
        <v>2440</v>
      </c>
      <c r="D22" s="6"/>
      <c r="E22" s="6"/>
      <c r="F22" s="6"/>
      <c r="G22" s="6"/>
      <c r="H22" s="6"/>
      <c r="I22" s="6"/>
      <c r="J22" s="6"/>
    </row>
    <row r="23" spans="1:11">
      <c r="A23" s="3" t="s">
        <v>52</v>
      </c>
      <c r="B23" s="1" t="s">
        <v>53</v>
      </c>
      <c r="C23" s="6">
        <v>38746</v>
      </c>
      <c r="D23" s="6">
        <f t="shared" si="0"/>
        <v>1472</v>
      </c>
      <c r="E23" s="6"/>
      <c r="F23" s="6"/>
      <c r="G23" s="6"/>
      <c r="H23" s="6">
        <v>1472</v>
      </c>
      <c r="I23" s="6"/>
      <c r="J23" s="6">
        <v>1472</v>
      </c>
      <c r="K23">
        <v>2018</v>
      </c>
    </row>
    <row r="24" spans="1:11">
      <c r="A24" s="3" t="s">
        <v>54</v>
      </c>
      <c r="B24" s="1" t="s">
        <v>55</v>
      </c>
      <c r="C24" s="6">
        <v>9849</v>
      </c>
      <c r="D24" s="6">
        <f t="shared" si="0"/>
        <v>3054</v>
      </c>
      <c r="E24" s="6">
        <v>1283</v>
      </c>
      <c r="F24" s="6"/>
      <c r="G24" s="6"/>
      <c r="H24" s="6">
        <v>1771</v>
      </c>
      <c r="I24" s="6">
        <v>575</v>
      </c>
      <c r="J24" s="6">
        <v>1196</v>
      </c>
      <c r="K24">
        <v>2018</v>
      </c>
    </row>
    <row r="25" spans="1:11">
      <c r="A25" s="3" t="s">
        <v>56</v>
      </c>
      <c r="B25" s="2" t="s">
        <v>57</v>
      </c>
      <c r="C25" s="6">
        <v>31011</v>
      </c>
      <c r="D25" s="6">
        <f t="shared" si="0"/>
        <v>16715</v>
      </c>
      <c r="E25" s="6">
        <v>10032</v>
      </c>
      <c r="F25" s="6">
        <v>5393</v>
      </c>
      <c r="G25" s="6">
        <v>4639</v>
      </c>
      <c r="H25" s="6">
        <v>6683</v>
      </c>
      <c r="I25" s="6">
        <v>3284</v>
      </c>
      <c r="J25" s="6">
        <v>3399</v>
      </c>
      <c r="K25">
        <v>2018</v>
      </c>
    </row>
    <row r="26" spans="1:11">
      <c r="A26" s="3" t="s">
        <v>58</v>
      </c>
      <c r="B26" s="2" t="s">
        <v>59</v>
      </c>
      <c r="C26" s="6">
        <v>18965</v>
      </c>
      <c r="D26" s="6">
        <f t="shared" si="0"/>
        <v>5540</v>
      </c>
      <c r="E26" s="6">
        <v>4140</v>
      </c>
      <c r="F26" s="6">
        <v>2001</v>
      </c>
      <c r="G26" s="6">
        <v>2139</v>
      </c>
      <c r="H26" s="6">
        <v>1400</v>
      </c>
      <c r="I26" s="6">
        <v>454</v>
      </c>
      <c r="J26" s="6">
        <v>946</v>
      </c>
      <c r="K26">
        <v>2017</v>
      </c>
    </row>
    <row r="27" spans="1:11">
      <c r="A27" s="3" t="s">
        <v>60</v>
      </c>
      <c r="B27" s="2" t="s">
        <v>61</v>
      </c>
      <c r="C27" s="6">
        <v>2655</v>
      </c>
      <c r="D27" s="6">
        <f t="shared" si="0"/>
        <v>914</v>
      </c>
      <c r="E27" s="6">
        <v>677</v>
      </c>
      <c r="F27" s="6">
        <v>270</v>
      </c>
      <c r="G27" s="6">
        <v>407</v>
      </c>
      <c r="H27" s="6">
        <v>237</v>
      </c>
      <c r="I27" s="6">
        <v>45</v>
      </c>
      <c r="J27" s="6">
        <v>192</v>
      </c>
      <c r="K27">
        <v>2017</v>
      </c>
    </row>
    <row r="28" spans="1:11">
      <c r="A28" s="4" t="s">
        <v>62</v>
      </c>
      <c r="B28" s="1" t="s">
        <v>63</v>
      </c>
      <c r="C28" s="6">
        <v>37081</v>
      </c>
      <c r="D28" s="6">
        <f t="shared" si="0"/>
        <v>10602</v>
      </c>
      <c r="E28" s="6">
        <v>8576</v>
      </c>
      <c r="F28" s="6">
        <v>8276</v>
      </c>
      <c r="G28" s="6">
        <v>300</v>
      </c>
      <c r="H28" s="6">
        <v>2026</v>
      </c>
      <c r="I28" s="6"/>
      <c r="J28" s="6"/>
      <c r="K28">
        <v>2018</v>
      </c>
    </row>
    <row r="29" spans="1:11">
      <c r="A29" s="4" t="s">
        <v>64</v>
      </c>
      <c r="B29" s="2" t="s">
        <v>65</v>
      </c>
      <c r="C29" s="6">
        <v>1723</v>
      </c>
      <c r="D29" s="6">
        <f t="shared" si="0"/>
        <v>570</v>
      </c>
      <c r="E29" s="6">
        <v>432</v>
      </c>
      <c r="F29" s="6">
        <v>147</v>
      </c>
      <c r="G29" s="6">
        <v>285</v>
      </c>
      <c r="H29" s="6">
        <v>138</v>
      </c>
      <c r="I29" s="6">
        <v>47</v>
      </c>
      <c r="J29" s="6">
        <v>91</v>
      </c>
      <c r="K29">
        <v>2017</v>
      </c>
    </row>
    <row r="30" spans="1:11">
      <c r="A30" s="3" t="s">
        <v>66</v>
      </c>
      <c r="B30" s="2" t="s">
        <v>67</v>
      </c>
      <c r="C30" s="6">
        <v>5303</v>
      </c>
      <c r="D30" s="6">
        <f t="shared" si="0"/>
        <v>651</v>
      </c>
      <c r="E30" s="6">
        <v>316</v>
      </c>
      <c r="F30" s="6"/>
      <c r="G30" s="6"/>
      <c r="H30" s="6">
        <v>335</v>
      </c>
      <c r="I30" s="6">
        <v>222</v>
      </c>
      <c r="J30" s="6">
        <v>113</v>
      </c>
      <c r="K30">
        <v>2018</v>
      </c>
    </row>
    <row r="31" spans="1:11">
      <c r="A31" s="3" t="s">
        <v>68</v>
      </c>
      <c r="B31" s="2" t="s">
        <v>69</v>
      </c>
      <c r="D31" s="6"/>
      <c r="E31" s="6"/>
      <c r="F31" s="6"/>
      <c r="G31" s="6"/>
      <c r="H31" s="6"/>
      <c r="I31" s="6"/>
      <c r="J31" s="6"/>
    </row>
    <row r="32" spans="1:11">
      <c r="A32" s="3" t="s">
        <v>70</v>
      </c>
      <c r="B32" s="2" t="s">
        <v>71</v>
      </c>
      <c r="C32" s="6">
        <v>19984</v>
      </c>
      <c r="D32" s="6">
        <f t="shared" si="0"/>
        <v>2698</v>
      </c>
      <c r="E32" s="6">
        <v>336</v>
      </c>
      <c r="F32" s="6"/>
      <c r="G32" s="6"/>
      <c r="H32" s="6">
        <v>2362</v>
      </c>
      <c r="I32" s="6"/>
      <c r="J32" s="6"/>
      <c r="K32">
        <v>2018</v>
      </c>
    </row>
    <row r="33" spans="1:11">
      <c r="A33" s="3" t="s">
        <v>72</v>
      </c>
      <c r="B33" s="1" t="s">
        <v>73</v>
      </c>
      <c r="C33" s="6"/>
      <c r="D33" s="6"/>
      <c r="E33" s="6"/>
      <c r="F33" s="6"/>
      <c r="G33" s="6"/>
      <c r="H33" s="6"/>
      <c r="I33" s="6"/>
      <c r="J33" s="6"/>
    </row>
    <row r="34" spans="1:11">
      <c r="A34" s="3" t="s">
        <v>74</v>
      </c>
      <c r="B34" s="1" t="s">
        <v>75</v>
      </c>
      <c r="C34" s="6">
        <v>13329</v>
      </c>
      <c r="D34" s="6">
        <f t="shared" si="0"/>
        <v>2852</v>
      </c>
      <c r="E34" s="6">
        <v>1953</v>
      </c>
      <c r="F34" s="6">
        <v>203</v>
      </c>
      <c r="G34" s="6">
        <v>1750</v>
      </c>
      <c r="H34" s="6">
        <v>899</v>
      </c>
      <c r="I34" s="6">
        <v>98</v>
      </c>
      <c r="J34" s="6">
        <v>801</v>
      </c>
      <c r="K34">
        <v>2017</v>
      </c>
    </row>
    <row r="35" spans="1:11">
      <c r="A35" s="4" t="s">
        <v>76</v>
      </c>
      <c r="B35" s="2" t="s">
        <v>77</v>
      </c>
      <c r="C35" s="6">
        <v>48322</v>
      </c>
      <c r="D35" s="6">
        <f t="shared" si="0"/>
        <v>10678</v>
      </c>
      <c r="E35" s="6"/>
      <c r="F35" s="6"/>
      <c r="G35" s="6"/>
      <c r="H35" s="6">
        <v>10678</v>
      </c>
      <c r="I35" s="6">
        <v>5979</v>
      </c>
      <c r="J35" s="6">
        <v>4699</v>
      </c>
      <c r="K35">
        <v>2018</v>
      </c>
    </row>
    <row r="36" spans="1:11">
      <c r="A36" s="4" t="s">
        <v>78</v>
      </c>
      <c r="B36" s="2" t="s">
        <v>79</v>
      </c>
      <c r="C36" s="6">
        <v>49512</v>
      </c>
      <c r="D36" s="6">
        <f t="shared" si="0"/>
        <v>10320</v>
      </c>
      <c r="E36" s="6">
        <v>3407</v>
      </c>
      <c r="F36" s="6"/>
      <c r="G36" s="6">
        <v>3407</v>
      </c>
      <c r="H36" s="6">
        <v>6913</v>
      </c>
      <c r="I36" s="6">
        <v>5387</v>
      </c>
      <c r="J36" s="6">
        <v>1526</v>
      </c>
      <c r="K36">
        <v>2017</v>
      </c>
    </row>
    <row r="37" spans="1:11">
      <c r="A37" s="4" t="s">
        <v>80</v>
      </c>
      <c r="B37" s="2" t="s">
        <v>81</v>
      </c>
      <c r="C37" s="6">
        <v>26592</v>
      </c>
      <c r="D37" s="6">
        <f t="shared" si="0"/>
        <v>3004</v>
      </c>
      <c r="E37" s="6">
        <v>3004</v>
      </c>
      <c r="F37" s="6">
        <v>1135</v>
      </c>
      <c r="G37" s="6">
        <v>1869</v>
      </c>
      <c r="H37" s="6"/>
      <c r="I37" s="6"/>
      <c r="J37" s="6"/>
      <c r="K37">
        <v>2017</v>
      </c>
    </row>
    <row r="38" spans="1:11">
      <c r="A38" s="4" t="s">
        <v>82</v>
      </c>
      <c r="B38" s="1" t="s">
        <v>83</v>
      </c>
      <c r="C38" s="6">
        <v>14871</v>
      </c>
      <c r="D38" s="6">
        <f t="shared" si="0"/>
        <v>2042</v>
      </c>
      <c r="E38" s="6">
        <v>987</v>
      </c>
      <c r="F38" s="6">
        <v>490</v>
      </c>
      <c r="G38" s="6">
        <v>497</v>
      </c>
      <c r="H38" s="6">
        <v>1055</v>
      </c>
      <c r="I38" s="6">
        <v>801</v>
      </c>
      <c r="J38" s="6">
        <v>254</v>
      </c>
      <c r="K38">
        <v>2018</v>
      </c>
    </row>
    <row r="39" spans="1:11">
      <c r="A39" s="4" t="s">
        <v>84</v>
      </c>
      <c r="B39" s="2" t="s">
        <v>85</v>
      </c>
      <c r="C39" s="6">
        <v>47896</v>
      </c>
      <c r="D39" s="6">
        <f t="shared" si="0"/>
        <v>7443</v>
      </c>
      <c r="E39" s="6"/>
      <c r="F39" s="6"/>
      <c r="G39" s="6"/>
      <c r="H39" s="6">
        <v>7443</v>
      </c>
      <c r="I39" s="6">
        <v>5198</v>
      </c>
      <c r="J39" s="6">
        <v>2245</v>
      </c>
      <c r="K39">
        <v>2018</v>
      </c>
    </row>
    <row r="40" spans="1:11">
      <c r="A40" s="4" t="s">
        <v>86</v>
      </c>
      <c r="B40" s="2" t="s">
        <v>87</v>
      </c>
      <c r="C40" s="6">
        <v>2254</v>
      </c>
      <c r="D40" s="6">
        <f t="shared" si="0"/>
        <v>653</v>
      </c>
      <c r="E40" s="6">
        <v>555</v>
      </c>
      <c r="F40" s="6">
        <v>476</v>
      </c>
      <c r="G40" s="6">
        <v>79</v>
      </c>
      <c r="H40" s="6">
        <v>98</v>
      </c>
      <c r="I40" s="6">
        <v>54</v>
      </c>
      <c r="J40" s="6">
        <v>44</v>
      </c>
      <c r="K40">
        <v>2018</v>
      </c>
    </row>
    <row r="41" spans="1:11">
      <c r="A41" s="4" t="s">
        <v>88</v>
      </c>
      <c r="B41" s="1" t="s">
        <v>89</v>
      </c>
      <c r="C41" s="6">
        <v>18810</v>
      </c>
      <c r="D41" s="6">
        <f t="shared" si="0"/>
        <v>3173</v>
      </c>
      <c r="E41" s="6">
        <v>1847</v>
      </c>
      <c r="F41" s="6"/>
      <c r="G41" s="6"/>
      <c r="H41" s="6">
        <v>1326</v>
      </c>
      <c r="I41" s="6"/>
      <c r="J41" s="6"/>
      <c r="K41">
        <v>2018</v>
      </c>
    </row>
    <row r="42" spans="1:11">
      <c r="A42" s="4" t="s">
        <v>90</v>
      </c>
      <c r="B42" s="2" t="s">
        <v>91</v>
      </c>
      <c r="C42" s="6">
        <v>4011</v>
      </c>
      <c r="D42" s="6">
        <f t="shared" si="0"/>
        <v>1819</v>
      </c>
      <c r="E42" s="6">
        <v>671</v>
      </c>
      <c r="F42" s="6">
        <v>250</v>
      </c>
      <c r="G42" s="6">
        <v>421</v>
      </c>
      <c r="H42" s="6">
        <v>1148</v>
      </c>
      <c r="I42" s="6">
        <v>238</v>
      </c>
      <c r="J42" s="6">
        <v>910</v>
      </c>
      <c r="K42">
        <v>2018</v>
      </c>
    </row>
    <row r="43" spans="1:11">
      <c r="A43" s="4" t="s">
        <v>92</v>
      </c>
      <c r="B43" s="1" t="s">
        <v>93</v>
      </c>
      <c r="C43" s="6">
        <v>22339</v>
      </c>
      <c r="D43" s="6">
        <f t="shared" si="0"/>
        <v>4835</v>
      </c>
      <c r="E43" s="6">
        <v>3428</v>
      </c>
      <c r="F43" s="6"/>
      <c r="G43" s="6">
        <v>3428</v>
      </c>
      <c r="H43" s="6">
        <v>1407</v>
      </c>
      <c r="I43" s="6"/>
      <c r="J43" s="6">
        <v>1407</v>
      </c>
      <c r="K43">
        <v>2018</v>
      </c>
    </row>
    <row r="44" spans="1:11">
      <c r="A44" s="4" t="s">
        <v>94</v>
      </c>
      <c r="B44" s="2" t="s">
        <v>95</v>
      </c>
      <c r="C44" s="6">
        <v>145078</v>
      </c>
      <c r="D44" s="6">
        <f t="shared" si="0"/>
        <v>22940</v>
      </c>
      <c r="E44" s="6">
        <v>2347</v>
      </c>
      <c r="F44" s="6"/>
      <c r="G44" s="6"/>
      <c r="H44" s="6">
        <v>20593</v>
      </c>
      <c r="I44" s="6">
        <v>18894</v>
      </c>
      <c r="J44" s="6">
        <v>1699</v>
      </c>
      <c r="K44">
        <v>2018</v>
      </c>
    </row>
    <row r="45" spans="1:11">
      <c r="A45" s="4" t="s">
        <v>96</v>
      </c>
      <c r="B45" s="1" t="s">
        <v>97</v>
      </c>
      <c r="C45" s="6">
        <v>6633</v>
      </c>
      <c r="D45" s="6">
        <f t="shared" si="0"/>
        <v>3254</v>
      </c>
      <c r="E45" s="6">
        <v>1490</v>
      </c>
      <c r="F45" s="6"/>
      <c r="G45" s="6"/>
      <c r="H45" s="6">
        <v>1764</v>
      </c>
      <c r="I45" s="6"/>
      <c r="J45" s="6"/>
      <c r="K45">
        <v>2018</v>
      </c>
    </row>
    <row r="46" spans="1:11">
      <c r="A46" s="4" t="s">
        <v>98</v>
      </c>
      <c r="B46" s="1" t="s">
        <v>99</v>
      </c>
      <c r="C46" s="6">
        <v>29907</v>
      </c>
      <c r="D46" s="6">
        <f t="shared" si="0"/>
        <v>11239</v>
      </c>
      <c r="E46" s="6">
        <v>10123</v>
      </c>
      <c r="F46" s="6">
        <v>8856</v>
      </c>
      <c r="G46" s="6">
        <v>1267</v>
      </c>
      <c r="H46" s="6">
        <v>1116</v>
      </c>
      <c r="I46" s="6">
        <v>1024</v>
      </c>
      <c r="J46" s="6">
        <v>92</v>
      </c>
      <c r="K46">
        <v>2018</v>
      </c>
    </row>
    <row r="47" spans="1:11">
      <c r="A47" s="4" t="s">
        <v>100</v>
      </c>
      <c r="B47" s="2" t="s">
        <v>101</v>
      </c>
      <c r="D47" s="6"/>
      <c r="E47" s="6"/>
      <c r="F47" s="6"/>
      <c r="H47" s="6"/>
      <c r="I47" s="6"/>
      <c r="J47" s="6"/>
    </row>
    <row r="48" spans="1:11">
      <c r="A48" s="4" t="s">
        <v>102</v>
      </c>
      <c r="B48" s="1" t="s">
        <v>103</v>
      </c>
      <c r="C48" s="6">
        <v>20070</v>
      </c>
      <c r="D48" s="6">
        <f t="shared" si="0"/>
        <v>7849</v>
      </c>
      <c r="E48" s="6"/>
      <c r="F48" s="6"/>
      <c r="G48" s="6"/>
      <c r="H48" s="6">
        <v>7849</v>
      </c>
      <c r="I48" s="6">
        <v>4383</v>
      </c>
      <c r="J48" s="6">
        <v>3466</v>
      </c>
      <c r="K48">
        <v>2018</v>
      </c>
    </row>
    <row r="49" spans="1:11">
      <c r="A49" s="4" t="s">
        <v>104</v>
      </c>
      <c r="B49" s="1" t="s">
        <v>105</v>
      </c>
      <c r="C49" s="6">
        <v>23706</v>
      </c>
      <c r="D49" s="6">
        <f t="shared" si="0"/>
        <v>12327</v>
      </c>
      <c r="E49" s="6">
        <v>5018</v>
      </c>
      <c r="F49" s="6">
        <v>2923</v>
      </c>
      <c r="G49" s="6">
        <v>2095</v>
      </c>
      <c r="H49" s="6">
        <v>7309</v>
      </c>
      <c r="I49" s="6">
        <v>4014</v>
      </c>
      <c r="J49" s="6">
        <v>3295</v>
      </c>
      <c r="K49">
        <v>2017</v>
      </c>
    </row>
    <row r="50" spans="1:11">
      <c r="A50" s="4" t="s">
        <v>106</v>
      </c>
      <c r="B50" s="2" t="s">
        <v>107</v>
      </c>
      <c r="C50" s="6">
        <v>5792</v>
      </c>
      <c r="D50" s="6">
        <f t="shared" si="0"/>
        <v>666</v>
      </c>
      <c r="E50" s="6">
        <v>666</v>
      </c>
      <c r="F50" s="6">
        <v>606</v>
      </c>
      <c r="G50" s="6">
        <v>60</v>
      </c>
      <c r="H50" s="6"/>
      <c r="I50" s="6"/>
      <c r="J50" s="6"/>
      <c r="K50">
        <v>2018</v>
      </c>
    </row>
    <row r="51" spans="1:11">
      <c r="A51" s="4" t="s">
        <v>108</v>
      </c>
      <c r="B51" s="1" t="s">
        <v>109</v>
      </c>
      <c r="C51" s="6">
        <v>2454</v>
      </c>
      <c r="D51" s="6">
        <f t="shared" si="0"/>
        <v>738</v>
      </c>
      <c r="E51" s="6">
        <v>497</v>
      </c>
      <c r="F51" s="6">
        <v>55</v>
      </c>
      <c r="G51" s="6">
        <v>442</v>
      </c>
      <c r="H51" s="6">
        <v>241</v>
      </c>
      <c r="I51" s="6">
        <v>69</v>
      </c>
      <c r="J51" s="6">
        <v>172</v>
      </c>
      <c r="K51">
        <v>2018</v>
      </c>
    </row>
    <row r="53" spans="1:11">
      <c r="B53" s="14" t="s">
        <v>110</v>
      </c>
      <c r="C53" s="15">
        <f>SUM(C2:C51)</f>
        <v>1240771</v>
      </c>
      <c r="D53" s="15">
        <f>SUM(D2:D51)</f>
        <v>281483</v>
      </c>
      <c r="E53" s="15">
        <f t="shared" ref="E53:J53" si="1">SUM(E2:E51)</f>
        <v>129111</v>
      </c>
      <c r="F53" s="15">
        <f>SUM(F2:F51)+E4+E9+E11+E14+E20+E24+E30+E32+E41+E44+E45</f>
        <v>81511</v>
      </c>
      <c r="G53" s="15">
        <f t="shared" si="1"/>
        <v>47600</v>
      </c>
      <c r="H53" s="15">
        <f t="shared" si="1"/>
        <v>152372</v>
      </c>
      <c r="I53" s="15">
        <f>SUM(I2:I51)+H14+H28+H32+H41+H45</f>
        <v>104331</v>
      </c>
      <c r="J53" s="15">
        <f t="shared" si="1"/>
        <v>48041</v>
      </c>
    </row>
  </sheetData>
  <pageMargins left="0.7" right="0.7" top="0.75" bottom="0.75" header="0.3" footer="0.3"/>
  <pageSetup orientation="portrait" verticalDpi="0" r:id="rId1"/>
  <ignoredErrors>
    <ignoredError sqref="F53:G53 I53:J5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C32F5-0B53-4132-A776-4C74270EE9BB}">
  <dimension ref="A1:O54"/>
  <sheetViews>
    <sheetView zoomScale="115" zoomScaleNormal="115" workbookViewId="0">
      <pane xSplit="2" ySplit="1" topLeftCell="C2" activePane="bottomRight" state="frozen"/>
      <selection pane="bottomRight" activeCell="D51" sqref="D2:D51"/>
      <selection pane="bottomLeft" activeCell="F13" activeCellId="1" sqref="C10 F13"/>
      <selection pane="topRight" activeCell="F13" activeCellId="1" sqref="C10 F13"/>
    </sheetView>
  </sheetViews>
  <sheetFormatPr defaultColWidth="8.85546875" defaultRowHeight="15"/>
  <cols>
    <col min="1" max="1" width="11.140625" customWidth="1"/>
    <col min="2" max="2" width="15.28515625" bestFit="1" customWidth="1"/>
    <col min="3" max="11" width="10.7109375" customWidth="1"/>
    <col min="12" max="12" width="11.28515625" customWidth="1"/>
    <col min="13" max="13" width="10.140625" customWidth="1"/>
  </cols>
  <sheetData>
    <row r="1" spans="1:15" ht="69.75" customHeight="1">
      <c r="A1" s="9" t="s">
        <v>0</v>
      </c>
      <c r="B1" s="9" t="s">
        <v>1</v>
      </c>
      <c r="C1" s="8" t="s">
        <v>120</v>
      </c>
      <c r="D1" s="8" t="s">
        <v>121</v>
      </c>
      <c r="E1" s="8" t="s">
        <v>122</v>
      </c>
      <c r="F1" s="8" t="s">
        <v>123</v>
      </c>
      <c r="G1" s="8" t="s">
        <v>124</v>
      </c>
      <c r="H1" s="8" t="s">
        <v>125</v>
      </c>
      <c r="I1" s="8" t="s">
        <v>126</v>
      </c>
      <c r="J1" s="8" t="s">
        <v>127</v>
      </c>
      <c r="K1" s="8" t="s">
        <v>128</v>
      </c>
      <c r="L1" s="8" t="s">
        <v>129</v>
      </c>
      <c r="M1" s="8" t="s">
        <v>130</v>
      </c>
      <c r="O1" s="8"/>
    </row>
    <row r="2" spans="1:15">
      <c r="A2" s="3" t="s">
        <v>10</v>
      </c>
      <c r="B2" s="1" t="s">
        <v>11</v>
      </c>
      <c r="C2" s="11">
        <f>1-D2</f>
        <v>0.83</v>
      </c>
      <c r="D2" s="25">
        <f>ROUND(H2,2)+ROUND(G2,2)</f>
        <v>0.17</v>
      </c>
      <c r="E2" s="12">
        <f>SUM(ROUND(L2,2),ROUND(I2,2))</f>
        <v>6.9999999999999993E-2</v>
      </c>
      <c r="F2" s="25">
        <f>ROUND(K2,2)+ROUND(J2,2)</f>
        <v>0.1</v>
      </c>
      <c r="G2" s="12">
        <f>ROUND(J2,2)+ROUND(I2,2)</f>
        <v>0.13</v>
      </c>
      <c r="H2" s="11">
        <f>ROUND(K2,2)+ROUND(L2,2)</f>
        <v>0.04</v>
      </c>
      <c r="I2" s="22">
        <f>IF('Admissions 2017'!F2&gt;0,'Admissions 2017'!F2/'Admissions 2017'!C2,"  ")</f>
        <v>5.9352284527518173E-2</v>
      </c>
      <c r="J2" s="22">
        <f>IF('Admissions 2017'!G2&gt;0,'Admissions 2017'!G2/'Admissions 2017'!C2,"  ")</f>
        <v>6.7205347871235721E-2</v>
      </c>
      <c r="K2" s="22">
        <f>IF('Admissions 2017'!J2&gt;0,'Admissions 2017'!J2/'Admissions 2017'!C2,"  ")</f>
        <v>2.5181723779854621E-2</v>
      </c>
      <c r="L2" s="22">
        <f>IF('Admissions 2017'!I2&gt;0,'Admissions 2017'!I2/'Admissions 2017'!C2,"  ")</f>
        <v>7.1066978193146417E-3</v>
      </c>
      <c r="M2">
        <v>2017</v>
      </c>
    </row>
    <row r="3" spans="1:15">
      <c r="A3" s="3" t="s">
        <v>12</v>
      </c>
      <c r="B3" s="2" t="s">
        <v>13</v>
      </c>
      <c r="C3" s="11">
        <f t="shared" ref="C3:C51" si="0">1-D3</f>
        <v>0.7</v>
      </c>
      <c r="D3" s="25">
        <f t="shared" ref="D3:D51" si="1">ROUND(H3,2)+ROUND(G3,2)</f>
        <v>0.30000000000000004</v>
      </c>
      <c r="E3" s="25">
        <f t="shared" ref="E3:E51" si="2">SUM(ROUND(L3,2),ROUND(I3,2))</f>
        <v>0.1</v>
      </c>
      <c r="F3" s="12">
        <f t="shared" ref="F3:F51" si="3">ROUND(K3,2)+ROUND(J3,2)</f>
        <v>0.2</v>
      </c>
      <c r="G3" s="12">
        <f t="shared" ref="G3:G51" si="4">ROUND(J3,2)+ROUND(I3,2)</f>
        <v>0.2</v>
      </c>
      <c r="H3" s="11">
        <f t="shared" ref="H3:H51" si="5">ROUND(K3,2)+ROUND(L3,2)</f>
        <v>0.1</v>
      </c>
      <c r="I3" s="22">
        <f>IF('Admissions 2017'!F3&gt;0,'Admissions 2017'!F3/'Admissions 2017'!C3,"  ")</f>
        <v>6.5279947381402609E-2</v>
      </c>
      <c r="J3" s="22">
        <f>IF('Admissions 2017'!G3&gt;0,'Admissions 2017'!G3/'Admissions 2017'!C3,"  ")</f>
        <v>0.13228644248951738</v>
      </c>
      <c r="K3" s="22">
        <f>IF('Admissions 2017'!J3&gt;0,'Admissions 2017'!J3/'Admissions 2017'!C3,"  ")</f>
        <v>6.7417577900189096E-2</v>
      </c>
      <c r="L3" s="22">
        <f>IF('Admissions 2017'!I3&gt;0,'Admissions 2017'!I3/'Admissions 2017'!C3,"  ")</f>
        <v>2.8611362328372934E-2</v>
      </c>
      <c r="M3">
        <v>2017</v>
      </c>
    </row>
    <row r="4" spans="1:15">
      <c r="A4" s="3" t="s">
        <v>14</v>
      </c>
      <c r="B4" s="2" t="s">
        <v>15</v>
      </c>
      <c r="C4" s="11">
        <f t="shared" si="0"/>
        <v>0.42999999999999994</v>
      </c>
      <c r="D4" s="25">
        <f t="shared" si="1"/>
        <v>0.57000000000000006</v>
      </c>
      <c r="E4" s="25">
        <f t="shared" si="2"/>
        <v>0.33</v>
      </c>
      <c r="F4" s="12">
        <f t="shared" si="3"/>
        <v>0.24</v>
      </c>
      <c r="G4" s="12">
        <f t="shared" si="4"/>
        <v>0.06</v>
      </c>
      <c r="H4" s="11">
        <f t="shared" si="5"/>
        <v>0.51</v>
      </c>
      <c r="I4" s="22">
        <f>IF('Admissions 2017'!F4&gt;0,'Admissions 2017'!F4/'Admissions 2017'!C4,"  ")</f>
        <v>6.4758424685343083E-2</v>
      </c>
      <c r="J4" s="26">
        <f>IF('Admissions 2017'!G4&gt;0,'Admissions 2017'!G4/'Admissions 2017'!C4,"  ")</f>
        <v>2.0300446609825416E-4</v>
      </c>
      <c r="K4" s="22">
        <f>IF('Admissions 2017'!J4&gt;0,'Admissions 2017'!J4/'Admissions 2017'!C4,"  ")</f>
        <v>0.24147381242387334</v>
      </c>
      <c r="L4" s="22">
        <f>IF('Admissions 2017'!I4&gt;0,'Admissions 2017'!I4/'Admissions 2017'!C4,"  ")</f>
        <v>0.27334551360129922</v>
      </c>
      <c r="M4">
        <v>2017</v>
      </c>
    </row>
    <row r="5" spans="1:15">
      <c r="A5" s="3" t="s">
        <v>16</v>
      </c>
      <c r="B5" s="1" t="s">
        <v>17</v>
      </c>
      <c r="C5" s="11">
        <f t="shared" si="0"/>
        <v>0.56000000000000005</v>
      </c>
      <c r="D5" s="12">
        <f t="shared" si="1"/>
        <v>0.44</v>
      </c>
      <c r="E5" s="12">
        <f t="shared" si="2"/>
        <v>9.9999999999999992E-2</v>
      </c>
      <c r="F5" s="12">
        <f t="shared" si="3"/>
        <v>0.33999999999999997</v>
      </c>
      <c r="G5" s="12">
        <f t="shared" si="4"/>
        <v>0.25</v>
      </c>
      <c r="H5" s="11">
        <f t="shared" si="5"/>
        <v>0.19</v>
      </c>
      <c r="I5" s="22">
        <f>IF('Admissions 2017'!F5&gt;0,'Admissions 2017'!F5/'Admissions 2017'!C5,"  ")</f>
        <v>8.9858723031431387E-2</v>
      </c>
      <c r="J5" s="22">
        <f>IF('Admissions 2017'!G5&gt;0,'Admissions 2017'!G5/'Admissions 2017'!C5,"  ")</f>
        <v>0.16038769028583943</v>
      </c>
      <c r="K5" s="22">
        <f>IF('Admissions 2017'!J5&gt;0,'Admissions 2017'!J5/'Admissions 2017'!C5,"  ")</f>
        <v>0.17916986091337203</v>
      </c>
      <c r="L5" s="22">
        <f>IF('Admissions 2017'!I5&gt;0,'Admissions 2017'!I5/'Admissions 2017'!C5,"  ")</f>
        <v>8.159018727412112E-3</v>
      </c>
      <c r="M5">
        <v>2017</v>
      </c>
    </row>
    <row r="6" spans="1:15">
      <c r="A6" s="3" t="s">
        <v>18</v>
      </c>
      <c r="B6" s="2" t="s">
        <v>19</v>
      </c>
      <c r="C6" s="11">
        <f t="shared" si="0"/>
        <v>0.66999999999999993</v>
      </c>
      <c r="D6" s="25">
        <f>ROUND(H6,2)+ROUND(G6,2)</f>
        <v>0.33</v>
      </c>
      <c r="E6" s="25">
        <f t="shared" si="2"/>
        <v>0.22</v>
      </c>
      <c r="F6" s="12">
        <f t="shared" si="3"/>
        <v>0.11</v>
      </c>
      <c r="G6" s="12">
        <f t="shared" si="4"/>
        <v>0.2</v>
      </c>
      <c r="H6" s="11">
        <f t="shared" si="5"/>
        <v>0.13</v>
      </c>
      <c r="I6" s="22">
        <f>IF('Admissions 2017'!F6&gt;0,'Admissions 2017'!F6/'Admissions 2017'!C6,"  ")</f>
        <v>8.9396305670741555E-2</v>
      </c>
      <c r="J6" s="22">
        <f>IF('Admissions 2017'!G6&gt;0,'Admissions 2017'!G6/'Admissions 2017'!C6,"  ")</f>
        <v>0.11376487694544671</v>
      </c>
      <c r="K6" s="27">
        <f>IF('Admissions 2017'!J6&gt;0,'Admissions 2017'!J6/'Admissions 2017'!C6,"  ")</f>
        <v>8.077979428079056E-4</v>
      </c>
      <c r="L6" s="22">
        <f>IF('Admissions 2017'!I6&gt;0,'Admissions 2017'!I6/'Admissions 2017'!C6,"  ")</f>
        <v>0.12528946092950616</v>
      </c>
      <c r="M6">
        <v>2017</v>
      </c>
    </row>
    <row r="7" spans="1:15">
      <c r="A7" s="3" t="s">
        <v>20</v>
      </c>
      <c r="B7" s="2" t="s">
        <v>21</v>
      </c>
      <c r="C7" s="11">
        <f t="shared" si="0"/>
        <v>0.48</v>
      </c>
      <c r="D7" s="25">
        <f t="shared" si="1"/>
        <v>0.52</v>
      </c>
      <c r="E7" s="12">
        <f t="shared" si="2"/>
        <v>0.16</v>
      </c>
      <c r="F7" s="25">
        <f t="shared" si="3"/>
        <v>0.36</v>
      </c>
      <c r="G7" s="12">
        <f t="shared" si="4"/>
        <v>0.15000000000000002</v>
      </c>
      <c r="H7" s="11">
        <f t="shared" si="5"/>
        <v>0.37</v>
      </c>
      <c r="I7" s="22">
        <f>IF('Admissions 2017'!F7&gt;0,'Admissions 2017'!F7/'Admissions 2017'!C7,"  ")</f>
        <v>5.3860354001520255E-2</v>
      </c>
      <c r="J7" s="22">
        <f>IF('Admissions 2017'!G7&gt;0,'Admissions 2017'!G7/'Admissions 2017'!C7,"  ")</f>
        <v>0.10174828971658161</v>
      </c>
      <c r="K7" s="22">
        <f>IF('Admissions 2017'!J7&gt;0,'Admissions 2017'!J7/'Admissions 2017'!C7,"  ")</f>
        <v>0.2639808882614833</v>
      </c>
      <c r="L7" s="22">
        <f>IF('Admissions 2017'!I7&gt;0,'Admissions 2017'!I7/'Admissions 2017'!C7,"  ")</f>
        <v>0.10522315126506679</v>
      </c>
      <c r="M7">
        <v>2017</v>
      </c>
    </row>
    <row r="8" spans="1:15">
      <c r="A8" s="3" t="s">
        <v>22</v>
      </c>
      <c r="B8" s="1" t="s">
        <v>23</v>
      </c>
      <c r="C8" s="11">
        <f t="shared" si="0"/>
        <v>0.88</v>
      </c>
      <c r="D8" s="25">
        <f t="shared" si="1"/>
        <v>0.12</v>
      </c>
      <c r="E8" s="33">
        <v>0.12</v>
      </c>
      <c r="F8" s="12"/>
      <c r="G8" s="12">
        <f>'Admissions 2017'!E8/'Admissions 2017'!C8</f>
        <v>3.7856645789839945E-2</v>
      </c>
      <c r="H8" s="11">
        <f t="shared" si="5"/>
        <v>0.08</v>
      </c>
      <c r="I8" s="22" t="str">
        <f>IF('Admissions 2017'!F8&gt;0,'Admissions 2017'!F8/'Admissions 2017'!C8,"  ")</f>
        <v xml:space="preserve">  </v>
      </c>
      <c r="J8" s="22" t="str">
        <f>IF('Admissions 2017'!G8&gt;0,'Admissions 2017'!G8/'Admissions 2017'!C8,"  ")</f>
        <v xml:space="preserve">  </v>
      </c>
      <c r="K8" s="22">
        <v>0.03</v>
      </c>
      <c r="L8" s="22">
        <f>IF('Admissions 2017'!I8&gt;0,'Admissions 2017'!I8/'Admissions 2017'!C8,"  ")</f>
        <v>4.8109487357921595E-2</v>
      </c>
      <c r="M8">
        <v>2017</v>
      </c>
    </row>
    <row r="9" spans="1:15">
      <c r="A9" s="3" t="s">
        <v>24</v>
      </c>
      <c r="B9" s="2" t="s">
        <v>25</v>
      </c>
      <c r="C9" s="11"/>
      <c r="D9" s="12"/>
      <c r="E9" s="12"/>
      <c r="F9" s="12"/>
      <c r="G9" s="12"/>
      <c r="H9" s="11"/>
      <c r="I9" s="22" t="str">
        <f>IF('Admissions 2017'!F9&gt;0,'Admissions 2017'!F9/'Admissions 2017'!C9,"  ")</f>
        <v xml:space="preserve">  </v>
      </c>
      <c r="J9" s="22" t="str">
        <f>IF('Admissions 2017'!G9&gt;0,'Admissions 2017'!G9/'Admissions 2017'!C9,"  ")</f>
        <v xml:space="preserve">  </v>
      </c>
      <c r="K9" s="22" t="str">
        <f>IF('Admissions 2017'!J9&gt;0,'Admissions 2017'!J9/'Admissions 2017'!C9,"  ")</f>
        <v xml:space="preserve">  </v>
      </c>
      <c r="L9" s="22" t="str">
        <f>IF('Admissions 2017'!I9&gt;0,'Admissions 2017'!I9/'Admissions 2017'!C9,"  ")</f>
        <v xml:space="preserve">  </v>
      </c>
    </row>
    <row r="10" spans="1:15">
      <c r="A10" s="3" t="s">
        <v>26</v>
      </c>
      <c r="B10" s="1" t="s">
        <v>27</v>
      </c>
      <c r="C10" s="11">
        <f t="shared" si="0"/>
        <v>0.67</v>
      </c>
      <c r="D10" s="12">
        <f t="shared" si="1"/>
        <v>0.32999999999999996</v>
      </c>
      <c r="E10" s="12">
        <f t="shared" si="2"/>
        <v>0.16</v>
      </c>
      <c r="F10" s="12">
        <f t="shared" si="3"/>
        <v>0.17</v>
      </c>
      <c r="G10" s="12">
        <f t="shared" si="4"/>
        <v>0.29000000000000004</v>
      </c>
      <c r="H10" s="11">
        <f t="shared" si="5"/>
        <v>0.04</v>
      </c>
      <c r="I10" s="22">
        <f>IF('Admissions 2017'!F10&gt;0,'Admissions 2017'!F10/'Admissions 2017'!C10,"  ")</f>
        <v>0.15205351586807717</v>
      </c>
      <c r="J10" s="22">
        <f>IF('Admissions 2017'!G10&gt;0,'Admissions 2017'!G10/'Admissions 2017'!C10,"  ")</f>
        <v>0.14169259489732422</v>
      </c>
      <c r="K10" s="22">
        <f>IF('Admissions 2017'!J10&gt;0,'Admissions 2017'!J10/'Admissions 2017'!C10,"  ")</f>
        <v>2.5140012445550714E-2</v>
      </c>
      <c r="L10" s="22">
        <f>IF('Admissions 2017'!I10&gt;0,'Admissions 2017'!I10/'Admissions 2017'!C10,"  ")</f>
        <v>1.0454262601120099E-2</v>
      </c>
      <c r="M10">
        <v>2017</v>
      </c>
    </row>
    <row r="11" spans="1:15">
      <c r="A11" s="3" t="s">
        <v>28</v>
      </c>
      <c r="B11" s="2" t="s">
        <v>29</v>
      </c>
      <c r="C11" s="11">
        <f t="shared" si="0"/>
        <v>0.65</v>
      </c>
      <c r="D11" s="12">
        <f t="shared" si="1"/>
        <v>0.35</v>
      </c>
      <c r="E11" s="33">
        <f>L11</f>
        <v>9.0851076173348033E-2</v>
      </c>
      <c r="F11" s="12">
        <f>K11</f>
        <v>4.6875906480245984E-2</v>
      </c>
      <c r="G11" s="12">
        <f>'Admissions 2017'!E11/'Admissions 2017'!C11</f>
        <v>0.21419040436270811</v>
      </c>
      <c r="H11" s="11">
        <f t="shared" si="5"/>
        <v>0.14000000000000001</v>
      </c>
      <c r="I11" s="22" t="str">
        <f>IF('Admissions 2017'!F11&gt;0,'Admissions 2017'!F11/'Admissions 2017'!C11,"  ")</f>
        <v xml:space="preserve">  </v>
      </c>
      <c r="J11" s="22" t="str">
        <f>IF('Admissions 2017'!G11&gt;0,'Admissions 2017'!G11/'Admissions 2017'!C11,"  ")</f>
        <v xml:space="preserve">  </v>
      </c>
      <c r="K11" s="22">
        <f>IF('Admissions 2017'!J11&gt;0,'Admissions 2017'!J11/'Admissions 2017'!C11,"  ")</f>
        <v>4.6875906480245984E-2</v>
      </c>
      <c r="L11" s="22">
        <f>IF('Admissions 2017'!I11&gt;0,'Admissions 2017'!I11/'Admissions 2017'!C11,"  ")</f>
        <v>9.0851076173348033E-2</v>
      </c>
      <c r="M11">
        <v>2017</v>
      </c>
    </row>
    <row r="12" spans="1:15">
      <c r="A12" s="3" t="s">
        <v>30</v>
      </c>
      <c r="B12" s="2" t="s">
        <v>31</v>
      </c>
      <c r="C12" s="11">
        <f>1-D12</f>
        <v>0.47</v>
      </c>
      <c r="D12" s="25">
        <f t="shared" si="1"/>
        <v>0.53</v>
      </c>
      <c r="E12" s="25">
        <f>SUM(ROUND(L12,2),ROUND(I12,2))</f>
        <v>0.31000000000000005</v>
      </c>
      <c r="F12" s="25">
        <f t="shared" si="3"/>
        <v>0.22</v>
      </c>
      <c r="G12" s="12">
        <f t="shared" si="4"/>
        <v>0.47000000000000003</v>
      </c>
      <c r="H12" s="11">
        <f t="shared" si="5"/>
        <v>0.06</v>
      </c>
      <c r="I12" s="22">
        <f>IF('Admissions 2017'!F12&gt;0,'Admissions 2017'!F12/'Admissions 2017'!C12,"  ")</f>
        <v>0.27898602909405157</v>
      </c>
      <c r="J12" s="22">
        <f>IF('Admissions 2017'!G12&gt;0,'Admissions 2017'!G12/'Admissions 2017'!C12,"  ")</f>
        <v>0.18723894570070573</v>
      </c>
      <c r="K12" s="22">
        <f>IF('Admissions 2017'!J12&gt;0,'Admissions 2017'!J12/'Admissions 2017'!C12,"  ")</f>
        <v>2.6645542272792741E-2</v>
      </c>
      <c r="L12" s="22">
        <f>IF('Admissions 2017'!I12&gt;0,'Admissions 2017'!I12/'Admissions 2017'!C12,"  ")</f>
        <v>2.5061212732248307E-2</v>
      </c>
      <c r="M12">
        <v>2017</v>
      </c>
    </row>
    <row r="13" spans="1:15">
      <c r="A13" s="3" t="s">
        <v>32</v>
      </c>
      <c r="B13" s="2" t="s">
        <v>33</v>
      </c>
      <c r="C13" s="11">
        <f t="shared" si="0"/>
        <v>0.43999999999999995</v>
      </c>
      <c r="D13" s="12">
        <f t="shared" si="1"/>
        <v>0.56000000000000005</v>
      </c>
      <c r="E13" s="12">
        <f t="shared" si="2"/>
        <v>0.33999999999999997</v>
      </c>
      <c r="F13" s="12">
        <f t="shared" si="3"/>
        <v>0.22</v>
      </c>
      <c r="G13" s="12">
        <f t="shared" si="4"/>
        <v>0.27999999999999997</v>
      </c>
      <c r="H13" s="11">
        <f t="shared" si="5"/>
        <v>0.28000000000000003</v>
      </c>
      <c r="I13" s="22">
        <f>IF('Admissions 2017'!F13&gt;0,'Admissions 2017'!F13/'Admissions 2017'!C13,"  ")</f>
        <v>0.24241435562805871</v>
      </c>
      <c r="J13" s="22">
        <f>IF('Admissions 2017'!G13&gt;0,'Admissions 2017'!G13/'Admissions 2017'!C13,"  ")</f>
        <v>3.8825448613376834E-2</v>
      </c>
      <c r="K13" s="22">
        <f>IF('Admissions 2017'!J13&gt;0,'Admissions 2017'!J13/'Admissions 2017'!C13,"  ")</f>
        <v>0.17683523654159869</v>
      </c>
      <c r="L13" s="22">
        <f>IF('Admissions 2017'!I13&gt;0,'Admissions 2017'!I13/'Admissions 2017'!C13,"  ")</f>
        <v>0.10130505709624796</v>
      </c>
      <c r="M13">
        <v>2017</v>
      </c>
    </row>
    <row r="14" spans="1:15">
      <c r="A14" s="3" t="s">
        <v>34</v>
      </c>
      <c r="B14" s="2" t="s">
        <v>35</v>
      </c>
      <c r="C14" s="11">
        <f t="shared" si="0"/>
        <v>0.31000000000000005</v>
      </c>
      <c r="D14" s="25">
        <f t="shared" si="1"/>
        <v>0.69</v>
      </c>
      <c r="E14" s="12">
        <f t="shared" si="2"/>
        <v>0.41000000000000003</v>
      </c>
      <c r="F14" s="25">
        <f t="shared" si="3"/>
        <v>0.28000000000000003</v>
      </c>
      <c r="G14" s="12">
        <f t="shared" si="4"/>
        <v>0.33</v>
      </c>
      <c r="H14" s="11">
        <f t="shared" si="5"/>
        <v>0.36</v>
      </c>
      <c r="I14" s="22">
        <f>IF('Admissions 2017'!F14&gt;0,'Admissions 2017'!F14/'Admissions 2017'!C14,"  ")</f>
        <v>0.20493868637661683</v>
      </c>
      <c r="J14" s="22">
        <f>IF('Admissions 2017'!G14&gt;0,'Admissions 2017'!G14/'Admissions 2017'!C14,"  ")</f>
        <v>0.12968251301864606</v>
      </c>
      <c r="K14" s="22">
        <f>IF('Admissions 2017'!J14&gt;0,'Admissions 2017'!J14/'Admissions 2017'!C14,"  ")</f>
        <v>0.14513690576180077</v>
      </c>
      <c r="L14" s="22">
        <f>IF('Admissions 2017'!I14&gt;0,'Admissions 2017'!I14/'Admissions 2017'!C14,"  ")</f>
        <v>0.20577859902570134</v>
      </c>
      <c r="M14">
        <v>2017</v>
      </c>
    </row>
    <row r="15" spans="1:15">
      <c r="A15" s="3" t="s">
        <v>36</v>
      </c>
      <c r="B15" s="2" t="s">
        <v>37</v>
      </c>
      <c r="C15" s="11">
        <f t="shared" si="0"/>
        <v>0.65999999999999992</v>
      </c>
      <c r="D15" s="12">
        <f t="shared" si="1"/>
        <v>0.34</v>
      </c>
      <c r="E15" s="33">
        <f>L15</f>
        <v>7.0099917064886857E-2</v>
      </c>
      <c r="F15" s="12">
        <f>K15</f>
        <v>0.27269855061016546</v>
      </c>
      <c r="G15" s="12"/>
      <c r="H15" s="11">
        <f t="shared" si="5"/>
        <v>0.34</v>
      </c>
      <c r="I15" s="22" t="str">
        <f>IF('Admissions 2017'!F15&gt;0,'Admissions 2017'!F15/'Admissions 2017'!C15,"  ")</f>
        <v xml:space="preserve">  </v>
      </c>
      <c r="J15" s="22" t="str">
        <f>IF('Admissions 2017'!G15&gt;0,'Admissions 2017'!G15/'Admissions 2017'!C15,"  ")</f>
        <v xml:space="preserve">  </v>
      </c>
      <c r="K15" s="22">
        <f>IF('Admissions 2017'!J15&gt;0,'Admissions 2017'!J15/'Admissions 2017'!C15,"  ")</f>
        <v>0.27269855061016546</v>
      </c>
      <c r="L15" s="22">
        <f>IF('Admissions 2017'!I15&gt;0,'Admissions 2017'!I15/'Admissions 2017'!C15,"  ")</f>
        <v>7.0099917064886857E-2</v>
      </c>
      <c r="M15">
        <v>2017</v>
      </c>
    </row>
    <row r="16" spans="1:15">
      <c r="A16" s="3" t="s">
        <v>38</v>
      </c>
      <c r="B16" s="2" t="s">
        <v>39</v>
      </c>
      <c r="C16" s="11">
        <f t="shared" si="0"/>
        <v>0.47</v>
      </c>
      <c r="D16" s="25">
        <f t="shared" si="1"/>
        <v>0.53</v>
      </c>
      <c r="E16" s="12">
        <f t="shared" si="2"/>
        <v>0.17</v>
      </c>
      <c r="F16" s="25">
        <f t="shared" si="3"/>
        <v>0.36</v>
      </c>
      <c r="G16" s="12">
        <f t="shared" si="4"/>
        <v>0.32</v>
      </c>
      <c r="H16" s="11">
        <f t="shared" si="5"/>
        <v>0.21000000000000002</v>
      </c>
      <c r="I16" s="22">
        <f>IF('Admissions 2017'!F16&gt;0,'Admissions 2017'!F16/'Admissions 2017'!C16,"  ")</f>
        <v>0.12793248945147678</v>
      </c>
      <c r="J16" s="22">
        <f>IF('Admissions 2017'!G16&gt;0,'Admissions 2017'!G16/'Admissions 2017'!C16,"  ")</f>
        <v>0.19375527426160338</v>
      </c>
      <c r="K16" s="22">
        <f>IF('Admissions 2017'!J16&gt;0,'Admissions 2017'!J16/'Admissions 2017'!C16,"  ")</f>
        <v>0.17443037974683545</v>
      </c>
      <c r="L16" s="22">
        <f>IF('Admissions 2017'!I16&gt;0,'Admissions 2017'!I16/'Admissions 2017'!C16,"  ")</f>
        <v>3.8312236286919835E-2</v>
      </c>
      <c r="M16">
        <v>2017</v>
      </c>
    </row>
    <row r="17" spans="1:15">
      <c r="A17" s="3" t="s">
        <v>40</v>
      </c>
      <c r="B17" s="2" t="s">
        <v>41</v>
      </c>
      <c r="C17" s="11">
        <f t="shared" si="0"/>
        <v>0.31999999999999995</v>
      </c>
      <c r="D17" s="12">
        <f t="shared" si="1"/>
        <v>0.68</v>
      </c>
      <c r="E17" s="12">
        <f t="shared" si="2"/>
        <v>0.11</v>
      </c>
      <c r="F17" s="12">
        <f t="shared" si="3"/>
        <v>0.57000000000000006</v>
      </c>
      <c r="G17" s="12">
        <f t="shared" si="4"/>
        <v>0.46</v>
      </c>
      <c r="H17" s="11">
        <f t="shared" si="5"/>
        <v>0.22</v>
      </c>
      <c r="I17" s="22">
        <f>IF('Admissions 2017'!F17&gt;0,'Admissions 2017'!F17/'Admissions 2017'!C17,"  ")</f>
        <v>8.1959491285916161E-2</v>
      </c>
      <c r="J17" s="22">
        <f>IF('Admissions 2017'!G17&gt;0,'Admissions 2017'!G17/'Admissions 2017'!C17,"  ")</f>
        <v>0.37949442612655049</v>
      </c>
      <c r="K17" s="22">
        <f>IF('Admissions 2017'!J17&gt;0,'Admissions 2017'!J17/'Admissions 2017'!C17,"  ")</f>
        <v>0.18856963416548908</v>
      </c>
      <c r="L17" s="22">
        <f>IF('Admissions 2017'!I17&gt;0,'Admissions 2017'!I17/'Admissions 2017'!C17,"  ")</f>
        <v>3.0774061862144764E-2</v>
      </c>
      <c r="M17">
        <v>2017</v>
      </c>
    </row>
    <row r="18" spans="1:15">
      <c r="A18" s="3" t="s">
        <v>42</v>
      </c>
      <c r="B18" s="2" t="s">
        <v>43</v>
      </c>
      <c r="C18" s="11">
        <f t="shared" si="0"/>
        <v>0.36</v>
      </c>
      <c r="D18" s="25">
        <f t="shared" si="1"/>
        <v>0.64</v>
      </c>
      <c r="E18" s="12">
        <f t="shared" si="2"/>
        <v>0.01</v>
      </c>
      <c r="F18" s="25">
        <f t="shared" si="3"/>
        <v>0.63</v>
      </c>
      <c r="G18" s="12">
        <f t="shared" si="4"/>
        <v>0.22</v>
      </c>
      <c r="H18" s="11">
        <f t="shared" si="5"/>
        <v>0.42</v>
      </c>
      <c r="I18" s="27">
        <f>IF('Admissions 2017'!F18&gt;0,'Admissions 2017'!F18/'Admissions 2017'!C18,"  ")</f>
        <v>8.3939563514269728E-4</v>
      </c>
      <c r="J18" s="22">
        <f>IF('Admissions 2017'!G18&gt;0,'Admissions 2017'!G18/'Admissions 2017'!C18,"  ")</f>
        <v>0.21903562768140272</v>
      </c>
      <c r="K18" s="22">
        <f>IF('Admissions 2017'!J18&gt;0,'Admissions 2017'!J18/'Admissions 2017'!C18,"  ")</f>
        <v>0.40561462413728783</v>
      </c>
      <c r="L18" s="22">
        <f>IF('Admissions 2017'!I18&gt;0,'Admissions 2017'!I18/'Admissions 2017'!C18,"  ")</f>
        <v>1.1751538891997761E-2</v>
      </c>
      <c r="M18">
        <v>2017</v>
      </c>
    </row>
    <row r="19" spans="1:15">
      <c r="A19" s="3" t="s">
        <v>44</v>
      </c>
      <c r="B19" s="2" t="s">
        <v>45</v>
      </c>
      <c r="C19" s="11">
        <f t="shared" si="0"/>
        <v>0.49</v>
      </c>
      <c r="D19" s="12">
        <f t="shared" si="1"/>
        <v>0.51</v>
      </c>
      <c r="E19" s="12">
        <f t="shared" si="2"/>
        <v>0.29000000000000004</v>
      </c>
      <c r="F19" s="12">
        <f t="shared" si="3"/>
        <v>0.22</v>
      </c>
      <c r="G19" s="12">
        <f t="shared" si="4"/>
        <v>0.26</v>
      </c>
      <c r="H19" s="11">
        <f t="shared" si="5"/>
        <v>0.25</v>
      </c>
      <c r="I19" s="22">
        <f>IF('Admissions 2017'!F19&gt;0,'Admissions 2017'!F19/'Admissions 2017'!C19,"  ")</f>
        <v>0.22176528357476061</v>
      </c>
      <c r="J19" s="22">
        <f>IF('Admissions 2017'!G19&gt;0,'Admissions 2017'!G19/'Admissions 2017'!C19,"  ")</f>
        <v>3.9712742450282348E-2</v>
      </c>
      <c r="K19" s="22">
        <f>IF('Admissions 2017'!J19&gt;0,'Admissions 2017'!J19/'Admissions 2017'!C19,"  ")</f>
        <v>0.18021114657500614</v>
      </c>
      <c r="L19" s="22">
        <f>IF('Admissions 2017'!I19&gt;0,'Admissions 2017'!I19/'Admissions 2017'!C19,"  ")</f>
        <v>7.205990670267616E-2</v>
      </c>
      <c r="M19">
        <v>2017</v>
      </c>
    </row>
    <row r="20" spans="1:15">
      <c r="A20" s="3" t="s">
        <v>46</v>
      </c>
      <c r="B20" s="1" t="s">
        <v>47</v>
      </c>
      <c r="C20" s="11">
        <f t="shared" si="0"/>
        <v>0.9</v>
      </c>
      <c r="D20" s="25">
        <f>ROUND(H20,2)+ROUND(G20,2)</f>
        <v>9.9999999999999992E-2</v>
      </c>
      <c r="E20" s="12">
        <f>L20</f>
        <v>1.8057784911717497E-2</v>
      </c>
      <c r="F20" s="12">
        <f>K20</f>
        <v>7.3836276083467101E-2</v>
      </c>
      <c r="G20" s="12">
        <f>'Admissions 2017'!E20/'Admissions 2017'!C20</f>
        <v>1.0834670947030497E-2</v>
      </c>
      <c r="H20" s="11">
        <f t="shared" si="5"/>
        <v>9.0000000000000011E-2</v>
      </c>
      <c r="I20" s="22" t="str">
        <f>IF('Admissions 2017'!F20&gt;0,'Admissions 2017'!F20/'Admissions 2017'!C20,"  ")</f>
        <v xml:space="preserve">  </v>
      </c>
      <c r="J20" s="22" t="str">
        <f>IF('Admissions 2017'!G20&gt;0,'Admissions 2017'!G20/'Admissions 2017'!C20,"  ")</f>
        <v xml:space="preserve">  </v>
      </c>
      <c r="K20" s="22">
        <f>IF('Admissions 2017'!J20&gt;0,'Admissions 2017'!J20/'Admissions 2017'!C20,"  ")</f>
        <v>7.3836276083467101E-2</v>
      </c>
      <c r="L20" s="22">
        <f>IF('Admissions 2017'!I20&gt;0,'Admissions 2017'!I20/'Admissions 2017'!C20,"  ")</f>
        <v>1.8057784911717497E-2</v>
      </c>
      <c r="M20">
        <v>2017</v>
      </c>
    </row>
    <row r="21" spans="1:15">
      <c r="A21" s="3" t="s">
        <v>48</v>
      </c>
      <c r="B21" s="2" t="s">
        <v>49</v>
      </c>
      <c r="C21" s="11">
        <f t="shared" si="0"/>
        <v>0.76</v>
      </c>
      <c r="D21" s="12">
        <f t="shared" si="1"/>
        <v>0.24</v>
      </c>
      <c r="E21" s="12"/>
      <c r="F21" s="12"/>
      <c r="G21" s="12"/>
      <c r="H21" s="11">
        <f>'Admissions 2017'!H21/'Admissions 2017'!C21</f>
        <v>0.23730149791643204</v>
      </c>
      <c r="I21" s="22" t="str">
        <f>IF('Admissions 2017'!F21&gt;0,'Admissions 2017'!F21/'Admissions 2017'!C21,"  ")</f>
        <v xml:space="preserve">  </v>
      </c>
      <c r="J21" s="22" t="str">
        <f>IF('Admissions 2017'!G21&gt;0,'Admissions 2017'!G21/'Admissions 2017'!C21,"  ")</f>
        <v xml:space="preserve">  </v>
      </c>
      <c r="K21" s="22" t="str">
        <f>IF('Admissions 2017'!J21&gt;0,'Admissions 2017'!J21/'Admissions 2017'!C21,"  ")</f>
        <v xml:space="preserve">  </v>
      </c>
      <c r="L21" s="22" t="str">
        <f>IF('Admissions 2017'!I21&gt;0,'Admissions 2017'!I21/'Admissions 2017'!C21,"  ")</f>
        <v xml:space="preserve">  </v>
      </c>
      <c r="M21">
        <v>2017</v>
      </c>
      <c r="O21" s="11"/>
    </row>
    <row r="22" spans="1:15">
      <c r="A22" s="3" t="s">
        <v>50</v>
      </c>
      <c r="B22" s="2" t="s">
        <v>51</v>
      </c>
      <c r="C22" s="11">
        <f t="shared" si="0"/>
        <v>0.56000000000000005</v>
      </c>
      <c r="D22" s="12">
        <f t="shared" si="1"/>
        <v>0.44</v>
      </c>
      <c r="E22" s="12">
        <f>I22</f>
        <v>0.26096654275092934</v>
      </c>
      <c r="F22" s="12">
        <f>J22</f>
        <v>0.17620817843866171</v>
      </c>
      <c r="G22" s="12">
        <f t="shared" si="4"/>
        <v>0.44</v>
      </c>
      <c r="H22" s="11"/>
      <c r="I22" s="22">
        <f>IF('Admissions 2017'!F22&gt;0,'Admissions 2017'!F22/'Admissions 2017'!C22,"  ")</f>
        <v>0.26096654275092934</v>
      </c>
      <c r="J22" s="22">
        <f>IF('Admissions 2017'!G22&gt;0,'Admissions 2017'!G22/'Admissions 2017'!C22,"  ")</f>
        <v>0.17620817843866171</v>
      </c>
      <c r="K22" s="22" t="str">
        <f>IF('Admissions 2017'!J22&gt;0,'Admissions 2017'!J22/'Admissions 2017'!C22,"  ")</f>
        <v xml:space="preserve">  </v>
      </c>
      <c r="L22" s="22" t="str">
        <f>IF('Admissions 2017'!I22&gt;0,'Admissions 2017'!I22/'Admissions 2017'!C22,"  ")</f>
        <v xml:space="preserve">  </v>
      </c>
      <c r="M22">
        <v>2017</v>
      </c>
    </row>
    <row r="23" spans="1:15">
      <c r="A23" s="3" t="s">
        <v>52</v>
      </c>
      <c r="B23" s="1" t="s">
        <v>53</v>
      </c>
      <c r="C23" s="11">
        <f t="shared" si="0"/>
        <v>0.48</v>
      </c>
      <c r="D23" s="12">
        <f t="shared" si="1"/>
        <v>0.52</v>
      </c>
      <c r="E23" s="12">
        <f>L23</f>
        <v>0.10963136586405285</v>
      </c>
      <c r="F23" s="12">
        <f>K23</f>
        <v>0.18016194331983806</v>
      </c>
      <c r="G23" s="12">
        <f>'Admissions 2017'!E23/'Admissions 2017'!C23</f>
        <v>0.23108885574259536</v>
      </c>
      <c r="H23" s="11">
        <f t="shared" si="5"/>
        <v>0.28999999999999998</v>
      </c>
      <c r="I23" s="22" t="str">
        <f>IF('Admissions 2017'!F23&gt;0,'Admissions 2017'!F23/'Admissions 2017'!C23,"  ")</f>
        <v xml:space="preserve">  </v>
      </c>
      <c r="J23" s="22" t="str">
        <f>IF('Admissions 2017'!G23&gt;0,'Admissions 2017'!G23/'Admissions 2017'!C23,"  ")</f>
        <v xml:space="preserve">  </v>
      </c>
      <c r="K23" s="22">
        <f>IF('Admissions 2017'!J23&gt;0,'Admissions 2017'!J23/'Admissions 2017'!C23,"  ")</f>
        <v>0.18016194331983806</v>
      </c>
      <c r="L23" s="22">
        <f>IF('Admissions 2017'!I23&gt;0,'Admissions 2017'!I23/'Admissions 2017'!C23,"  ")</f>
        <v>0.10963136586405285</v>
      </c>
      <c r="M23">
        <v>2017</v>
      </c>
    </row>
    <row r="24" spans="1:15">
      <c r="A24" s="3" t="s">
        <v>54</v>
      </c>
      <c r="B24" s="1" t="s">
        <v>55</v>
      </c>
      <c r="C24" s="11">
        <f t="shared" si="0"/>
        <v>0.35000000000000009</v>
      </c>
      <c r="D24" s="12">
        <f t="shared" si="1"/>
        <v>0.64999999999999991</v>
      </c>
      <c r="E24" s="12">
        <f>L24</f>
        <v>4.9390243902439027E-2</v>
      </c>
      <c r="F24" s="12">
        <f>K24</f>
        <v>0.36414634146341462</v>
      </c>
      <c r="G24" s="12">
        <f>'Admissions 2017'!E24/'Admissions 2017'!C24</f>
        <v>0.24134146341463414</v>
      </c>
      <c r="H24" s="11">
        <f t="shared" si="5"/>
        <v>0.41</v>
      </c>
      <c r="I24" s="22" t="str">
        <f>IF('Admissions 2017'!F24&gt;0,'Admissions 2017'!F24/'Admissions 2017'!C24,"  ")</f>
        <v xml:space="preserve">  </v>
      </c>
      <c r="J24" s="22" t="str">
        <f>IF('Admissions 2017'!G24&gt;0,'Admissions 2017'!G24/'Admissions 2017'!C24,"  ")</f>
        <v xml:space="preserve">  </v>
      </c>
      <c r="K24" s="22">
        <f>IF('Admissions 2017'!J24&gt;0,'Admissions 2017'!J24/'Admissions 2017'!C24,"  ")</f>
        <v>0.36414634146341462</v>
      </c>
      <c r="L24" s="22">
        <f>IF('Admissions 2017'!I24&gt;0,'Admissions 2017'!I24/'Admissions 2017'!C24,"  ")</f>
        <v>4.9390243902439027E-2</v>
      </c>
      <c r="M24">
        <v>2017</v>
      </c>
    </row>
    <row r="25" spans="1:15">
      <c r="A25" s="3" t="s">
        <v>56</v>
      </c>
      <c r="B25" s="2" t="s">
        <v>57</v>
      </c>
      <c r="C25" s="11">
        <f t="shared" si="0"/>
        <v>0.22999999999999998</v>
      </c>
      <c r="D25" s="12">
        <f t="shared" si="1"/>
        <v>0.77</v>
      </c>
      <c r="E25" s="12">
        <f t="shared" si="2"/>
        <v>0.21000000000000002</v>
      </c>
      <c r="F25" s="12">
        <f t="shared" si="3"/>
        <v>0.56000000000000005</v>
      </c>
      <c r="G25" s="12">
        <f t="shared" si="4"/>
        <v>0.42000000000000004</v>
      </c>
      <c r="H25" s="11">
        <f t="shared" si="5"/>
        <v>0.35000000000000003</v>
      </c>
      <c r="I25" s="22">
        <f>IF('Admissions 2017'!F25&gt;0,'Admissions 2017'!F25/'Admissions 2017'!C25,"  ")</f>
        <v>0.14368294969274034</v>
      </c>
      <c r="J25" s="22">
        <f>IF('Admissions 2017'!G25&gt;0,'Admissions 2017'!G25/'Admissions 2017'!C25,"  ")</f>
        <v>0.28273096552442456</v>
      </c>
      <c r="K25" s="22">
        <f>IF('Admissions 2017'!J25&gt;0,'Admissions 2017'!J25/'Admissions 2017'!C25,"  ")</f>
        <v>0.2815331736277471</v>
      </c>
      <c r="L25" s="22">
        <f>IF('Admissions 2017'!I25&gt;0,'Admissions 2017'!I25/'Admissions 2017'!C25,"  ")</f>
        <v>6.7545047390896784E-2</v>
      </c>
      <c r="M25">
        <v>2017</v>
      </c>
    </row>
    <row r="26" spans="1:15">
      <c r="A26" s="3" t="s">
        <v>58</v>
      </c>
      <c r="B26" s="2" t="s">
        <v>59</v>
      </c>
      <c r="C26" s="11">
        <f t="shared" si="0"/>
        <v>0.55000000000000004</v>
      </c>
      <c r="D26" s="12">
        <f t="shared" si="1"/>
        <v>0.44999999999999996</v>
      </c>
      <c r="E26" s="12">
        <f t="shared" si="2"/>
        <v>0.1</v>
      </c>
      <c r="F26" s="12">
        <f t="shared" si="3"/>
        <v>0.35</v>
      </c>
      <c r="G26" s="12">
        <f t="shared" si="4"/>
        <v>0.24000000000000002</v>
      </c>
      <c r="H26" s="11">
        <f t="shared" si="5"/>
        <v>0.21</v>
      </c>
      <c r="I26" s="22">
        <f>IF('Admissions 2017'!F26&gt;0,'Admissions 2017'!F26/'Admissions 2017'!C26,"  ")</f>
        <v>6.6705675833820949E-2</v>
      </c>
      <c r="J26" s="22">
        <f>IF('Admissions 2017'!G26&gt;0,'Admissions 2017'!G26/'Admissions 2017'!C26,"  ")</f>
        <v>0.1698069046225863</v>
      </c>
      <c r="K26" s="22">
        <f>IF('Admissions 2017'!J26&gt;0,'Admissions 2017'!J26/'Admissions 2017'!C26,"  ")</f>
        <v>0.18256290228203628</v>
      </c>
      <c r="L26" s="22">
        <f>IF('Admissions 2017'!I26&gt;0,'Admissions 2017'!I26/'Admissions 2017'!C26,"  ")</f>
        <v>3.0544177881802224E-2</v>
      </c>
      <c r="M26">
        <v>2017</v>
      </c>
    </row>
    <row r="27" spans="1:15">
      <c r="A27" s="3" t="s">
        <v>60</v>
      </c>
      <c r="B27" s="2" t="s">
        <v>61</v>
      </c>
      <c r="C27" s="11">
        <f t="shared" si="0"/>
        <v>0.59</v>
      </c>
      <c r="D27" s="12">
        <f t="shared" si="1"/>
        <v>0.41000000000000003</v>
      </c>
      <c r="E27" s="12">
        <f t="shared" si="2"/>
        <v>0.11</v>
      </c>
      <c r="F27" s="12">
        <f t="shared" si="3"/>
        <v>0.30000000000000004</v>
      </c>
      <c r="G27" s="12">
        <f t="shared" si="4"/>
        <v>0.25</v>
      </c>
      <c r="H27" s="11">
        <f t="shared" si="5"/>
        <v>0.16</v>
      </c>
      <c r="I27" s="22">
        <f>IF('Admissions 2017'!F27&gt;0,'Admissions 2017'!F27/'Admissions 2017'!C27,"  ")</f>
        <v>8.9187056037884765E-2</v>
      </c>
      <c r="J27" s="22">
        <f>IF('Admissions 2017'!G27&gt;0,'Admissions 2017'!G27/'Admissions 2017'!C27,"  ")</f>
        <v>0.16416732438831885</v>
      </c>
      <c r="K27" s="22">
        <f>IF('Admissions 2017'!J27&gt;0,'Admissions 2017'!J27/'Admissions 2017'!C27,"  ")</f>
        <v>0.1404893449092344</v>
      </c>
      <c r="L27" s="22">
        <f>IF('Admissions 2017'!I27&gt;0,'Admissions 2017'!I27/'Admissions 2017'!C27,"  ")</f>
        <v>1.6574585635359115E-2</v>
      </c>
      <c r="M27">
        <v>2017</v>
      </c>
    </row>
    <row r="28" spans="1:15">
      <c r="A28" s="4" t="s">
        <v>62</v>
      </c>
      <c r="B28" s="1" t="s">
        <v>63</v>
      </c>
      <c r="C28" s="11">
        <f t="shared" si="0"/>
        <v>0.38</v>
      </c>
      <c r="D28" s="12">
        <f t="shared" si="1"/>
        <v>0.62</v>
      </c>
      <c r="E28" s="33">
        <f>I28</f>
        <v>0.39378104081191967</v>
      </c>
      <c r="F28" s="12">
        <f>J28</f>
        <v>0.10727704599438566</v>
      </c>
      <c r="G28" s="12">
        <f t="shared" si="4"/>
        <v>0.5</v>
      </c>
      <c r="H28" s="11">
        <f>'Admissions 2017'!H28/'Admissions 2017'!C28</f>
        <v>0.1179011012740229</v>
      </c>
      <c r="I28" s="22">
        <f>IF('Admissions 2017'!F28&gt;0,'Admissions 2017'!F28/'Admissions 2017'!C28,"  ")</f>
        <v>0.39378104081191967</v>
      </c>
      <c r="J28" s="22">
        <f>IF('Admissions 2017'!G28&gt;0,'Admissions 2017'!G28/'Admissions 2017'!C28,"  ")</f>
        <v>0.10727704599438566</v>
      </c>
      <c r="K28" s="22" t="str">
        <f>IF('Admissions 2017'!J28&gt;0,'Admissions 2017'!J28/'Admissions 2017'!C28,"  ")</f>
        <v xml:space="preserve">  </v>
      </c>
      <c r="L28" s="22" t="str">
        <f>IF('Admissions 2017'!I28&gt;0,'Admissions 2017'!I28/'Admissions 2017'!C28,"  ")</f>
        <v xml:space="preserve">  </v>
      </c>
      <c r="M28">
        <v>2017</v>
      </c>
    </row>
    <row r="29" spans="1:15">
      <c r="A29" s="4" t="s">
        <v>64</v>
      </c>
      <c r="B29" s="2" t="s">
        <v>65</v>
      </c>
      <c r="C29" s="11">
        <f t="shared" si="0"/>
        <v>0.51</v>
      </c>
      <c r="D29" s="12">
        <f t="shared" si="1"/>
        <v>0.49</v>
      </c>
      <c r="E29" s="12">
        <f t="shared" si="2"/>
        <v>0.08</v>
      </c>
      <c r="F29" s="12">
        <f t="shared" si="3"/>
        <v>0.41000000000000003</v>
      </c>
      <c r="G29" s="12">
        <f t="shared" si="4"/>
        <v>0.31</v>
      </c>
      <c r="H29" s="11">
        <f t="shared" si="5"/>
        <v>0.18000000000000002</v>
      </c>
      <c r="I29" s="22">
        <f>IF('Admissions 2017'!F29&gt;0,'Admissions 2017'!F29/'Admissions 2017'!C29,"  ")</f>
        <v>7.3566084788029923E-2</v>
      </c>
      <c r="J29" s="22">
        <f>IF('Admissions 2017'!G29&gt;0,'Admissions 2017'!G29/'Admissions 2017'!C29,"  ")</f>
        <v>0.24002493765586036</v>
      </c>
      <c r="K29" s="22">
        <f>IF('Admissions 2017'!J29&gt;0,'Admissions 2017'!J29/'Admissions 2017'!C29,"  ")</f>
        <v>0.16957605985037408</v>
      </c>
      <c r="L29" s="22">
        <f>IF('Admissions 2017'!I29&gt;0,'Admissions 2017'!I29/'Admissions 2017'!C29,"  ")</f>
        <v>1.1221945137157107E-2</v>
      </c>
      <c r="M29">
        <v>2017</v>
      </c>
    </row>
    <row r="30" spans="1:15">
      <c r="A30" s="3" t="s">
        <v>66</v>
      </c>
      <c r="B30" s="2" t="s">
        <v>67</v>
      </c>
      <c r="C30" s="11">
        <f t="shared" si="0"/>
        <v>0.66999999999999993</v>
      </c>
      <c r="D30" s="25">
        <f t="shared" si="1"/>
        <v>0.33</v>
      </c>
      <c r="E30" s="25">
        <f t="shared" si="2"/>
        <v>0.21000000000000002</v>
      </c>
      <c r="F30" s="12">
        <f t="shared" si="3"/>
        <v>0.12</v>
      </c>
      <c r="G30" s="12">
        <f t="shared" si="4"/>
        <v>0.14000000000000001</v>
      </c>
      <c r="H30" s="11">
        <f t="shared" si="5"/>
        <v>0.19</v>
      </c>
      <c r="I30" s="22">
        <f>IF('Admissions 2017'!F30&gt;0,'Admissions 2017'!F30/'Admissions 2017'!C30,"  ")</f>
        <v>9.9618482407799913E-2</v>
      </c>
      <c r="J30" s="22">
        <f>IF('Admissions 2017'!G30&gt;0,'Admissions 2017'!G30/'Admissions 2017'!C30,"  ")</f>
        <v>4.0271301398897841E-2</v>
      </c>
      <c r="K30" s="22">
        <f>IF('Admissions 2017'!J30&gt;0,'Admissions 2017'!J30/'Admissions 2017'!C30,"  ")</f>
        <v>7.8846969054684191E-2</v>
      </c>
      <c r="L30" s="22">
        <f>IF('Admissions 2017'!I30&gt;0,'Admissions 2017'!I30/'Admissions 2017'!C30,"  ")</f>
        <v>0.10512929207291224</v>
      </c>
      <c r="M30">
        <v>2017</v>
      </c>
    </row>
    <row r="31" spans="1:15">
      <c r="A31" s="3" t="s">
        <v>68</v>
      </c>
      <c r="B31" s="2" t="s">
        <v>69</v>
      </c>
      <c r="C31" s="11">
        <f t="shared" si="0"/>
        <v>0.4</v>
      </c>
      <c r="D31" s="12">
        <f t="shared" si="1"/>
        <v>0.6</v>
      </c>
      <c r="E31" s="12"/>
      <c r="F31" s="12"/>
      <c r="G31" s="12">
        <f>'Admissions 2017'!E31/'Admissions 2017'!C31</f>
        <v>0.10773809523809524</v>
      </c>
      <c r="H31" s="11">
        <f>'Admissions 2017'!H31/'Admissions 2017'!C31</f>
        <v>0.48928571428571427</v>
      </c>
      <c r="I31" s="22" t="str">
        <f>IF('Admissions 2017'!F31&gt;0,'Admissions 2017'!F31/'Admissions 2017'!C31,"  ")</f>
        <v xml:space="preserve">  </v>
      </c>
      <c r="J31" s="22" t="str">
        <f>IF('Admissions 2017'!G31&gt;0,'Admissions 2017'!G31/'Admissions 2017'!C31,"  ")</f>
        <v xml:space="preserve">  </v>
      </c>
      <c r="K31" s="22" t="str">
        <f>IF('Admissions 2017'!J31&gt;0,'Admissions 2017'!J31/'Admissions 2017'!C31,"  ")</f>
        <v xml:space="preserve">  </v>
      </c>
      <c r="L31" s="22" t="str">
        <f>IF('Admissions 2017'!I31&gt;0,'Admissions 2017'!I31/'Admissions 2017'!C31,"  ")</f>
        <v xml:space="preserve">  </v>
      </c>
      <c r="M31">
        <v>2017</v>
      </c>
    </row>
    <row r="32" spans="1:15">
      <c r="A32" s="3" t="s">
        <v>70</v>
      </c>
      <c r="B32" s="2" t="s">
        <v>71</v>
      </c>
      <c r="C32" s="11">
        <f t="shared" si="0"/>
        <v>0.73</v>
      </c>
      <c r="D32" s="12">
        <f t="shared" si="1"/>
        <v>0.27</v>
      </c>
      <c r="E32" s="33">
        <f>L32</f>
        <v>6.3451208594449415E-2</v>
      </c>
      <c r="F32" s="12">
        <f>K32</f>
        <v>0.20758728737690241</v>
      </c>
      <c r="G32" s="12"/>
      <c r="H32" s="11">
        <f t="shared" si="5"/>
        <v>0.27</v>
      </c>
      <c r="I32" s="22" t="str">
        <f>IF('Admissions 2017'!F32&gt;0,'Admissions 2017'!F32/'Admissions 2017'!C32,"  ")</f>
        <v xml:space="preserve">  </v>
      </c>
      <c r="J32" s="22" t="str">
        <f>IF('Admissions 2017'!G32&gt;0,'Admissions 2017'!G32/'Admissions 2017'!C32,"  ")</f>
        <v xml:space="preserve">  </v>
      </c>
      <c r="K32" s="22">
        <f>IF('Admissions 2017'!J32&gt;0,'Admissions 2017'!J32/'Admissions 2017'!C32,"  ")</f>
        <v>0.20758728737690241</v>
      </c>
      <c r="L32" s="22">
        <f>IF('Admissions 2017'!I32&gt;0,'Admissions 2017'!I32/'Admissions 2017'!C32,"  ")</f>
        <v>6.3451208594449415E-2</v>
      </c>
      <c r="M32">
        <v>2017</v>
      </c>
    </row>
    <row r="33" spans="1:13">
      <c r="A33" s="3" t="s">
        <v>72</v>
      </c>
      <c r="B33" s="1" t="s">
        <v>73</v>
      </c>
      <c r="C33" s="11">
        <f t="shared" si="0"/>
        <v>0.69</v>
      </c>
      <c r="D33" s="12">
        <f t="shared" si="1"/>
        <v>0.31</v>
      </c>
      <c r="E33" s="12"/>
      <c r="F33" s="12"/>
      <c r="G33" s="12"/>
      <c r="H33" s="11">
        <f>'Admissions 2017'!H33/'Admissions 2017'!C33</f>
        <v>0.30938378931219634</v>
      </c>
      <c r="I33" s="22" t="str">
        <f>IF('Admissions 2017'!F33&gt;0,'Admissions 2017'!F33/'Admissions 2017'!C33,"  ")</f>
        <v xml:space="preserve">  </v>
      </c>
      <c r="J33" s="22" t="str">
        <f>IF('Admissions 2017'!G33&gt;0,'Admissions 2017'!G33/'Admissions 2017'!C33,"  ")</f>
        <v xml:space="preserve">  </v>
      </c>
      <c r="K33" s="22" t="str">
        <f>IF('Admissions 2017'!J33&gt;0,'Admissions 2017'!J33/'Admissions 2017'!C33,"  ")</f>
        <v xml:space="preserve">  </v>
      </c>
      <c r="L33" s="22" t="str">
        <f>IF('Admissions 2017'!I33&gt;0,'Admissions 2017'!I33/'Admissions 2017'!C33,"  ")</f>
        <v xml:space="preserve">  </v>
      </c>
      <c r="M33">
        <v>2017</v>
      </c>
    </row>
    <row r="34" spans="1:13">
      <c r="A34" s="3" t="s">
        <v>74</v>
      </c>
      <c r="B34" s="1" t="s">
        <v>75</v>
      </c>
      <c r="C34" s="11">
        <f t="shared" si="0"/>
        <v>0.61</v>
      </c>
      <c r="D34" s="25">
        <f t="shared" si="1"/>
        <v>0.39</v>
      </c>
      <c r="E34" s="25">
        <f t="shared" si="2"/>
        <v>0.01</v>
      </c>
      <c r="F34" s="12">
        <f t="shared" si="3"/>
        <v>0.38</v>
      </c>
      <c r="G34" s="12">
        <f t="shared" si="4"/>
        <v>0.26</v>
      </c>
      <c r="H34" s="11">
        <f t="shared" si="5"/>
        <v>0.13</v>
      </c>
      <c r="I34" s="22">
        <f>IF('Admissions 2017'!F34&gt;0,'Admissions 2017'!F34/'Admissions 2017'!C34,"  ")</f>
        <v>1.1478955248710697E-2</v>
      </c>
      <c r="J34" s="22">
        <f>IF('Admissions 2017'!G34&gt;0,'Admissions 2017'!G34/'Admissions 2017'!C34,"  ")</f>
        <v>0.24904342039594077</v>
      </c>
      <c r="K34" s="22">
        <f>IF('Admissions 2017'!J34&gt;0,'Admissions 2017'!J34/'Admissions 2017'!C34,"  ")</f>
        <v>0.12826484777907171</v>
      </c>
      <c r="L34" s="27">
        <f>IF('Admissions 2017'!I34&gt;0,'Admissions 2017'!I34/'Admissions 2017'!C34,"  ")</f>
        <v>3.8263184162368991E-3</v>
      </c>
      <c r="M34">
        <v>2017</v>
      </c>
    </row>
    <row r="35" spans="1:13">
      <c r="A35" s="4" t="s">
        <v>76</v>
      </c>
      <c r="B35" s="2" t="s">
        <v>77</v>
      </c>
      <c r="C35" s="11">
        <f t="shared" si="0"/>
        <v>0.59000000000000008</v>
      </c>
      <c r="D35" s="12">
        <f t="shared" si="1"/>
        <v>0.41</v>
      </c>
      <c r="E35" s="33">
        <f>L35</f>
        <v>5.4721159653714518E-2</v>
      </c>
      <c r="F35" s="12">
        <f>K35</f>
        <v>0.35570767062613246</v>
      </c>
      <c r="G35" s="12"/>
      <c r="H35" s="11">
        <f t="shared" si="5"/>
        <v>0.41</v>
      </c>
      <c r="I35" s="22" t="str">
        <f>IF('Admissions 2017'!F35&gt;0,'Admissions 2017'!F35/'Admissions 2017'!C35,"  ")</f>
        <v xml:space="preserve">  </v>
      </c>
      <c r="J35" s="22" t="str">
        <f>IF('Admissions 2017'!G35&gt;0,'Admissions 2017'!G35/'Admissions 2017'!C35,"  ")</f>
        <v xml:space="preserve">  </v>
      </c>
      <c r="K35" s="22">
        <f>IF('Admissions 2017'!J35&gt;0,'Admissions 2017'!J35/'Admissions 2017'!C35,"  ")</f>
        <v>0.35570767062613246</v>
      </c>
      <c r="L35" s="22">
        <f>IF('Admissions 2017'!I35&gt;0,'Admissions 2017'!I35/'Admissions 2017'!C35,"  ")</f>
        <v>5.4721159653714518E-2</v>
      </c>
      <c r="M35">
        <v>2017</v>
      </c>
    </row>
    <row r="36" spans="1:13">
      <c r="A36" s="4" t="s">
        <v>78</v>
      </c>
      <c r="B36" s="2" t="s">
        <v>79</v>
      </c>
      <c r="C36" s="11">
        <f t="shared" si="0"/>
        <v>0.53</v>
      </c>
      <c r="D36" s="25">
        <f t="shared" si="1"/>
        <v>0.47</v>
      </c>
      <c r="E36" s="33">
        <f>L36</f>
        <v>0.11124234940405885</v>
      </c>
      <c r="F36" s="25">
        <f t="shared" si="3"/>
        <v>0.36</v>
      </c>
      <c r="G36" s="12">
        <f>'Admissions 2017'!E36/'Admissions 2017'!C36</f>
        <v>0.2140019327821325</v>
      </c>
      <c r="H36" s="11">
        <f t="shared" si="5"/>
        <v>0.26</v>
      </c>
      <c r="I36" s="22" t="str">
        <f>IF('Admissions 2017'!F36&gt;0,'Admissions 2017'!F36/'Admissions 2017'!C36,"  ")</f>
        <v xml:space="preserve">  </v>
      </c>
      <c r="J36" s="22">
        <f>IF('Admissions 2017'!G36&gt;0,'Admissions 2017'!G36/'Admissions 2017'!C36,"  ")</f>
        <v>0.2140019327821325</v>
      </c>
      <c r="K36" s="22">
        <f>IF('Admissions 2017'!J36&gt;0,'Admissions 2017'!J36/'Admissions 2017'!C36,"  ")</f>
        <v>0.15301191882315043</v>
      </c>
      <c r="L36" s="22">
        <f>IF('Admissions 2017'!I36&gt;0,'Admissions 2017'!I36/'Admissions 2017'!C36,"  ")</f>
        <v>0.11124234940405885</v>
      </c>
      <c r="M36">
        <v>2017</v>
      </c>
    </row>
    <row r="37" spans="1:13">
      <c r="A37" s="4" t="s">
        <v>80</v>
      </c>
      <c r="B37" s="2" t="s">
        <v>81</v>
      </c>
      <c r="C37" s="11">
        <f t="shared" si="0"/>
        <v>0.76</v>
      </c>
      <c r="D37" s="12">
        <f t="shared" si="1"/>
        <v>0.24000000000000002</v>
      </c>
      <c r="E37" s="34">
        <f>J37</f>
        <v>0.10699163482391821</v>
      </c>
      <c r="F37" s="12">
        <f>J37</f>
        <v>0.10699163482391821</v>
      </c>
      <c r="G37" s="12">
        <f t="shared" si="4"/>
        <v>0.22999999999999998</v>
      </c>
      <c r="H37" s="11">
        <f>'Admissions 2017'!H37/'Admissions 2017'!C37</f>
        <v>5.9898791696788188E-3</v>
      </c>
      <c r="I37" s="22">
        <f>IF('Admissions 2017'!F37&gt;0,'Admissions 2017'!F37/'Admissions 2017'!C37,"  ")</f>
        <v>0.12227615408447795</v>
      </c>
      <c r="J37" s="22">
        <f>IF('Admissions 2017'!G37&gt;0,'Admissions 2017'!G37/'Admissions 2017'!C37,"  ")</f>
        <v>0.10699163482391821</v>
      </c>
      <c r="K37" s="22" t="str">
        <f>IF('Admissions 2017'!J37&gt;0,'Admissions 2017'!J37/'Admissions 2017'!C37,"  ")</f>
        <v xml:space="preserve">  </v>
      </c>
      <c r="L37" s="22" t="str">
        <f>IF('Admissions 2017'!I37&gt;0,'Admissions 2017'!I37/'Admissions 2017'!C37,"  ")</f>
        <v xml:space="preserve">  </v>
      </c>
      <c r="M37">
        <v>2017</v>
      </c>
    </row>
    <row r="38" spans="1:13">
      <c r="A38" s="4" t="s">
        <v>82</v>
      </c>
      <c r="B38" s="1" t="s">
        <v>83</v>
      </c>
      <c r="C38" s="11">
        <f t="shared" si="0"/>
        <v>0.55000000000000004</v>
      </c>
      <c r="D38" s="12">
        <f t="shared" si="1"/>
        <v>0.45</v>
      </c>
      <c r="E38" s="12">
        <f t="shared" si="2"/>
        <v>0.28000000000000003</v>
      </c>
      <c r="F38" s="12">
        <f t="shared" si="3"/>
        <v>0.16999999999999998</v>
      </c>
      <c r="G38" s="12">
        <f t="shared" si="4"/>
        <v>0.22</v>
      </c>
      <c r="H38" s="11">
        <f t="shared" si="5"/>
        <v>0.23</v>
      </c>
      <c r="I38" s="22">
        <f>IF('Admissions 2017'!F38&gt;0,'Admissions 2017'!F38/'Admissions 2017'!C38,"  ")</f>
        <v>0.10829493087557604</v>
      </c>
      <c r="J38" s="22">
        <f>IF('Admissions 2017'!G38&gt;0,'Admissions 2017'!G38/'Admissions 2017'!C38,"  ")</f>
        <v>0.10810291858678955</v>
      </c>
      <c r="K38" s="22">
        <f>IF('Admissions 2017'!J38&gt;0,'Admissions 2017'!J38/'Admissions 2017'!C38,"  ")</f>
        <v>6.0291858678955451E-2</v>
      </c>
      <c r="L38" s="22">
        <f>IF('Admissions 2017'!I38&gt;0,'Admissions 2017'!I38/'Admissions 2017'!C38,"  ")</f>
        <v>0.17377112135176651</v>
      </c>
      <c r="M38">
        <v>2017</v>
      </c>
    </row>
    <row r="39" spans="1:13">
      <c r="A39" s="4" t="s">
        <v>84</v>
      </c>
      <c r="B39" s="2" t="s">
        <v>85</v>
      </c>
      <c r="C39" s="11">
        <f t="shared" si="0"/>
        <v>0.45999999999999996</v>
      </c>
      <c r="D39" s="12">
        <f t="shared" si="1"/>
        <v>0.54</v>
      </c>
      <c r="E39" s="12">
        <f>L39</f>
        <v>0.19076247733562363</v>
      </c>
      <c r="F39" s="12">
        <f>K39</f>
        <v>0.24601584120622197</v>
      </c>
      <c r="G39" s="12">
        <f>'Admissions 2017'!E39/'Admissions 2017'!C39</f>
        <v>0.10096383242675828</v>
      </c>
      <c r="H39" s="11">
        <f t="shared" si="5"/>
        <v>0.44</v>
      </c>
      <c r="I39" s="22" t="str">
        <f>IF('Admissions 2017'!F39&gt;0,'Admissions 2017'!F39/'Admissions 2017'!C39,"  ")</f>
        <v xml:space="preserve">  </v>
      </c>
      <c r="J39" s="22" t="str">
        <f>IF('Admissions 2017'!G39&gt;0,'Admissions 2017'!G39/'Admissions 2017'!C39,"  ")</f>
        <v xml:space="preserve">  </v>
      </c>
      <c r="K39" s="22">
        <f>IF('Admissions 2017'!J39&gt;0,'Admissions 2017'!J39/'Admissions 2017'!C39,"  ")</f>
        <v>0.24601584120622197</v>
      </c>
      <c r="L39" s="22">
        <f>IF('Admissions 2017'!I39&gt;0,'Admissions 2017'!I39/'Admissions 2017'!C39,"  ")</f>
        <v>0.19076247733562363</v>
      </c>
      <c r="M39">
        <v>2017</v>
      </c>
    </row>
    <row r="40" spans="1:13">
      <c r="A40" s="4" t="s">
        <v>86</v>
      </c>
      <c r="B40" s="2" t="s">
        <v>87</v>
      </c>
      <c r="C40" s="11">
        <f t="shared" si="0"/>
        <v>0.62</v>
      </c>
      <c r="D40" s="12">
        <f t="shared" si="1"/>
        <v>0.38</v>
      </c>
      <c r="E40" s="12">
        <f t="shared" si="2"/>
        <v>0.3</v>
      </c>
      <c r="F40" s="12">
        <f t="shared" si="3"/>
        <v>0.08</v>
      </c>
      <c r="G40" s="12">
        <f t="shared" si="4"/>
        <v>0.35</v>
      </c>
      <c r="H40" s="11">
        <f t="shared" si="5"/>
        <v>0.03</v>
      </c>
      <c r="I40" s="22">
        <f>IF('Admissions 2017'!F40&gt;0,'Admissions 2017'!F40/'Admissions 2017'!C40,"  ")</f>
        <v>0.29301868239921336</v>
      </c>
      <c r="J40" s="22">
        <f>IF('Admissions 2017'!G40&gt;0,'Admissions 2017'!G40/'Admissions 2017'!C40,"  ")</f>
        <v>5.9980334316617499E-2</v>
      </c>
      <c r="K40" s="22">
        <f>IF('Admissions 2017'!J40&gt;0,'Admissions 2017'!J40/'Admissions 2017'!C40,"  ")</f>
        <v>2.4909865617830221E-2</v>
      </c>
      <c r="L40" s="22">
        <f>IF('Admissions 2017'!I40&gt;0,'Admissions 2017'!I40/'Admissions 2017'!C40,"  ")</f>
        <v>1.0816125860373648E-2</v>
      </c>
      <c r="M40">
        <v>2017</v>
      </c>
    </row>
    <row r="41" spans="1:13">
      <c r="A41" s="4" t="s">
        <v>88</v>
      </c>
      <c r="B41" s="1" t="s">
        <v>89</v>
      </c>
      <c r="C41" s="11">
        <f t="shared" si="0"/>
        <v>0.61</v>
      </c>
      <c r="D41" s="25">
        <f t="shared" si="1"/>
        <v>0.39</v>
      </c>
      <c r="E41" s="12">
        <f t="shared" si="2"/>
        <v>0.11</v>
      </c>
      <c r="F41" s="25">
        <f t="shared" si="3"/>
        <v>0.28000000000000003</v>
      </c>
      <c r="G41" s="12">
        <f t="shared" si="4"/>
        <v>0.32</v>
      </c>
      <c r="H41" s="11">
        <f t="shared" si="5"/>
        <v>7.0000000000000007E-2</v>
      </c>
      <c r="I41" s="22">
        <f>IF('Admissions 2017'!F41&gt;0,'Admissions 2017'!F41/'Admissions 2017'!C41,"  ")</f>
        <v>5.7197558932631329E-2</v>
      </c>
      <c r="J41" s="22">
        <f>IF('Admissions 2017'!G41&gt;0,'Admissions 2017'!G41/'Admissions 2017'!C41,"  ")</f>
        <v>0.26408998444417853</v>
      </c>
      <c r="K41" s="22">
        <f>IF('Admissions 2017'!J41&gt;0,'Admissions 2017'!J41/'Admissions 2017'!C41,"  ")</f>
        <v>2.1538829723585017E-2</v>
      </c>
      <c r="L41" s="22">
        <f>IF('Admissions 2017'!I41&gt;0,'Admissions 2017'!I41/'Admissions 2017'!C41,"  ")</f>
        <v>5.1932511666866098E-2</v>
      </c>
      <c r="M41">
        <v>2017</v>
      </c>
    </row>
    <row r="42" spans="1:13">
      <c r="A42" s="4" t="s">
        <v>90</v>
      </c>
      <c r="B42" s="2" t="s">
        <v>91</v>
      </c>
      <c r="C42" s="11">
        <f t="shared" si="0"/>
        <v>0.32000000000000006</v>
      </c>
      <c r="D42" s="25">
        <f t="shared" si="1"/>
        <v>0.67999999999999994</v>
      </c>
      <c r="E42" s="12">
        <f t="shared" si="2"/>
        <v>7.0000000000000007E-2</v>
      </c>
      <c r="F42" s="25">
        <f t="shared" si="3"/>
        <v>0.61</v>
      </c>
      <c r="G42" s="12">
        <f t="shared" si="4"/>
        <v>0.18</v>
      </c>
      <c r="H42" s="11">
        <f t="shared" si="5"/>
        <v>0.5</v>
      </c>
      <c r="I42" s="22">
        <f>IF('Admissions 2017'!F42&gt;0,'Admissions 2017'!F42/'Admissions 2017'!C42,"  ")</f>
        <v>4.5241038318912234E-2</v>
      </c>
      <c r="J42" s="22">
        <f>IF('Admissions 2017'!G42&gt;0,'Admissions 2017'!G42/'Admissions 2017'!C42,"  ")</f>
        <v>0.13473423980222496</v>
      </c>
      <c r="K42" s="22">
        <f>IF('Admissions 2017'!J42&gt;0,'Admissions 2017'!J42/'Admissions 2017'!C42,"  ")</f>
        <v>0.48232385661310262</v>
      </c>
      <c r="L42" s="22">
        <f>IF('Admissions 2017'!I42&gt;0,'Admissions 2017'!I42/'Admissions 2017'!C42,"  ")</f>
        <v>2.3980222496909766E-2</v>
      </c>
      <c r="M42">
        <v>2017</v>
      </c>
    </row>
    <row r="43" spans="1:13">
      <c r="A43" s="4" t="s">
        <v>92</v>
      </c>
      <c r="B43" s="1" t="s">
        <v>93</v>
      </c>
      <c r="C43" s="11">
        <f t="shared" si="0"/>
        <v>0.61</v>
      </c>
      <c r="D43" s="12">
        <f t="shared" si="1"/>
        <v>0.39</v>
      </c>
      <c r="E43" s="12"/>
      <c r="F43" s="12">
        <f t="shared" si="3"/>
        <v>0.39</v>
      </c>
      <c r="G43" s="12">
        <f>'Admissions 2017'!E43/'Admissions 2017'!C43</f>
        <v>0.26626524867062873</v>
      </c>
      <c r="H43" s="11">
        <f>'Admissions 2017'!H43/'Admissions 2017'!C43</f>
        <v>0.12300594307162965</v>
      </c>
      <c r="I43" s="22" t="str">
        <f>IF('Admissions 2017'!F43&gt;0,'Admissions 2017'!F43/'Admissions 2017'!C43,"  ")</f>
        <v xml:space="preserve">  </v>
      </c>
      <c r="J43" s="22">
        <f>IF('Admissions 2017'!G43&gt;0,'Admissions 2017'!G43/'Admissions 2017'!C43,"  ")</f>
        <v>0.26626524867062873</v>
      </c>
      <c r="K43" s="22">
        <f>IF('Admissions 2017'!J43&gt;0,'Admissions 2017'!J43/'Admissions 2017'!C43,"  ")</f>
        <v>0.12300594307162965</v>
      </c>
      <c r="L43" s="22" t="str">
        <f>IF('Admissions 2017'!I43&gt;0,'Admissions 2017'!I43/'Admissions 2017'!C43,"  ")</f>
        <v xml:space="preserve">  </v>
      </c>
      <c r="M43">
        <v>2017</v>
      </c>
    </row>
    <row r="44" spans="1:13">
      <c r="A44" s="4" t="s">
        <v>94</v>
      </c>
      <c r="B44" s="2" t="s">
        <v>95</v>
      </c>
      <c r="C44" s="11">
        <f t="shared" si="0"/>
        <v>0.53</v>
      </c>
      <c r="D44" s="12">
        <f t="shared" si="1"/>
        <v>0.47</v>
      </c>
      <c r="E44" s="12">
        <f t="shared" si="2"/>
        <v>0.26</v>
      </c>
      <c r="F44" s="12">
        <f t="shared" si="3"/>
        <v>0.21</v>
      </c>
      <c r="G44" s="12">
        <f t="shared" si="4"/>
        <v>0.36</v>
      </c>
      <c r="H44" s="11">
        <f t="shared" si="5"/>
        <v>0.11</v>
      </c>
      <c r="I44" s="22">
        <f>IF('Admissions 2017'!F44&gt;0,'Admissions 2017'!F44/'Admissions 2017'!C44,"  ")</f>
        <v>0.17737982168571342</v>
      </c>
      <c r="J44" s="22">
        <f>IF('Admissions 2017'!G44&gt;0,'Admissions 2017'!G44/'Admissions 2017'!C44,"  ")</f>
        <v>0.17650663316890836</v>
      </c>
      <c r="K44" s="22">
        <f>IF('Admissions 2017'!J44&gt;0,'Admissions 2017'!J44/'Admissions 2017'!C44,"  ")</f>
        <v>2.8524158215631607E-2</v>
      </c>
      <c r="L44" s="22">
        <f>IF('Admissions 2017'!I44&gt;0,'Admissions 2017'!I44/'Admissions 2017'!C44,"  ")</f>
        <v>8.4209075032936065E-2</v>
      </c>
      <c r="M44">
        <v>2017</v>
      </c>
    </row>
    <row r="45" spans="1:13">
      <c r="A45" s="4" t="s">
        <v>96</v>
      </c>
      <c r="B45" s="1" t="s">
        <v>97</v>
      </c>
      <c r="C45" s="11">
        <f t="shared" si="0"/>
        <v>0.20999999999999996</v>
      </c>
      <c r="D45" s="12">
        <f t="shared" si="1"/>
        <v>0.79</v>
      </c>
      <c r="E45" s="12">
        <f t="shared" si="2"/>
        <v>0.27</v>
      </c>
      <c r="F45" s="12">
        <f t="shared" si="3"/>
        <v>0.52</v>
      </c>
      <c r="G45" s="12">
        <f t="shared" si="4"/>
        <v>0.26</v>
      </c>
      <c r="H45" s="11">
        <f t="shared" si="5"/>
        <v>0.53</v>
      </c>
      <c r="I45" s="22">
        <f>IF('Admissions 2017'!F45&gt;0,'Admissions 2017'!F45/'Admissions 2017'!C45,"  ")</f>
        <v>0.13708214563358384</v>
      </c>
      <c r="J45" s="22">
        <f>IF('Admissions 2017'!G45&gt;0,'Admissions 2017'!G45/'Admissions 2017'!C45,"  ")</f>
        <v>0.11920186576833376</v>
      </c>
      <c r="K45" s="22">
        <f>IF('Admissions 2017'!J45&gt;0,'Admissions 2017'!J45/'Admissions 2017'!C45,"  ")</f>
        <v>0.40165846074112466</v>
      </c>
      <c r="L45" s="22">
        <f>IF('Admissions 2017'!I45&gt;0,'Admissions 2017'!I45/'Admissions 2017'!C45,"  ")</f>
        <v>0.12853070743715989</v>
      </c>
      <c r="M45">
        <v>2017</v>
      </c>
    </row>
    <row r="46" spans="1:13">
      <c r="A46" s="4" t="s">
        <v>98</v>
      </c>
      <c r="B46" s="1" t="s">
        <v>99</v>
      </c>
      <c r="C46" s="11">
        <f t="shared" si="0"/>
        <v>0.49</v>
      </c>
      <c r="D46" s="25">
        <f t="shared" si="1"/>
        <v>0.51</v>
      </c>
      <c r="E46" s="25">
        <f>SUM(ROUND(L46,2),ROUND(I46,2))</f>
        <v>0.42</v>
      </c>
      <c r="F46" s="12">
        <f t="shared" si="3"/>
        <v>0.09</v>
      </c>
      <c r="G46" s="12">
        <f t="shared" si="4"/>
        <v>0.5</v>
      </c>
      <c r="H46" s="11">
        <f t="shared" si="5"/>
        <v>0.01</v>
      </c>
      <c r="I46" s="22">
        <f>IF('Admissions 2017'!F46&gt;0,'Admissions 2017'!F46/'Admissions 2017'!C46,"  ")</f>
        <v>0.40552438498057836</v>
      </c>
      <c r="J46" s="22">
        <f>IF('Admissions 2017'!G46&gt;0,'Admissions 2017'!G46/'Admissions 2017'!C46,"  ")</f>
        <v>9.1929218817436334E-2</v>
      </c>
      <c r="K46" s="27">
        <f>IF('Admissions 2017'!J46&gt;0,'Admissions 2017'!J46/'Admissions 2017'!C46,"  ")</f>
        <v>2.1579628830384117E-3</v>
      </c>
      <c r="L46" s="22">
        <f>IF('Admissions 2017'!I46&gt;0,'Admissions 2017'!I46/'Admissions 2017'!C46,"  ")</f>
        <v>6.2149331031506258E-3</v>
      </c>
      <c r="M46">
        <v>2016</v>
      </c>
    </row>
    <row r="47" spans="1:13">
      <c r="A47" s="4" t="s">
        <v>100</v>
      </c>
      <c r="B47" s="2" t="s">
        <v>101</v>
      </c>
      <c r="C47" s="11"/>
      <c r="D47" s="12"/>
      <c r="E47" s="12"/>
      <c r="F47" s="12"/>
      <c r="G47" s="12"/>
      <c r="H47" s="11"/>
      <c r="I47" s="22" t="str">
        <f>IF('Admissions 2017'!F47&gt;0,'Admissions 2017'!F47/'Admissions 2017'!C47,"  ")</f>
        <v xml:space="preserve">  </v>
      </c>
      <c r="J47" s="22" t="str">
        <f>IF('Admissions 2017'!G47&gt;0,'Admissions 2017'!G47/'Admissions 2017'!C47,"  ")</f>
        <v xml:space="preserve">  </v>
      </c>
      <c r="K47" s="22" t="str">
        <f>IF('Admissions 2017'!J47&gt;0,'Admissions 2017'!J47/'Admissions 2017'!C47,"  ")</f>
        <v xml:space="preserve">  </v>
      </c>
      <c r="L47" s="22" t="str">
        <f>IF('Admissions 2017'!I47&gt;0,'Admissions 2017'!I47/'Admissions 2017'!C47,"  ")</f>
        <v xml:space="preserve">  </v>
      </c>
    </row>
    <row r="48" spans="1:13">
      <c r="A48" s="4" t="s">
        <v>102</v>
      </c>
      <c r="B48" s="1" t="s">
        <v>103</v>
      </c>
      <c r="C48" s="11">
        <f t="shared" si="0"/>
        <v>0.61</v>
      </c>
      <c r="D48" s="12">
        <f t="shared" si="1"/>
        <v>0.39</v>
      </c>
      <c r="E48" s="12">
        <f>L48</f>
        <v>0.23102907467728315</v>
      </c>
      <c r="F48" s="12">
        <f>K48</f>
        <v>0.1610568222946073</v>
      </c>
      <c r="G48" s="12"/>
      <c r="H48" s="11">
        <f t="shared" si="5"/>
        <v>0.39</v>
      </c>
      <c r="I48" s="22" t="str">
        <f>IF('Admissions 2017'!F48&gt;0,'Admissions 2017'!F48/'Admissions 2017'!C48,"  ")</f>
        <v xml:space="preserve">  </v>
      </c>
      <c r="J48" s="22" t="str">
        <f>IF('Admissions 2017'!G48&gt;0,'Admissions 2017'!G48/'Admissions 2017'!C48,"  ")</f>
        <v xml:space="preserve">  </v>
      </c>
      <c r="K48" s="22">
        <f>IF('Admissions 2017'!J48&gt;0,'Admissions 2017'!J48/'Admissions 2017'!C48,"  ")</f>
        <v>0.1610568222946073</v>
      </c>
      <c r="L48" s="22">
        <f>IF('Admissions 2017'!I48&gt;0,'Admissions 2017'!I48/'Admissions 2017'!C48,"  ")</f>
        <v>0.23102907467728315</v>
      </c>
      <c r="M48">
        <v>2017</v>
      </c>
    </row>
    <row r="49" spans="1:13">
      <c r="A49" s="4" t="s">
        <v>104</v>
      </c>
      <c r="B49" s="1" t="s">
        <v>105</v>
      </c>
      <c r="C49" s="11">
        <f t="shared" si="0"/>
        <v>0.30000000000000004</v>
      </c>
      <c r="D49" s="25">
        <f t="shared" si="1"/>
        <v>0.7</v>
      </c>
      <c r="E49" s="25">
        <f t="shared" si="2"/>
        <v>0.25</v>
      </c>
      <c r="F49" s="12">
        <f t="shared" si="3"/>
        <v>0.45</v>
      </c>
      <c r="G49" s="12">
        <f t="shared" si="4"/>
        <v>0.28999999999999998</v>
      </c>
      <c r="H49" s="11">
        <f t="shared" si="5"/>
        <v>0.41000000000000003</v>
      </c>
      <c r="I49" s="22">
        <f>IF('Admissions 2017'!F49&gt;0,'Admissions 2017'!F49/'Admissions 2017'!C49,"  ")</f>
        <v>0.10915828480677607</v>
      </c>
      <c r="J49" s="22">
        <f>IF('Admissions 2017'!G49&gt;0,'Admissions 2017'!G49/'Admissions 2017'!C49,"  ")</f>
        <v>0.18485971413446267</v>
      </c>
      <c r="K49" s="22">
        <f>IF('Admissions 2017'!J49&gt;0,'Admissions 2017'!J49/'Admissions 2017'!C49,"  ")</f>
        <v>0.26966649020645844</v>
      </c>
      <c r="L49" s="22">
        <f>IF('Admissions 2017'!I49&gt;0,'Admissions 2017'!I49/'Admissions 2017'!C49,"  ")</f>
        <v>0.13573319216516674</v>
      </c>
      <c r="M49">
        <v>2017</v>
      </c>
    </row>
    <row r="50" spans="1:13">
      <c r="A50" s="4" t="s">
        <v>106</v>
      </c>
      <c r="B50" s="2" t="s">
        <v>107</v>
      </c>
      <c r="C50" s="11">
        <f t="shared" si="0"/>
        <v>0.69</v>
      </c>
      <c r="D50" s="12">
        <f t="shared" si="1"/>
        <v>0.31000000000000005</v>
      </c>
      <c r="E50" s="12">
        <f t="shared" si="2"/>
        <v>0.03</v>
      </c>
      <c r="F50" s="12">
        <f t="shared" si="3"/>
        <v>0.28000000000000003</v>
      </c>
      <c r="G50" s="12">
        <f t="shared" si="4"/>
        <v>0.14000000000000001</v>
      </c>
      <c r="H50" s="11">
        <f t="shared" si="5"/>
        <v>0.17</v>
      </c>
      <c r="I50" s="27">
        <f>IF('Admissions 2017'!F50&gt;0,'Admissions 2017'!F50/'Admissions 2017'!C50,"  ")</f>
        <v>4.603303547251557E-3</v>
      </c>
      <c r="J50" s="22">
        <f>IF('Admissions 2017'!G50&gt;0,'Admissions 2017'!G50/'Admissions 2017'!C50,"  ")</f>
        <v>0.14053614947197401</v>
      </c>
      <c r="K50" s="22">
        <f>IF('Admissions 2017'!J50&gt;0,'Admissions 2017'!J50/'Admissions 2017'!C50,"  ")</f>
        <v>0.14405632277281344</v>
      </c>
      <c r="L50" s="22">
        <f>IF('Admissions 2017'!I50&gt;0,'Admissions 2017'!I50/'Admissions 2017'!C50,"  ")</f>
        <v>2.5724343352288112E-2</v>
      </c>
      <c r="M50">
        <v>2017</v>
      </c>
    </row>
    <row r="51" spans="1:13">
      <c r="A51" s="4" t="s">
        <v>108</v>
      </c>
      <c r="B51" s="1" t="s">
        <v>109</v>
      </c>
      <c r="C51" s="11">
        <f t="shared" si="0"/>
        <v>0.43999999999999995</v>
      </c>
      <c r="D51" s="25">
        <f t="shared" si="1"/>
        <v>0.56000000000000005</v>
      </c>
      <c r="E51" s="25">
        <f t="shared" si="2"/>
        <v>0.09</v>
      </c>
      <c r="F51" s="12">
        <f t="shared" si="3"/>
        <v>0.47</v>
      </c>
      <c r="G51" s="12">
        <f t="shared" si="4"/>
        <v>0.32</v>
      </c>
      <c r="H51" s="11">
        <f t="shared" si="5"/>
        <v>0.24</v>
      </c>
      <c r="I51" s="22">
        <f>IF('Admissions 2017'!F51&gt;0,'Admissions 2017'!F51/'Admissions 2017'!C51,"  ")</f>
        <v>5.6710775047258979E-2</v>
      </c>
      <c r="J51" s="22">
        <f>IF('Admissions 2017'!G51&gt;0,'Admissions 2017'!G51/'Admissions 2017'!C51,"  ")</f>
        <v>0.25992438563327031</v>
      </c>
      <c r="K51" s="22">
        <f>IF('Admissions 2017'!J51&gt;0,'Admissions 2017'!J51/'Admissions 2017'!C51,"  ")</f>
        <v>0.2051039697542533</v>
      </c>
      <c r="L51" s="22">
        <f>IF('Admissions 2017'!I51&gt;0,'Admissions 2017'!I51/'Admissions 2017'!C51,"  ")</f>
        <v>2.6465028355387523E-2</v>
      </c>
      <c r="M51">
        <v>2017</v>
      </c>
    </row>
    <row r="52" spans="1:13">
      <c r="A52" s="4"/>
      <c r="B52" s="1"/>
      <c r="C52" s="11"/>
      <c r="D52" s="12"/>
      <c r="E52" s="12"/>
      <c r="F52" s="12"/>
      <c r="G52" s="12"/>
      <c r="H52" s="11"/>
      <c r="I52" s="21"/>
      <c r="J52" s="21"/>
      <c r="K52" s="21"/>
      <c r="L52" s="21"/>
    </row>
    <row r="53" spans="1:13">
      <c r="B53" s="14" t="s">
        <v>110</v>
      </c>
      <c r="C53" s="16">
        <f>('Admissions 2017'!C53-'Admissions 2017'!E53-'Admissions 2017'!H53)/'Admissions 2017'!C53</f>
        <v>0.56378420986668953</v>
      </c>
      <c r="D53" s="17">
        <f>('Admissions 2017'!E53+'Admissions 2017'!H53)/'Admissions 2017'!C53</f>
        <v>0.43621579013331047</v>
      </c>
      <c r="E53" s="17">
        <f>('Admissions 2017'!F53+'Admissions 2017'!I53)/'Admissions 2017'!C53</f>
        <v>0.19197102921484688</v>
      </c>
      <c r="F53" s="17">
        <f>('Admissions 2017'!G53+'Admissions 2017'!J53)/'Admissions 2017'!C53</f>
        <v>0.24424476091846359</v>
      </c>
      <c r="G53" s="17">
        <f>'Admissions 2017'!E53/'Admissions 2017'!C53</f>
        <v>0.22664593241469383</v>
      </c>
      <c r="H53" s="16">
        <f>'Admissions 2017'!H53/'Admissions 2017'!C53</f>
        <v>0.20956985771861664</v>
      </c>
      <c r="I53" s="23">
        <v>0.12</v>
      </c>
      <c r="J53" s="23">
        <v>0.11</v>
      </c>
      <c r="K53" s="16">
        <f>IF('Admissions 2017'!J53&gt;0,'Admissions 2017'!J53/'Admissions 2017'!C53,"  ")</f>
        <v>0.13212148996378653</v>
      </c>
      <c r="L53" s="16">
        <f>IF('Admissions 2017'!I53&gt;0,'Admissions 2017'!I53/'Admissions 2017'!C53,"  ")</f>
        <v>7.7448367754830119E-2</v>
      </c>
    </row>
    <row r="54" spans="1:13">
      <c r="E54" s="12"/>
      <c r="F54" s="12"/>
      <c r="J54" s="11" t="str">
        <f>IF('Admissions 2017'!G52&gt;0,'Admissions 2017'!G52/'Admissions 2017'!C52,"  ")</f>
        <v xml:space="preserve">  </v>
      </c>
      <c r="K54" s="11" t="str">
        <f>IF('Admissions 2017'!J52&gt;0,'Admissions 2017'!J52/'Admissions 2017'!C52,"  ")</f>
        <v xml:space="preserve">  </v>
      </c>
      <c r="L54" s="11" t="str">
        <f>IF('Admissions 2017'!I52&gt;0,'Admissions 2017'!I52/'Admissions 2017'!C52,"  ")</f>
        <v xml:space="preserve">  </v>
      </c>
    </row>
  </sheetData>
  <autoFilter ref="A1:M1" xr:uid="{F9E110AD-248C-49DB-AE59-C9DA5BBF57B4}">
    <sortState xmlns:xlrd2="http://schemas.microsoft.com/office/spreadsheetml/2017/richdata2" ref="A2:M51">
      <sortCondition ref="A1"/>
    </sortState>
  </autoFilter>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0FC3B-FC2C-46E6-9454-144F3469242D}">
  <dimension ref="A1:K55"/>
  <sheetViews>
    <sheetView zoomScale="110" zoomScaleNormal="110" workbookViewId="0">
      <pane xSplit="2" ySplit="1" topLeftCell="C43" activePane="bottomRight" state="frozen"/>
      <selection pane="bottomRight" activeCell="C59" sqref="C59"/>
      <selection pane="bottomLeft" activeCell="F13" activeCellId="1" sqref="C10 F13"/>
      <selection pane="topRight" activeCell="F13" activeCellId="1" sqref="C10 F13"/>
    </sheetView>
  </sheetViews>
  <sheetFormatPr defaultColWidth="8.85546875" defaultRowHeight="15"/>
  <cols>
    <col min="1" max="1" width="11.28515625" customWidth="1"/>
    <col min="2" max="2" width="15.28515625" bestFit="1" customWidth="1"/>
    <col min="3" max="3" width="14.140625" customWidth="1"/>
    <col min="4" max="9" width="10.7109375" customWidth="1"/>
    <col min="10" max="10" width="12" customWidth="1"/>
    <col min="11" max="11" width="10.140625" customWidth="1"/>
  </cols>
  <sheetData>
    <row r="1" spans="1:11" ht="64.5" customHeight="1">
      <c r="A1" s="9" t="s">
        <v>0</v>
      </c>
      <c r="B1" s="9" t="s">
        <v>1</v>
      </c>
      <c r="C1" s="8" t="s">
        <v>131</v>
      </c>
      <c r="D1" s="8" t="s">
        <v>132</v>
      </c>
      <c r="E1" s="8" t="s">
        <v>133</v>
      </c>
      <c r="F1" s="8" t="s">
        <v>134</v>
      </c>
      <c r="G1" s="8" t="s">
        <v>135</v>
      </c>
      <c r="H1" s="8" t="s">
        <v>136</v>
      </c>
      <c r="I1" s="8" t="s">
        <v>137</v>
      </c>
      <c r="J1" s="8" t="s">
        <v>138</v>
      </c>
      <c r="K1" s="8" t="s">
        <v>119</v>
      </c>
    </row>
    <row r="2" spans="1:11">
      <c r="A2" s="3" t="s">
        <v>10</v>
      </c>
      <c r="B2" s="1" t="s">
        <v>11</v>
      </c>
      <c r="C2" s="11">
        <f>1-D2</f>
        <v>0.75</v>
      </c>
      <c r="D2" s="11">
        <f>ROUND(E2,2)+ROUND(F2,2)</f>
        <v>0.25</v>
      </c>
      <c r="E2" s="11">
        <f>ROUND(H2,2)+ROUND(G2,2)</f>
        <v>0.16</v>
      </c>
      <c r="F2" s="11">
        <f>ROUND(J2,2)+ROUND(I2,2)</f>
        <v>0.09</v>
      </c>
      <c r="G2" s="22">
        <f>IF('Population 2017'!F2&gt;0,'Population 2017'!F2/'Population 2017'!C2,"  ")</f>
        <v>0.11449676823638043</v>
      </c>
      <c r="H2" s="22">
        <f>IF('Population 2017'!G2&gt;0,'Population 2017'!G2/'Population 2017'!C2,"  ")</f>
        <v>4.8245614035087717E-2</v>
      </c>
      <c r="I2" s="22">
        <f>IF('Population 2017'!J2&gt;0,'Population 2017'!J2/'Population 2017'!C2,"  ")</f>
        <v>3.2086795937211449E-2</v>
      </c>
      <c r="J2" s="22">
        <f>IF('Population 2017'!I2&gt;0,'Population 2017'!I2/'Population 2017'!C2,"  ")</f>
        <v>5.8864265927977839E-2</v>
      </c>
      <c r="K2">
        <v>2018</v>
      </c>
    </row>
    <row r="3" spans="1:11">
      <c r="A3" s="3" t="s">
        <v>12</v>
      </c>
      <c r="B3" s="2" t="s">
        <v>13</v>
      </c>
      <c r="C3" s="11">
        <f t="shared" ref="C3:C51" si="0">1-D3</f>
        <v>0.98</v>
      </c>
      <c r="D3" s="11">
        <f t="shared" ref="D3:D51" si="1">ROUND(E3,2)+ROUND(F3,2)</f>
        <v>0.02</v>
      </c>
      <c r="E3" s="11">
        <f t="shared" ref="E3:E51" si="2">ROUND(H3,2)+ROUND(G3,2)</f>
        <v>0.01</v>
      </c>
      <c r="F3" s="11">
        <f t="shared" ref="F3:F51" si="3">ROUND(J3,2)+ROUND(I3,2)</f>
        <v>0.01</v>
      </c>
      <c r="G3" s="22">
        <v>0.01</v>
      </c>
      <c r="H3" s="27">
        <v>4.0000000000000001E-3</v>
      </c>
      <c r="I3" s="27">
        <f>IF('Population 2017'!J3&gt;0,'Population 2017'!J3/'Population 2017'!C3,"  ")</f>
        <v>2.8534370946822307E-3</v>
      </c>
      <c r="J3" s="22">
        <f>IF('Population 2017'!I3&gt;0,'Population 2017'!I3/'Population 2017'!C3,"  ")</f>
        <v>7.5968130442838613E-3</v>
      </c>
      <c r="K3">
        <v>2018</v>
      </c>
    </row>
    <row r="4" spans="1:11">
      <c r="A4" s="3" t="s">
        <v>14</v>
      </c>
      <c r="B4" s="2" t="s">
        <v>15</v>
      </c>
      <c r="C4" s="11">
        <f t="shared" si="0"/>
        <v>0.45999999999999996</v>
      </c>
      <c r="D4" s="11">
        <f t="shared" si="1"/>
        <v>0.54</v>
      </c>
      <c r="E4" s="11">
        <f>'Population 2017'!E4/'Population 2017'!C4</f>
        <v>0.20056764427625354</v>
      </c>
      <c r="F4" s="11">
        <f t="shared" si="3"/>
        <v>0.33999999999999997</v>
      </c>
      <c r="G4" s="22" t="str">
        <f>IF('Population 2017'!F4&gt;0,'Population 2017'!F4/'Population 2017'!C4,"  ")</f>
        <v xml:space="preserve">  </v>
      </c>
      <c r="H4" s="22" t="str">
        <f>IF('Population 2017'!G4&gt;0,'Population 2017'!G4/'Population 2017'!C4,"  ")</f>
        <v xml:space="preserve">  </v>
      </c>
      <c r="I4" s="22">
        <v>0.05</v>
      </c>
      <c r="J4" s="22">
        <v>0.28999999999999998</v>
      </c>
      <c r="K4">
        <v>2018</v>
      </c>
    </row>
    <row r="5" spans="1:11">
      <c r="A5" s="3" t="s">
        <v>16</v>
      </c>
      <c r="B5" s="1" t="s">
        <v>17</v>
      </c>
      <c r="C5" s="11">
        <f t="shared" si="0"/>
        <v>0.77</v>
      </c>
      <c r="D5" s="11">
        <f t="shared" si="1"/>
        <v>0.23</v>
      </c>
      <c r="E5" s="11">
        <f t="shared" si="2"/>
        <v>0.2</v>
      </c>
      <c r="F5" s="11">
        <f t="shared" si="3"/>
        <v>0.03</v>
      </c>
      <c r="G5" s="22">
        <f>IF('Population 2017'!F5&gt;0,'Population 2017'!F5/'Population 2017'!C5,"  ")</f>
        <v>0.12500889869723072</v>
      </c>
      <c r="H5" s="22">
        <f>IF('Population 2017'!G5&gt;0,'Population 2017'!G5/'Population 2017'!C5,"  ")</f>
        <v>7.4606677582401942E-2</v>
      </c>
      <c r="I5" s="22">
        <f>IF('Population 2017'!J5&gt;0,'Population 2017'!J5/'Population 2017'!C5,"  ")</f>
        <v>2.0122920671080419E-2</v>
      </c>
      <c r="J5" s="22">
        <f>IF('Population 2017'!I5&gt;0,'Population 2017'!I5/'Population 2017'!C5,"  ")</f>
        <v>1.3407370494292969E-2</v>
      </c>
      <c r="K5">
        <v>2018</v>
      </c>
    </row>
    <row r="6" spans="1:11">
      <c r="A6" s="3" t="s">
        <v>18</v>
      </c>
      <c r="B6" s="2" t="s">
        <v>19</v>
      </c>
      <c r="C6" s="11">
        <f t="shared" si="0"/>
        <v>0.76</v>
      </c>
      <c r="D6" s="24">
        <f t="shared" si="1"/>
        <v>0.24</v>
      </c>
      <c r="E6" s="11">
        <f t="shared" si="2"/>
        <v>0.08</v>
      </c>
      <c r="F6" s="11">
        <f t="shared" si="3"/>
        <v>0.16</v>
      </c>
      <c r="G6" s="22">
        <f>IF('Population 2017'!F6&gt;0,'Population 2017'!F6/'Population 2017'!C6,"  ")</f>
        <v>5.4329027935746226E-2</v>
      </c>
      <c r="H6" s="22">
        <f>IF('Population 2017'!G6&gt;0,'Population 2017'!G6/'Population 2017'!C6,"  ")</f>
        <v>2.6923016998270571E-2</v>
      </c>
      <c r="I6" s="26">
        <f>IF('Population 2017'!J6&gt;0,'Population 2017'!J6/'Population 2017'!C6,"  ")</f>
        <v>4.674134895533085E-4</v>
      </c>
      <c r="J6" s="22">
        <f>IF('Population 2017'!I6&gt;0,'Population 2017'!I6/'Population 2017'!C6,"  ")</f>
        <v>0.16432700247729148</v>
      </c>
      <c r="K6">
        <v>2018</v>
      </c>
    </row>
    <row r="7" spans="1:11">
      <c r="A7" s="3" t="s">
        <v>20</v>
      </c>
      <c r="B7" s="2" t="s">
        <v>21</v>
      </c>
      <c r="C7" s="11">
        <f t="shared" si="0"/>
        <v>0.81</v>
      </c>
      <c r="D7" s="24">
        <f t="shared" si="1"/>
        <v>0.19</v>
      </c>
      <c r="E7" s="28">
        <f>G7+H7</f>
        <v>4.54119156917913E-3</v>
      </c>
      <c r="F7" s="11">
        <f t="shared" si="3"/>
        <v>0.19</v>
      </c>
      <c r="G7" s="27">
        <f>IF('Population 2017'!F7&gt;0,'Population 2017'!F7/'Population 2017'!C7,"  ")</f>
        <v>2.8629251196998864E-3</v>
      </c>
      <c r="H7" s="27">
        <f>IF('Population 2017'!G7&gt;0,'Population 2017'!G7/'Population 2017'!C7,"  ")</f>
        <v>1.6782664494792438E-3</v>
      </c>
      <c r="I7" s="22">
        <f>IF('Population 2017'!J7&gt;0,'Population 2017'!J7/'Population 2017'!C7,"  ")</f>
        <v>6.1158003850140676E-2</v>
      </c>
      <c r="J7" s="22">
        <f>IF('Population 2017'!I7&gt;0,'Population 2017'!I7/'Population 2017'!C7,"  ")</f>
        <v>0.13095414383730689</v>
      </c>
      <c r="K7">
        <v>2018</v>
      </c>
    </row>
    <row r="8" spans="1:11">
      <c r="A8" s="3" t="s">
        <v>22</v>
      </c>
      <c r="B8" s="1" t="s">
        <v>23</v>
      </c>
      <c r="C8" s="11"/>
      <c r="D8" s="11"/>
      <c r="E8" s="11"/>
      <c r="F8" s="11"/>
      <c r="G8" s="22" t="str">
        <f>IF('Population 2017'!F8&gt;0,'Population 2017'!F8/'Population 2017'!C8,"  ")</f>
        <v xml:space="preserve">  </v>
      </c>
      <c r="H8" s="22" t="str">
        <f>IF('Population 2017'!G8&gt;0,'Population 2017'!G8/'Population 2017'!C8,"  ")</f>
        <v xml:space="preserve">  </v>
      </c>
      <c r="I8" s="22" t="str">
        <f>IF('Population 2017'!J8&gt;0,'Population 2017'!J8/'Population 2017'!C8,"  ")</f>
        <v xml:space="preserve">  </v>
      </c>
      <c r="J8" s="22" t="str">
        <f>IF('Population 2017'!I8&gt;0,'Population 2017'!I8/'Population 2017'!C8,"  ")</f>
        <v xml:space="preserve">  </v>
      </c>
    </row>
    <row r="9" spans="1:11">
      <c r="A9" s="3" t="s">
        <v>24</v>
      </c>
      <c r="B9" s="2" t="s">
        <v>25</v>
      </c>
      <c r="C9" s="11">
        <f t="shared" si="0"/>
        <v>0.85</v>
      </c>
      <c r="D9" s="11">
        <f t="shared" si="1"/>
        <v>0.15</v>
      </c>
      <c r="E9" s="11">
        <f>'Population 2017'!E9/'Population 2017'!C9</f>
        <v>0.145475372279496</v>
      </c>
      <c r="F9" s="11"/>
      <c r="G9" s="22" t="str">
        <f>IF('Population 2017'!F9&gt;0,'Population 2017'!F9/'Population 2017'!C9,"  ")</f>
        <v xml:space="preserve">  </v>
      </c>
      <c r="H9" s="22" t="str">
        <f>IF('Population 2017'!G9&gt;0,'Population 2017'!G9/'Population 2017'!C9,"  ")</f>
        <v xml:space="preserve">  </v>
      </c>
      <c r="I9" s="22" t="str">
        <f>IF('Population 2017'!J9&gt;0,'Population 2017'!J9/'Population 2017'!C9,"  ")</f>
        <v xml:space="preserve">  </v>
      </c>
      <c r="J9" s="22" t="str">
        <f>IF('Population 2017'!I9&gt;0,'Population 2017'!I9/'Population 2017'!C9,"  ")</f>
        <v xml:space="preserve">  </v>
      </c>
      <c r="K9">
        <v>2017</v>
      </c>
    </row>
    <row r="10" spans="1:11">
      <c r="A10" s="3" t="s">
        <v>26</v>
      </c>
      <c r="B10" s="1" t="s">
        <v>27</v>
      </c>
      <c r="C10" s="11">
        <f t="shared" si="0"/>
        <v>0.83</v>
      </c>
      <c r="D10" s="11">
        <f t="shared" si="1"/>
        <v>0.17</v>
      </c>
      <c r="E10" s="11">
        <f t="shared" si="2"/>
        <v>0.16</v>
      </c>
      <c r="F10" s="11">
        <f t="shared" si="3"/>
        <v>0.01</v>
      </c>
      <c r="G10" s="22">
        <f>IF('Population 2017'!F10&gt;0,'Population 2017'!F10/'Population 2017'!C10,"  ")</f>
        <v>9.2152971855422691E-2</v>
      </c>
      <c r="H10" s="22">
        <f>IF('Population 2017'!G10&gt;0,'Population 2017'!G10/'Population 2017'!C10,"  ")</f>
        <v>7.0210798624458462E-2</v>
      </c>
      <c r="I10" s="22">
        <f>IF('Population 2017'!J10&gt;0,'Population 2017'!J10/'Population 2017'!C10,"  ")</f>
        <v>5.6206040331210454E-3</v>
      </c>
      <c r="J10" s="27">
        <f>IF('Population 2017'!I10&gt;0,'Population 2017'!I10/'Population 2017'!C10,"  ")</f>
        <v>4.0414324748319535E-3</v>
      </c>
      <c r="K10">
        <v>2018</v>
      </c>
    </row>
    <row r="11" spans="1:11">
      <c r="A11" s="3" t="s">
        <v>28</v>
      </c>
      <c r="B11" s="2" t="s">
        <v>29</v>
      </c>
      <c r="C11" s="11">
        <f t="shared" si="0"/>
        <v>0.79</v>
      </c>
      <c r="D11" s="11">
        <f t="shared" si="1"/>
        <v>0.21</v>
      </c>
      <c r="E11" s="11">
        <f>'Population 2017'!E11/'Population 2017'!C11</f>
        <v>0.12386309676005405</v>
      </c>
      <c r="F11" s="11">
        <f t="shared" si="3"/>
        <v>0.09</v>
      </c>
      <c r="G11" s="22" t="str">
        <f>IF('Population 2017'!F11&gt;0,'Population 2017'!F11/'Population 2017'!C11,"  ")</f>
        <v xml:space="preserve">  </v>
      </c>
      <c r="H11" s="22" t="str">
        <f>IF('Population 2017'!G11&gt;0,'Population 2017'!G11/'Population 2017'!C11,"  ")</f>
        <v xml:space="preserve">  </v>
      </c>
      <c r="I11" s="22">
        <v>0.04</v>
      </c>
      <c r="J11" s="22">
        <v>0.05</v>
      </c>
      <c r="K11">
        <v>2018</v>
      </c>
    </row>
    <row r="12" spans="1:11">
      <c r="A12" s="3" t="s">
        <v>30</v>
      </c>
      <c r="B12" s="2" t="s">
        <v>31</v>
      </c>
      <c r="C12" s="11">
        <f t="shared" si="0"/>
        <v>0.79</v>
      </c>
      <c r="D12" s="11">
        <f t="shared" si="1"/>
        <v>0.21</v>
      </c>
      <c r="E12" s="11">
        <f t="shared" si="2"/>
        <v>0.12</v>
      </c>
      <c r="F12" s="11">
        <f t="shared" si="3"/>
        <v>0.09</v>
      </c>
      <c r="G12" s="22">
        <v>0.08</v>
      </c>
      <c r="H12" s="22">
        <v>0.04</v>
      </c>
      <c r="I12" s="22">
        <f>IF('Population 2017'!J12&gt;0,'Population 2017'!J12/'Population 2017'!C12,"  ")</f>
        <v>4.1126508717031739E-2</v>
      </c>
      <c r="J12" s="22">
        <f>IF('Population 2017'!I12&gt;0,'Population 2017'!I12/'Population 2017'!C12,"  ")</f>
        <v>5.1408135896289675E-2</v>
      </c>
      <c r="K12">
        <v>2018</v>
      </c>
    </row>
    <row r="13" spans="1:11">
      <c r="A13" s="3" t="s">
        <v>32</v>
      </c>
      <c r="B13" s="2" t="s">
        <v>33</v>
      </c>
      <c r="C13" s="11">
        <f t="shared" si="0"/>
        <v>0.6</v>
      </c>
      <c r="D13" s="24">
        <f t="shared" si="1"/>
        <v>0.4</v>
      </c>
      <c r="E13" s="11">
        <f t="shared" si="2"/>
        <v>0.2</v>
      </c>
      <c r="F13" s="11">
        <f t="shared" si="3"/>
        <v>0.2</v>
      </c>
      <c r="G13" s="22">
        <v>0.17</v>
      </c>
      <c r="H13" s="22">
        <v>0.03</v>
      </c>
      <c r="I13" s="22">
        <f>IF('Population 2017'!J13&gt;0,'Population 2017'!J13/'Population 2017'!C13,"  ")</f>
        <v>0.12875638436868986</v>
      </c>
      <c r="J13" s="22">
        <f>IF('Population 2017'!I13&gt;0,'Population 2017'!I13/'Population 2017'!C13,"  ")</f>
        <v>7.3761729421546504E-2</v>
      </c>
      <c r="K13">
        <v>2018</v>
      </c>
    </row>
    <row r="14" spans="1:11">
      <c r="A14" s="3" t="s">
        <v>34</v>
      </c>
      <c r="B14" s="2" t="s">
        <v>35</v>
      </c>
      <c r="C14" s="11">
        <f t="shared" si="0"/>
        <v>0.38</v>
      </c>
      <c r="D14" s="11">
        <f t="shared" si="1"/>
        <v>0.62</v>
      </c>
      <c r="E14" s="11">
        <f>'Population 2017'!E14/'Population 2017'!C14</f>
        <v>0.39676254803773148</v>
      </c>
      <c r="F14" s="11">
        <f>'Population 2017'!H14/'Population 2017'!C14</f>
        <v>0.22021660649819494</v>
      </c>
      <c r="G14" s="22" t="str">
        <f>IF('Population 2017'!F14&gt;0,'Population 2017'!F14/'Population 2017'!C14,"  ")</f>
        <v xml:space="preserve">  </v>
      </c>
      <c r="H14" s="22" t="str">
        <f>IF('Population 2017'!G14&gt;0,'Population 2017'!G14/'Population 2017'!C14,"  ")</f>
        <v xml:space="preserve">  </v>
      </c>
      <c r="I14" s="22" t="str">
        <f>IF('Population 2017'!J14&gt;0,'Population 2017'!J14/'Population 2017'!C14,"  ")</f>
        <v xml:space="preserve">  </v>
      </c>
      <c r="J14" s="22" t="str">
        <f>IF('Population 2017'!I14&gt;0,'Population 2017'!I14/'Population 2017'!C14,"  ")</f>
        <v xml:space="preserve">  </v>
      </c>
      <c r="K14">
        <v>2018</v>
      </c>
    </row>
    <row r="15" spans="1:11">
      <c r="A15" s="3" t="s">
        <v>36</v>
      </c>
      <c r="B15" s="2" t="s">
        <v>37</v>
      </c>
      <c r="C15" s="11">
        <f t="shared" si="0"/>
        <v>0.87</v>
      </c>
      <c r="D15" s="11">
        <f t="shared" si="1"/>
        <v>0.13</v>
      </c>
      <c r="E15" s="11"/>
      <c r="F15" s="11">
        <f t="shared" si="3"/>
        <v>0.13</v>
      </c>
      <c r="G15" s="22" t="str">
        <f>IF('Population 2017'!F15&gt;0,'Population 2017'!F15/'Population 2017'!C15,"  ")</f>
        <v xml:space="preserve">  </v>
      </c>
      <c r="H15" s="22" t="str">
        <f>IF('Population 2017'!G15&gt;0,'Population 2017'!G15/'Population 2017'!C15,"  ")</f>
        <v xml:space="preserve">  </v>
      </c>
      <c r="I15" s="22">
        <f>IF('Population 2017'!J15&gt;0,'Population 2017'!J15/'Population 2017'!C15,"  ")</f>
        <v>7.9229650087539766E-2</v>
      </c>
      <c r="J15" s="22">
        <f>IF('Population 2017'!I15&gt;0,'Population 2017'!I15/'Population 2017'!C15,"  ")</f>
        <v>4.7370108253396791E-2</v>
      </c>
      <c r="K15">
        <v>2018</v>
      </c>
    </row>
    <row r="16" spans="1:11">
      <c r="A16" s="3" t="s">
        <v>38</v>
      </c>
      <c r="B16" s="2" t="s">
        <v>39</v>
      </c>
      <c r="C16" s="11">
        <f t="shared" si="0"/>
        <v>0.71</v>
      </c>
      <c r="D16" s="24">
        <f t="shared" si="1"/>
        <v>0.29000000000000004</v>
      </c>
      <c r="E16" s="11">
        <f t="shared" si="2"/>
        <v>0.19</v>
      </c>
      <c r="F16" s="11">
        <f t="shared" si="3"/>
        <v>0.1</v>
      </c>
      <c r="G16" s="22">
        <v>0.09</v>
      </c>
      <c r="H16" s="22">
        <v>0.1</v>
      </c>
      <c r="I16" s="22">
        <f>IF('Population 2017'!J16&gt;0,'Population 2017'!J16/'Population 2017'!C16,"  ")</f>
        <v>5.8285542936391918E-2</v>
      </c>
      <c r="J16" s="22">
        <f>IF('Population 2017'!I16&gt;0,'Population 2017'!I16/'Population 2017'!C16,"  ")</f>
        <v>4.4004647850369207E-2</v>
      </c>
      <c r="K16">
        <v>2018</v>
      </c>
    </row>
    <row r="17" spans="1:11">
      <c r="A17" s="3" t="s">
        <v>40</v>
      </c>
      <c r="B17" s="2" t="s">
        <v>41</v>
      </c>
      <c r="C17" s="11">
        <f t="shared" si="0"/>
        <v>0.66999999999999993</v>
      </c>
      <c r="D17" s="11">
        <f t="shared" si="1"/>
        <v>0.33</v>
      </c>
      <c r="E17" s="11">
        <f t="shared" si="2"/>
        <v>0.22</v>
      </c>
      <c r="F17" s="11">
        <f t="shared" si="3"/>
        <v>0.11</v>
      </c>
      <c r="G17" s="22">
        <v>0.1</v>
      </c>
      <c r="H17" s="22">
        <v>0.12</v>
      </c>
      <c r="I17" s="22">
        <v>0.05</v>
      </c>
      <c r="J17" s="22">
        <v>0.06</v>
      </c>
      <c r="K17">
        <v>2018</v>
      </c>
    </row>
    <row r="18" spans="1:11">
      <c r="A18" s="3" t="s">
        <v>42</v>
      </c>
      <c r="B18" s="2" t="s">
        <v>43</v>
      </c>
      <c r="C18" s="11">
        <f t="shared" si="0"/>
        <v>0.55000000000000004</v>
      </c>
      <c r="D18" s="11">
        <f t="shared" si="1"/>
        <v>0.44999999999999996</v>
      </c>
      <c r="E18" s="11">
        <f t="shared" si="2"/>
        <v>0.16</v>
      </c>
      <c r="F18" s="11">
        <f t="shared" si="3"/>
        <v>0.29000000000000004</v>
      </c>
      <c r="G18" s="27">
        <f>IF('Population 2017'!F18&gt;0,'Population 2017'!F18/'Population 2017'!C18,"  ")</f>
        <v>2.844305206315182E-3</v>
      </c>
      <c r="H18" s="22">
        <f>IF('Population 2017'!G18&gt;0,'Population 2017'!G18/'Population 2017'!C18,"  ")</f>
        <v>0.15796199348695331</v>
      </c>
      <c r="I18" s="22">
        <f>IF('Population 2017'!J18&gt;0,'Population 2017'!J18/'Population 2017'!C18,"  ")</f>
        <v>0.26118141720598542</v>
      </c>
      <c r="J18" s="22">
        <f>IF('Population 2017'!I18&gt;0,'Population 2017'!I18/'Population 2017'!C18,"  ")</f>
        <v>2.6340739519353642E-2</v>
      </c>
      <c r="K18">
        <v>2018</v>
      </c>
    </row>
    <row r="19" spans="1:11">
      <c r="A19" s="3" t="s">
        <v>44</v>
      </c>
      <c r="B19" s="2" t="s">
        <v>45</v>
      </c>
      <c r="C19" s="11">
        <f t="shared" si="0"/>
        <v>0.7</v>
      </c>
      <c r="D19" s="24">
        <f t="shared" si="1"/>
        <v>0.3</v>
      </c>
      <c r="E19" s="11">
        <f t="shared" si="2"/>
        <v>0.11</v>
      </c>
      <c r="F19" s="11">
        <f t="shared" si="3"/>
        <v>0.19</v>
      </c>
      <c r="G19" s="22">
        <f>IF('Population 2017'!F19&gt;0,'Population 2017'!F19/'Population 2017'!C19,"  ")</f>
        <v>2.9927633999754691E-2</v>
      </c>
      <c r="H19" s="22">
        <f>IF('Population 2017'!G19&gt;0,'Population 2017'!G19/'Population 2017'!C19,"  ")</f>
        <v>8.4478106218569854E-2</v>
      </c>
      <c r="I19" s="22">
        <f>IF('Population 2017'!J19&gt;0,'Population 2017'!J19/'Population 2017'!C19,"  ")</f>
        <v>2.4377529743652645E-2</v>
      </c>
      <c r="J19" s="22">
        <f>IF('Population 2017'!I19&gt;0,'Population 2017'!I19/'Population 2017'!C19,"  ")</f>
        <v>0.17058138108671655</v>
      </c>
      <c r="K19">
        <v>2018</v>
      </c>
    </row>
    <row r="20" spans="1:11">
      <c r="A20" s="3" t="s">
        <v>46</v>
      </c>
      <c r="B20" s="1" t="s">
        <v>47</v>
      </c>
      <c r="C20" s="11">
        <f t="shared" si="0"/>
        <v>0.99705990444689452</v>
      </c>
      <c r="D20" s="29">
        <f>E20+F20</f>
        <v>2.9400955531054757E-3</v>
      </c>
      <c r="E20" s="29">
        <f>'Population 2017'!E20/'Population 2017'!C20</f>
        <v>4.9001592551757935E-4</v>
      </c>
      <c r="F20" s="29">
        <f>I20+J20</f>
        <v>2.4500796275878966E-3</v>
      </c>
      <c r="G20" s="22" t="str">
        <f>IF('Population 2017'!F20&gt;0,'Population 2017'!F20/'Population 2017'!C20,"  ")</f>
        <v xml:space="preserve">  </v>
      </c>
      <c r="H20" s="22" t="str">
        <f>IF('Population 2017'!G20&gt;0,'Population 2017'!G20/'Population 2017'!C20,"  ")</f>
        <v xml:space="preserve">  </v>
      </c>
      <c r="I20" s="26">
        <f>IF('Population 2017'!J20&gt;0,'Population 2017'!J20/'Population 2017'!C20,"  ")</f>
        <v>1.7150557393115276E-3</v>
      </c>
      <c r="J20" s="26">
        <f>IF('Population 2017'!I20&gt;0,'Population 2017'!I20/'Population 2017'!C20,"  ")</f>
        <v>7.3502388827636903E-4</v>
      </c>
      <c r="K20">
        <v>2018</v>
      </c>
    </row>
    <row r="21" spans="1:11">
      <c r="A21" s="3" t="s">
        <v>48</v>
      </c>
      <c r="B21" s="2" t="s">
        <v>49</v>
      </c>
      <c r="C21" s="11">
        <f t="shared" si="0"/>
        <v>0.96</v>
      </c>
      <c r="D21" s="11">
        <f t="shared" si="1"/>
        <v>0.04</v>
      </c>
      <c r="E21" s="11"/>
      <c r="F21" s="11">
        <f t="shared" si="3"/>
        <v>0.04</v>
      </c>
      <c r="G21" s="22" t="str">
        <f>IF('Population 2017'!F21&gt;0,'Population 2017'!F21/'Population 2017'!C21,"  ")</f>
        <v xml:space="preserve">  </v>
      </c>
      <c r="H21" s="22" t="str">
        <f>IF('Population 2017'!G21&gt;0,'Population 2017'!G21/'Population 2017'!C21,"  ")</f>
        <v xml:space="preserve">  </v>
      </c>
      <c r="I21" s="22">
        <f>IF('Population 2017'!J21&gt;0,'Population 2017'!J21/'Population 2017'!C21,"  ")</f>
        <v>3.2153829854857506E-2</v>
      </c>
      <c r="J21" s="22">
        <f>IF('Population 2017'!I21&gt;0,'Population 2017'!I21/'Population 2017'!C21,"  ")</f>
        <v>9.799766924462338E-3</v>
      </c>
      <c r="K21">
        <v>2018</v>
      </c>
    </row>
    <row r="22" spans="1:11">
      <c r="A22" s="3" t="s">
        <v>50</v>
      </c>
      <c r="B22" s="2" t="s">
        <v>51</v>
      </c>
      <c r="C22" s="11"/>
      <c r="D22" s="11"/>
      <c r="E22" s="11"/>
      <c r="F22" s="11"/>
      <c r="G22" s="22" t="str">
        <f>IF('Population 2017'!F22&gt;0,'Population 2017'!F22/'Population 2017'!C22,"  ")</f>
        <v xml:space="preserve">  </v>
      </c>
      <c r="H22" s="22" t="str">
        <f>IF('Population 2017'!G22&gt;0,'Population 2017'!G22/'Population 2017'!C22,"  ")</f>
        <v xml:space="preserve">  </v>
      </c>
      <c r="I22" s="22" t="str">
        <f>IF('Population 2017'!J22&gt;0,'Population 2017'!J22/'Population 2017'!C22,"  ")</f>
        <v xml:space="preserve">  </v>
      </c>
      <c r="J22" s="22" t="str">
        <f>IF('Population 2017'!I22&gt;0,'Population 2017'!I22/'Population 2017'!C22,"  ")</f>
        <v xml:space="preserve">  </v>
      </c>
    </row>
    <row r="23" spans="1:11">
      <c r="A23" s="3" t="s">
        <v>52</v>
      </c>
      <c r="B23" s="1" t="s">
        <v>53</v>
      </c>
      <c r="C23" s="11">
        <f t="shared" si="0"/>
        <v>0.96</v>
      </c>
      <c r="D23" s="11">
        <f t="shared" si="1"/>
        <v>0.04</v>
      </c>
      <c r="E23" s="11"/>
      <c r="F23" s="11">
        <f>I23</f>
        <v>3.7991018427708668E-2</v>
      </c>
      <c r="G23" s="22" t="str">
        <f>IF('Population 2017'!F23&gt;0,'Population 2017'!F23/'Population 2017'!C23,"  ")</f>
        <v xml:space="preserve">  </v>
      </c>
      <c r="H23" s="22" t="str">
        <f>IF('Population 2017'!G23&gt;0,'Population 2017'!G23/'Population 2017'!C23,"  ")</f>
        <v xml:space="preserve">  </v>
      </c>
      <c r="I23" s="22">
        <f>IF('Population 2017'!J23&gt;0,'Population 2017'!J23/'Population 2017'!C23,"  ")</f>
        <v>3.7991018427708668E-2</v>
      </c>
      <c r="J23" s="22" t="str">
        <f>IF('Population 2017'!I23&gt;0,'Population 2017'!I23/'Population 2017'!C23,"  ")</f>
        <v xml:space="preserve">  </v>
      </c>
      <c r="K23">
        <v>2018</v>
      </c>
    </row>
    <row r="24" spans="1:11">
      <c r="A24" s="3" t="s">
        <v>54</v>
      </c>
      <c r="B24" s="1" t="s">
        <v>55</v>
      </c>
      <c r="C24" s="11">
        <f t="shared" si="0"/>
        <v>0.69</v>
      </c>
      <c r="D24" s="11">
        <f t="shared" si="1"/>
        <v>0.31</v>
      </c>
      <c r="E24" s="11">
        <f>'Population 2017'!E24/'Population 2017'!C24</f>
        <v>0.13026703218600874</v>
      </c>
      <c r="F24" s="11">
        <f t="shared" si="3"/>
        <v>0.18</v>
      </c>
      <c r="G24" s="22" t="str">
        <f>IF('Population 2017'!F24&gt;0,'Population 2017'!F24/'Population 2017'!C24,"  ")</f>
        <v xml:space="preserve">  </v>
      </c>
      <c r="H24" s="22" t="str">
        <f>IF('Population 2017'!G24&gt;0,'Population 2017'!G24/'Population 2017'!C24,"  ")</f>
        <v xml:space="preserve">  </v>
      </c>
      <c r="I24" s="22">
        <f>IF('Population 2017'!J24&gt;0,'Population 2017'!J24/'Population 2017'!C24,"  ")</f>
        <v>0.12143364808610012</v>
      </c>
      <c r="J24" s="22">
        <f>IF('Population 2017'!I24&gt;0,'Population 2017'!I24/'Population 2017'!C24,"  ")</f>
        <v>5.8381561579855822E-2</v>
      </c>
      <c r="K24">
        <v>2018</v>
      </c>
    </row>
    <row r="25" spans="1:11">
      <c r="A25" s="3" t="s">
        <v>56</v>
      </c>
      <c r="B25" s="2" t="s">
        <v>57</v>
      </c>
      <c r="C25" s="11">
        <f t="shared" si="0"/>
        <v>0.45999999999999996</v>
      </c>
      <c r="D25" s="11">
        <f>ROUND(E25,2)+ROUND(F25,2)</f>
        <v>0.54</v>
      </c>
      <c r="E25" s="11">
        <f t="shared" si="2"/>
        <v>0.32</v>
      </c>
      <c r="F25" s="11">
        <f t="shared" si="3"/>
        <v>0.22</v>
      </c>
      <c r="G25" s="22">
        <f>IF('Population 2017'!F25&gt;0,'Population 2017'!F25/'Population 2017'!C25,"  ")</f>
        <v>0.17390603334300733</v>
      </c>
      <c r="H25" s="22">
        <f>IF('Population 2017'!G25&gt;0,'Population 2017'!G25/'Population 2017'!C25,"  ")</f>
        <v>0.14959208022959594</v>
      </c>
      <c r="I25" s="22">
        <f>IF('Population 2017'!J25&gt;0,'Population 2017'!J25/'Population 2017'!C25,"  ")</f>
        <v>0.10960626874334914</v>
      </c>
      <c r="J25" s="22">
        <f>IF('Population 2017'!I25&gt;0,'Population 2017'!I25/'Population 2017'!C25,"  ")</f>
        <v>0.1058979071942214</v>
      </c>
      <c r="K25">
        <v>2018</v>
      </c>
    </row>
    <row r="26" spans="1:11">
      <c r="A26" s="3" t="s">
        <v>58</v>
      </c>
      <c r="B26" s="2" t="s">
        <v>59</v>
      </c>
      <c r="C26" s="11">
        <f t="shared" si="0"/>
        <v>0.71</v>
      </c>
      <c r="D26" s="11">
        <f t="shared" si="1"/>
        <v>0.29000000000000004</v>
      </c>
      <c r="E26" s="11">
        <f>ROUND(H26,2)+ROUND(G26,2)</f>
        <v>0.22</v>
      </c>
      <c r="F26" s="11">
        <f>ROUND(J26,2)+ROUND(I26,2)</f>
        <v>7.0000000000000007E-2</v>
      </c>
      <c r="G26" s="22">
        <f>IF('Population 2017'!F26&gt;0,'Population 2017'!F26/'Population 2017'!C26,"  ")</f>
        <v>0.10551015027682573</v>
      </c>
      <c r="H26" s="22">
        <f>IF('Population 2017'!G26&gt;0,'Population 2017'!G26/'Population 2017'!C26,"  ")</f>
        <v>0.11278671236488268</v>
      </c>
      <c r="I26" s="22">
        <f>IF('Population 2017'!J26&gt;0,'Population 2017'!J26/'Population 2017'!C26,"  ")</f>
        <v>4.9881360400738199E-2</v>
      </c>
      <c r="J26" s="22">
        <f>IF('Population 2017'!I26&gt;0,'Population 2017'!I26/'Population 2017'!C26,"  ")</f>
        <v>2.3938834695491695E-2</v>
      </c>
      <c r="K26">
        <v>2017</v>
      </c>
    </row>
    <row r="27" spans="1:11">
      <c r="A27" s="3" t="s">
        <v>60</v>
      </c>
      <c r="B27" s="2" t="s">
        <v>61</v>
      </c>
      <c r="C27" s="11">
        <f t="shared" si="0"/>
        <v>0.66</v>
      </c>
      <c r="D27" s="11">
        <f t="shared" si="1"/>
        <v>0.33999999999999997</v>
      </c>
      <c r="E27" s="11">
        <f t="shared" si="2"/>
        <v>0.25</v>
      </c>
      <c r="F27" s="11">
        <f t="shared" si="3"/>
        <v>9.0000000000000011E-2</v>
      </c>
      <c r="G27" s="22">
        <f>IF('Population 2017'!F27&gt;0,'Population 2017'!F27/'Population 2017'!C27,"  ")</f>
        <v>0.10169491525423729</v>
      </c>
      <c r="H27" s="22">
        <f>IF('Population 2017'!G27&gt;0,'Population 2017'!G27/'Population 2017'!C27,"  ")</f>
        <v>0.15329566854990584</v>
      </c>
      <c r="I27" s="22">
        <f>IF('Population 2017'!J27&gt;0,'Population 2017'!J27/'Population 2017'!C27,"  ")</f>
        <v>7.2316384180790963E-2</v>
      </c>
      <c r="J27" s="22">
        <f>IF('Population 2017'!I27&gt;0,'Population 2017'!I27/'Population 2017'!C27,"  ")</f>
        <v>1.6949152542372881E-2</v>
      </c>
      <c r="K27">
        <v>2017</v>
      </c>
    </row>
    <row r="28" spans="1:11">
      <c r="A28" s="4" t="s">
        <v>62</v>
      </c>
      <c r="B28" s="1" t="s">
        <v>63</v>
      </c>
      <c r="C28" s="11">
        <f t="shared" si="0"/>
        <v>0.72</v>
      </c>
      <c r="D28" s="24">
        <f t="shared" si="1"/>
        <v>0.28000000000000003</v>
      </c>
      <c r="E28" s="11">
        <f t="shared" si="2"/>
        <v>0.23</v>
      </c>
      <c r="F28" s="11">
        <f>'Population 2017'!H28/'Population 2017'!C28</f>
        <v>5.4637145708044552E-2</v>
      </c>
      <c r="G28" s="22">
        <f>IF('Population 2017'!F28&gt;0,'Population 2017'!F28/'Population 2017'!C28,"  ")</f>
        <v>0.2231870769396726</v>
      </c>
      <c r="H28" s="22">
        <f>IF('Population 2017'!G28&gt;0,'Population 2017'!G28/'Population 2017'!C28,"  ")</f>
        <v>8.0903966991181468E-3</v>
      </c>
      <c r="I28" s="22" t="str">
        <f>IF('Population 2017'!J28&gt;0,'Population 2017'!J28/'Population 2017'!C28,"  ")</f>
        <v xml:space="preserve">  </v>
      </c>
      <c r="J28" s="22" t="str">
        <f>IF('Population 2017'!I28&gt;0,'Population 2017'!I28/'Population 2017'!C28,"  ")</f>
        <v xml:space="preserve">  </v>
      </c>
      <c r="K28">
        <v>2018</v>
      </c>
    </row>
    <row r="29" spans="1:11">
      <c r="A29" s="4" t="s">
        <v>64</v>
      </c>
      <c r="B29" s="2" t="s">
        <v>65</v>
      </c>
      <c r="C29" s="11">
        <f t="shared" si="0"/>
        <v>0.66999999999999993</v>
      </c>
      <c r="D29" s="11">
        <f t="shared" si="1"/>
        <v>0.33</v>
      </c>
      <c r="E29" s="11">
        <f t="shared" si="2"/>
        <v>0.25</v>
      </c>
      <c r="F29" s="11">
        <f t="shared" si="3"/>
        <v>0.08</v>
      </c>
      <c r="G29" s="22">
        <v>0.08</v>
      </c>
      <c r="H29" s="22">
        <v>0.17</v>
      </c>
      <c r="I29" s="22">
        <f>IF('Population 2017'!J29&gt;0,'Population 2017'!J29/'Population 2017'!C29,"  ")</f>
        <v>5.2814857806152062E-2</v>
      </c>
      <c r="J29" s="22">
        <f>IF('Population 2017'!I29&gt;0,'Population 2017'!I29/'Population 2017'!C29,"  ")</f>
        <v>2.7278003482298318E-2</v>
      </c>
      <c r="K29">
        <v>2017</v>
      </c>
    </row>
    <row r="30" spans="1:11">
      <c r="A30" s="3" t="s">
        <v>66</v>
      </c>
      <c r="B30" s="2" t="s">
        <v>67</v>
      </c>
      <c r="C30" s="11">
        <f t="shared" si="0"/>
        <v>0.88</v>
      </c>
      <c r="D30" s="11">
        <f t="shared" si="1"/>
        <v>0.12</v>
      </c>
      <c r="E30" s="11">
        <f>'Population 2017'!E30/'Population 2017'!C30</f>
        <v>5.9588911936639635E-2</v>
      </c>
      <c r="F30" s="11">
        <f t="shared" si="3"/>
        <v>0.06</v>
      </c>
      <c r="G30" s="22" t="str">
        <f>IF('Population 2017'!F30&gt;0,'Population 2017'!F30/'Population 2017'!C30,"  ")</f>
        <v xml:space="preserve">  </v>
      </c>
      <c r="H30" s="22" t="str">
        <f>IF('Population 2017'!G30&gt;0,'Population 2017'!G30/'Population 2017'!C30,"  ")</f>
        <v xml:space="preserve">  </v>
      </c>
      <c r="I30" s="22">
        <f>IF('Population 2017'!J30&gt;0,'Population 2017'!J30/'Population 2017'!C30,"  ")</f>
        <v>2.1308693192532528E-2</v>
      </c>
      <c r="J30" s="22">
        <f>IF('Population 2017'!I30&gt;0,'Population 2017'!I30/'Population 2017'!C30,"  ")</f>
        <v>4.1863096360550633E-2</v>
      </c>
      <c r="K30">
        <v>2018</v>
      </c>
    </row>
    <row r="31" spans="1:11">
      <c r="A31" s="3" t="s">
        <v>68</v>
      </c>
      <c r="B31" s="2" t="s">
        <v>69</v>
      </c>
      <c r="C31" s="11"/>
      <c r="D31" s="11"/>
      <c r="E31" s="11"/>
      <c r="F31" s="11"/>
      <c r="G31" s="22" t="str">
        <f>IF('Population 2017'!F31&gt;0,'Population 2017'!F31/'Population 2017'!C31,"  ")</f>
        <v xml:space="preserve">  </v>
      </c>
      <c r="H31" s="22" t="str">
        <f>IF('Population 2017'!G31&gt;0,'Population 2017'!G31/'Population 2017'!C31,"  ")</f>
        <v xml:space="preserve">  </v>
      </c>
      <c r="I31" s="22" t="str">
        <f>IF('Population 2017'!J31&gt;0,'Population 2017'!J31/'Population 2017'!C31,"  ")</f>
        <v xml:space="preserve">  </v>
      </c>
      <c r="J31" s="22" t="str">
        <f>IF('Population 2017'!I31&gt;0,'Population 2017'!I31/'Population 2017'!C31,"  ")</f>
        <v xml:space="preserve">  </v>
      </c>
    </row>
    <row r="32" spans="1:11">
      <c r="A32" s="3" t="s">
        <v>70</v>
      </c>
      <c r="B32" s="2" t="s">
        <v>71</v>
      </c>
      <c r="C32" s="11">
        <f t="shared" si="0"/>
        <v>0.86</v>
      </c>
      <c r="D32" s="11">
        <f t="shared" si="1"/>
        <v>0.13999999999999999</v>
      </c>
      <c r="E32" s="11">
        <f>'Population 2017'!E32/'Population 2017'!C32</f>
        <v>1.6813450760608487E-2</v>
      </c>
      <c r="F32" s="11">
        <f>'Population 2017'!H32/'Population 2017'!C32</f>
        <v>0.11819455564451561</v>
      </c>
      <c r="G32" s="22" t="str">
        <f>IF('Population 2017'!F32&gt;0,'Population 2017'!F32/'Population 2017'!C32,"  ")</f>
        <v xml:space="preserve">  </v>
      </c>
      <c r="H32" s="22" t="str">
        <f>IF('Population 2017'!G32&gt;0,'Population 2017'!G32/'Population 2017'!C32,"  ")</f>
        <v xml:space="preserve">  </v>
      </c>
      <c r="I32" s="22" t="str">
        <f>IF('Population 2017'!J32&gt;0,'Population 2017'!J32/'Population 2017'!C32,"  ")</f>
        <v xml:space="preserve">  </v>
      </c>
      <c r="J32" s="22" t="str">
        <f>IF('Population 2017'!I32&gt;0,'Population 2017'!I32/'Population 2017'!C32,"  ")</f>
        <v xml:space="preserve">  </v>
      </c>
      <c r="K32">
        <v>2018</v>
      </c>
    </row>
    <row r="33" spans="1:11">
      <c r="A33" s="3" t="s">
        <v>72</v>
      </c>
      <c r="B33" s="1" t="s">
        <v>73</v>
      </c>
      <c r="C33" s="11"/>
      <c r="D33" s="11"/>
      <c r="E33" s="11"/>
      <c r="F33" s="11"/>
      <c r="G33" s="22" t="str">
        <f>IF('Population 2017'!F33&gt;0,'Population 2017'!F33/'Population 2017'!C33,"  ")</f>
        <v xml:space="preserve">  </v>
      </c>
      <c r="H33" s="22" t="str">
        <f>IF('Population 2017'!G33&gt;0,'Population 2017'!G33/'Population 2017'!C33,"  ")</f>
        <v xml:space="preserve">  </v>
      </c>
      <c r="I33" s="22" t="str">
        <f>IF('Population 2017'!J33&gt;0,'Population 2017'!J33/'Population 2017'!C33,"  ")</f>
        <v xml:space="preserve">  </v>
      </c>
      <c r="J33" s="22" t="str">
        <f>IF('Population 2017'!I33&gt;0,'Population 2017'!I33/'Population 2017'!C33,"  ")</f>
        <v xml:space="preserve">  </v>
      </c>
    </row>
    <row r="34" spans="1:11">
      <c r="A34" s="3" t="s">
        <v>74</v>
      </c>
      <c r="B34" s="1" t="s">
        <v>75</v>
      </c>
      <c r="C34" s="11">
        <f t="shared" si="0"/>
        <v>0.78</v>
      </c>
      <c r="D34" s="24">
        <f t="shared" si="1"/>
        <v>0.22</v>
      </c>
      <c r="E34" s="11">
        <f t="shared" si="2"/>
        <v>0.15</v>
      </c>
      <c r="F34" s="11">
        <f t="shared" si="3"/>
        <v>6.9999999999999993E-2</v>
      </c>
      <c r="G34" s="22">
        <f>IF('Population 2017'!F34&gt;0,'Population 2017'!F34/'Population 2017'!C34,"  ")</f>
        <v>1.522994973366344E-2</v>
      </c>
      <c r="H34" s="22">
        <f>IF('Population 2017'!G34&gt;0,'Population 2017'!G34/'Population 2017'!C34,"  ")</f>
        <v>0.13129267011778828</v>
      </c>
      <c r="I34" s="22">
        <f>IF('Population 2017'!J34&gt;0,'Population 2017'!J34/'Population 2017'!C34,"  ")</f>
        <v>6.0094530722484808E-2</v>
      </c>
      <c r="J34" s="22">
        <f>IF('Population 2017'!I34&gt;0,'Population 2017'!I34/'Population 2017'!C34,"  ")</f>
        <v>7.3523895265961434E-3</v>
      </c>
      <c r="K34">
        <v>2017</v>
      </c>
    </row>
    <row r="35" spans="1:11">
      <c r="A35" s="4" t="s">
        <v>76</v>
      </c>
      <c r="B35" s="2" t="s">
        <v>77</v>
      </c>
      <c r="C35" s="11">
        <f t="shared" si="0"/>
        <v>0.78</v>
      </c>
      <c r="D35" s="11">
        <f t="shared" si="1"/>
        <v>0.22</v>
      </c>
      <c r="E35" s="11"/>
      <c r="F35" s="11">
        <f t="shared" si="3"/>
        <v>0.22</v>
      </c>
      <c r="G35" s="22" t="str">
        <f>IF('Population 2017'!F35&gt;0,'Population 2017'!F35/'Population 2017'!C35,"  ")</f>
        <v xml:space="preserve">  </v>
      </c>
      <c r="H35" s="22" t="str">
        <f>IF('Population 2017'!G35&gt;0,'Population 2017'!G35/'Population 2017'!C35,"  ")</f>
        <v xml:space="preserve">  </v>
      </c>
      <c r="I35" s="22">
        <f>IF('Population 2017'!J35&gt;0,'Population 2017'!J35/'Population 2017'!C35,"  ")</f>
        <v>9.7243491577335375E-2</v>
      </c>
      <c r="J35" s="22">
        <f>IF('Population 2017'!I35&gt;0,'Population 2017'!I35/'Population 2017'!C35,"  ")</f>
        <v>0.12373246140474319</v>
      </c>
      <c r="K35">
        <v>2018</v>
      </c>
    </row>
    <row r="36" spans="1:11">
      <c r="A36" s="4" t="s">
        <v>78</v>
      </c>
      <c r="B36" s="2" t="s">
        <v>79</v>
      </c>
      <c r="C36" s="11">
        <f t="shared" si="0"/>
        <v>0.79</v>
      </c>
      <c r="D36" s="11">
        <f t="shared" si="1"/>
        <v>0.21000000000000002</v>
      </c>
      <c r="E36" s="11">
        <f>'Population 2017'!E36/'Population 2017'!C36</f>
        <v>6.8811601227985131E-2</v>
      </c>
      <c r="F36" s="11">
        <f t="shared" si="3"/>
        <v>0.14000000000000001</v>
      </c>
      <c r="G36" s="22" t="str">
        <f>IF('Population 2017'!F36&gt;0,'Population 2017'!F36/'Population 2017'!C36,"  ")</f>
        <v xml:space="preserve">  </v>
      </c>
      <c r="H36" s="22">
        <f>IF('Population 2017'!G36&gt;0,'Population 2017'!G36/'Population 2017'!C36,"  ")</f>
        <v>6.8811601227985131E-2</v>
      </c>
      <c r="I36" s="22">
        <f>IF('Population 2017'!J36&gt;0,'Population 2017'!J36/'Population 2017'!C36,"  ")</f>
        <v>3.082081111649701E-2</v>
      </c>
      <c r="J36" s="22">
        <f>IF('Population 2017'!I36&gt;0,'Population 2017'!I36/'Population 2017'!C36,"  ")</f>
        <v>0.10880190660849895</v>
      </c>
      <c r="K36">
        <v>2017</v>
      </c>
    </row>
    <row r="37" spans="1:11">
      <c r="A37" s="4" t="s">
        <v>80</v>
      </c>
      <c r="B37" s="2" t="s">
        <v>81</v>
      </c>
      <c r="C37" s="11">
        <f t="shared" si="0"/>
        <v>0.89</v>
      </c>
      <c r="D37" s="11">
        <f t="shared" si="1"/>
        <v>0.11</v>
      </c>
      <c r="E37" s="11">
        <f t="shared" si="2"/>
        <v>0.11000000000000001</v>
      </c>
      <c r="F37" s="11"/>
      <c r="G37" s="22">
        <f>IF('Population 2017'!F37&gt;0,'Population 2017'!F37/'Population 2017'!C37,"  ")</f>
        <v>4.2682009626955474E-2</v>
      </c>
      <c r="H37" s="22">
        <f>IF('Population 2017'!G37&gt;0,'Population 2017'!G37/'Population 2017'!C37,"  ")</f>
        <v>7.0284296028880866E-2</v>
      </c>
      <c r="I37" s="22" t="str">
        <f>IF('Population 2017'!J37&gt;0,'Population 2017'!J37/'Population 2017'!C37,"  ")</f>
        <v xml:space="preserve">  </v>
      </c>
      <c r="J37" s="22" t="str">
        <f>IF('Population 2017'!I37&gt;0,'Population 2017'!I37/'Population 2017'!C37,"  ")</f>
        <v xml:space="preserve">  </v>
      </c>
      <c r="K37">
        <v>2017</v>
      </c>
    </row>
    <row r="38" spans="1:11">
      <c r="A38" s="4" t="s">
        <v>82</v>
      </c>
      <c r="B38" s="1" t="s">
        <v>83</v>
      </c>
      <c r="C38" s="11">
        <f t="shared" si="0"/>
        <v>0.86</v>
      </c>
      <c r="D38" s="11">
        <f t="shared" si="1"/>
        <v>0.14000000000000001</v>
      </c>
      <c r="E38" s="11">
        <f t="shared" si="2"/>
        <v>7.0000000000000007E-2</v>
      </c>
      <c r="F38" s="11">
        <f t="shared" si="3"/>
        <v>7.0000000000000007E-2</v>
      </c>
      <c r="G38" s="22">
        <v>0.03</v>
      </c>
      <c r="H38" s="22">
        <v>0.04</v>
      </c>
      <c r="I38" s="22">
        <f>IF('Population 2017'!J38&gt;0,'Population 2017'!J38/'Population 2017'!C38,"  ")</f>
        <v>1.7080223253311815E-2</v>
      </c>
      <c r="J38" s="22">
        <f>IF('Population 2017'!I38&gt;0,'Population 2017'!I38/'Population 2017'!C38,"  ")</f>
        <v>5.3863223724026632E-2</v>
      </c>
      <c r="K38">
        <v>2018</v>
      </c>
    </row>
    <row r="39" spans="1:11">
      <c r="A39" s="4" t="s">
        <v>84</v>
      </c>
      <c r="B39" s="2" t="s">
        <v>85</v>
      </c>
      <c r="C39" s="11">
        <f t="shared" si="0"/>
        <v>0.84</v>
      </c>
      <c r="D39" s="11">
        <f t="shared" si="1"/>
        <v>0.16</v>
      </c>
      <c r="E39" s="11"/>
      <c r="F39" s="11">
        <f t="shared" si="3"/>
        <v>0.16</v>
      </c>
      <c r="G39" s="22" t="str">
        <f>IF('Population 2017'!F39&gt;0,'Population 2017'!F39/'Population 2017'!C39,"  ")</f>
        <v xml:space="preserve">  </v>
      </c>
      <c r="H39" s="22" t="str">
        <f>IF('Population 2017'!G39&gt;0,'Population 2017'!G39/'Population 2017'!C39,"  ")</f>
        <v xml:space="preserve">  </v>
      </c>
      <c r="I39" s="22">
        <f>IF('Population 2017'!J39&gt;0,'Population 2017'!J39/'Population 2017'!C39,"  ")</f>
        <v>4.6872390178720559E-2</v>
      </c>
      <c r="J39" s="22">
        <f>IF('Population 2017'!I39&gt;0,'Population 2017'!I39/'Population 2017'!C39,"  ")</f>
        <v>0.1085268080841824</v>
      </c>
      <c r="K39">
        <v>2018</v>
      </c>
    </row>
    <row r="40" spans="1:11">
      <c r="A40" s="4" t="s">
        <v>86</v>
      </c>
      <c r="B40" s="2" t="s">
        <v>87</v>
      </c>
      <c r="C40" s="11">
        <f t="shared" si="0"/>
        <v>0.71</v>
      </c>
      <c r="D40" s="11">
        <f t="shared" si="1"/>
        <v>0.28999999999999998</v>
      </c>
      <c r="E40" s="11">
        <f t="shared" si="2"/>
        <v>0.25</v>
      </c>
      <c r="F40" s="11">
        <f t="shared" si="3"/>
        <v>0.04</v>
      </c>
      <c r="G40" s="22">
        <f>IF('Population 2017'!F40&gt;0,'Population 2017'!F40/'Population 2017'!C40,"  ")</f>
        <v>0.21118012422360249</v>
      </c>
      <c r="H40" s="22">
        <f>IF('Population 2017'!G40&gt;0,'Population 2017'!G40/'Population 2017'!C40,"  ")</f>
        <v>3.5048802129547474E-2</v>
      </c>
      <c r="I40" s="22">
        <f>IF('Population 2017'!J40&gt;0,'Population 2017'!J40/'Population 2017'!C40,"  ")</f>
        <v>1.9520851818988466E-2</v>
      </c>
      <c r="J40" s="22">
        <f>IF('Population 2017'!I40&gt;0,'Population 2017'!I40/'Population 2017'!C40,"  ")</f>
        <v>2.3957409050576754E-2</v>
      </c>
      <c r="K40">
        <v>2018</v>
      </c>
    </row>
    <row r="41" spans="1:11">
      <c r="A41" s="4" t="s">
        <v>88</v>
      </c>
      <c r="B41" s="1" t="s">
        <v>89</v>
      </c>
      <c r="C41" s="11">
        <f t="shared" si="0"/>
        <v>0.83</v>
      </c>
      <c r="D41" s="11">
        <f t="shared" si="1"/>
        <v>0.17</v>
      </c>
      <c r="E41" s="11">
        <f>'Population 2017'!E41/'Population 2017'!C41</f>
        <v>9.8192450824029776E-2</v>
      </c>
      <c r="F41" s="11">
        <f>'Population 2017'!H41/'Population 2017'!C41</f>
        <v>7.0494417862838915E-2</v>
      </c>
      <c r="G41" s="22" t="str">
        <f>IF('Population 2017'!F41&gt;0,'Population 2017'!F41/'Population 2017'!C41,"  ")</f>
        <v xml:space="preserve">  </v>
      </c>
      <c r="H41" s="22" t="str">
        <f>IF('Population 2017'!G41&gt;0,'Population 2017'!G41/'Population 2017'!C41,"  ")</f>
        <v xml:space="preserve">  </v>
      </c>
      <c r="I41" s="22" t="str">
        <f>IF('Population 2017'!J41&gt;0,'Population 2017'!J41/'Population 2017'!C41,"  ")</f>
        <v xml:space="preserve">  </v>
      </c>
      <c r="J41" s="22" t="str">
        <f>IF('Population 2017'!I41&gt;0,'Population 2017'!I41/'Population 2017'!C41,"  ")</f>
        <v xml:space="preserve">  </v>
      </c>
      <c r="K41">
        <v>2018</v>
      </c>
    </row>
    <row r="42" spans="1:11">
      <c r="A42" s="4" t="s">
        <v>90</v>
      </c>
      <c r="B42" s="2" t="s">
        <v>91</v>
      </c>
      <c r="C42" s="11">
        <f t="shared" si="0"/>
        <v>0.54</v>
      </c>
      <c r="D42" s="24">
        <f>ROUND(E42,2)+ROUND(F42,2)</f>
        <v>0.45999999999999996</v>
      </c>
      <c r="E42" s="11">
        <f t="shared" si="2"/>
        <v>0.16999999999999998</v>
      </c>
      <c r="F42" s="11">
        <f t="shared" si="3"/>
        <v>0.29000000000000004</v>
      </c>
      <c r="G42" s="22">
        <v>0.06</v>
      </c>
      <c r="H42" s="22">
        <v>0.11</v>
      </c>
      <c r="I42" s="22">
        <f>IF('Population 2017'!J42&gt;0,'Population 2017'!J42/'Population 2017'!C42,"  ")</f>
        <v>0.2268760907504363</v>
      </c>
      <c r="J42" s="22">
        <f>IF('Population 2017'!I42&gt;0,'Population 2017'!I42/'Population 2017'!C42,"  ")</f>
        <v>5.9336823734729496E-2</v>
      </c>
      <c r="K42">
        <v>2018</v>
      </c>
    </row>
    <row r="43" spans="1:11">
      <c r="A43" s="4" t="s">
        <v>92</v>
      </c>
      <c r="B43" s="1" t="s">
        <v>93</v>
      </c>
      <c r="C43" s="11">
        <f t="shared" si="0"/>
        <v>0.79</v>
      </c>
      <c r="D43" s="24">
        <f t="shared" si="1"/>
        <v>0.21</v>
      </c>
      <c r="E43" s="11">
        <f>'Population 2017'!E43/'Population 2017'!C43</f>
        <v>0.15345360132503694</v>
      </c>
      <c r="F43" s="11">
        <f>'Population 2017'!H43/'Population 2017'!C43</f>
        <v>6.2984018980258738E-2</v>
      </c>
      <c r="G43" s="22" t="str">
        <f>IF('Population 2017'!F43&gt;0,'Population 2017'!F43/'Population 2017'!C43,"  ")</f>
        <v xml:space="preserve">  </v>
      </c>
      <c r="H43" s="22">
        <f>IF('Population 2017'!G43&gt;0,'Population 2017'!G43/'Population 2017'!C43,"  ")</f>
        <v>0.15345360132503694</v>
      </c>
      <c r="I43" s="22">
        <f>IF('Population 2017'!J43&gt;0,'Population 2017'!J43/'Population 2017'!C43,"  ")</f>
        <v>6.2984018980258738E-2</v>
      </c>
      <c r="J43" s="22" t="str">
        <f>IF('Population 2017'!I43&gt;0,'Population 2017'!I43/'Population 2017'!C43,"  ")</f>
        <v xml:space="preserve">  </v>
      </c>
      <c r="K43">
        <v>2018</v>
      </c>
    </row>
    <row r="44" spans="1:11">
      <c r="A44" s="4" t="s">
        <v>94</v>
      </c>
      <c r="B44" s="2" t="s">
        <v>95</v>
      </c>
      <c r="C44" s="11">
        <f t="shared" si="0"/>
        <v>0.84</v>
      </c>
      <c r="D44" s="11">
        <f t="shared" si="1"/>
        <v>0.16</v>
      </c>
      <c r="E44" s="11">
        <f>'Population 2017'!E44/'Population 2017'!C44</f>
        <v>1.6177504514812723E-2</v>
      </c>
      <c r="F44" s="11">
        <f t="shared" si="3"/>
        <v>0.14000000000000001</v>
      </c>
      <c r="G44" s="22" t="str">
        <f>IF('Population 2017'!F44&gt;0,'Population 2017'!F44/'Population 2017'!C44,"  ")</f>
        <v xml:space="preserve">  </v>
      </c>
      <c r="H44" s="22" t="str">
        <f>IF('Population 2017'!G44&gt;0,'Population 2017'!G44/'Population 2017'!C44,"  ")</f>
        <v xml:space="preserve">  </v>
      </c>
      <c r="I44" s="22">
        <f>IF('Population 2017'!J44&gt;0,'Population 2017'!J44/'Population 2017'!C44,"  ")</f>
        <v>1.1710941700326721E-2</v>
      </c>
      <c r="J44" s="22">
        <f>IF('Population 2017'!I44&gt;0,'Population 2017'!I44/'Population 2017'!C44,"  ")</f>
        <v>0.13023339169274459</v>
      </c>
      <c r="K44">
        <v>2018</v>
      </c>
    </row>
    <row r="45" spans="1:11">
      <c r="A45" s="4" t="s">
        <v>96</v>
      </c>
      <c r="B45" s="1" t="s">
        <v>97</v>
      </c>
      <c r="C45" s="11">
        <f t="shared" si="0"/>
        <v>0.51</v>
      </c>
      <c r="D45" s="11">
        <f t="shared" si="1"/>
        <v>0.49</v>
      </c>
      <c r="E45" s="11">
        <f>'Population 2017'!E45/'Population 2017'!C45</f>
        <v>0.22463440373888136</v>
      </c>
      <c r="F45" s="11">
        <f>'Population 2017'!H45/'Population 2017'!C45</f>
        <v>0.26594301221166894</v>
      </c>
      <c r="G45" s="22" t="str">
        <f>IF('Population 2017'!F45&gt;0,'Population 2017'!F45/'Population 2017'!C45,"  ")</f>
        <v xml:space="preserve">  </v>
      </c>
      <c r="H45" s="22" t="str">
        <f>IF('Population 2017'!G45&gt;0,'Population 2017'!G45/'Population 2017'!C45,"  ")</f>
        <v xml:space="preserve">  </v>
      </c>
      <c r="I45" s="22" t="str">
        <f>IF('Population 2017'!J45&gt;0,'Population 2017'!J45/'Population 2017'!C45,"  ")</f>
        <v xml:space="preserve">  </v>
      </c>
      <c r="J45" s="22" t="str">
        <f>IF('Population 2017'!I45&gt;0,'Population 2017'!I45/'Population 2017'!C45,"  ")</f>
        <v xml:space="preserve">  </v>
      </c>
      <c r="K45">
        <v>2018</v>
      </c>
    </row>
    <row r="46" spans="1:11">
      <c r="A46" s="4" t="s">
        <v>98</v>
      </c>
      <c r="B46" s="1" t="s">
        <v>99</v>
      </c>
      <c r="C46" s="11">
        <f t="shared" si="0"/>
        <v>0.62</v>
      </c>
      <c r="D46" s="11">
        <f t="shared" si="1"/>
        <v>0.38</v>
      </c>
      <c r="E46" s="11">
        <f t="shared" si="2"/>
        <v>0.33999999999999997</v>
      </c>
      <c r="F46" s="11">
        <f t="shared" si="3"/>
        <v>0.04</v>
      </c>
      <c r="G46" s="22">
        <f>IF('Population 2017'!F46&gt;0,'Population 2017'!F46/'Population 2017'!C46,"  ")</f>
        <v>0.29611796569365034</v>
      </c>
      <c r="H46" s="22">
        <f>IF('Population 2017'!G46&gt;0,'Population 2017'!G46/'Population 2017'!C46,"  ")</f>
        <v>4.2364663791085701E-2</v>
      </c>
      <c r="I46" s="22">
        <v>0.01</v>
      </c>
      <c r="J46" s="22">
        <v>0.03</v>
      </c>
      <c r="K46">
        <v>2018</v>
      </c>
    </row>
    <row r="47" spans="1:11">
      <c r="A47" s="4" t="s">
        <v>100</v>
      </c>
      <c r="B47" s="2" t="s">
        <v>101</v>
      </c>
      <c r="C47" s="11"/>
      <c r="D47" s="11"/>
      <c r="E47" s="11"/>
      <c r="F47" s="11"/>
      <c r="G47" s="22" t="str">
        <f>IF('Population 2017'!F47&gt;0,'Population 2017'!F47/'Population 2017'!C47,"  ")</f>
        <v xml:space="preserve">  </v>
      </c>
      <c r="H47" s="22" t="str">
        <f>IF('Population 2017'!G47&gt;0,'Population 2017'!G47/'Population 2017'!C47,"  ")</f>
        <v xml:space="preserve">  </v>
      </c>
      <c r="I47" s="22" t="str">
        <f>IF('Population 2017'!J47&gt;0,'Population 2017'!J47/'Population 2017'!C47,"  ")</f>
        <v xml:space="preserve">  </v>
      </c>
      <c r="J47" s="22" t="str">
        <f>IF('Population 2017'!I47&gt;0,'Population 2017'!I47/'Population 2017'!C47,"  ")</f>
        <v xml:space="preserve">  </v>
      </c>
    </row>
    <row r="48" spans="1:11">
      <c r="A48" s="4" t="s">
        <v>102</v>
      </c>
      <c r="B48" s="1" t="s">
        <v>103</v>
      </c>
      <c r="C48" s="11">
        <f t="shared" si="0"/>
        <v>0.61</v>
      </c>
      <c r="D48" s="11">
        <f t="shared" si="1"/>
        <v>0.39</v>
      </c>
      <c r="E48" s="11"/>
      <c r="F48" s="11">
        <f t="shared" si="3"/>
        <v>0.39</v>
      </c>
      <c r="G48" s="22" t="str">
        <f>IF('Population 2017'!F48&gt;0,'Population 2017'!F48/'Population 2017'!C48,"  ")</f>
        <v xml:space="preserve">  </v>
      </c>
      <c r="H48" s="22" t="str">
        <f>IF('Population 2017'!G48&gt;0,'Population 2017'!G48/'Population 2017'!C48,"  ")</f>
        <v xml:space="preserve">  </v>
      </c>
      <c r="I48" s="22">
        <f>IF('Population 2017'!J48&gt;0,'Population 2017'!J48/'Population 2017'!C48,"  ")</f>
        <v>0.17269556552067764</v>
      </c>
      <c r="J48" s="22">
        <f>IF('Population 2017'!I48&gt;0,'Population 2017'!I48/'Population 2017'!C48,"  ")</f>
        <v>0.21838565022421524</v>
      </c>
      <c r="K48">
        <v>2018</v>
      </c>
    </row>
    <row r="49" spans="1:11">
      <c r="A49" s="4" t="s">
        <v>104</v>
      </c>
      <c r="B49" s="1" t="s">
        <v>105</v>
      </c>
      <c r="C49" s="11">
        <f t="shared" si="0"/>
        <v>0.48</v>
      </c>
      <c r="D49" s="11">
        <f t="shared" si="1"/>
        <v>0.52</v>
      </c>
      <c r="E49" s="11">
        <f t="shared" si="2"/>
        <v>0.21</v>
      </c>
      <c r="F49" s="11">
        <f t="shared" si="3"/>
        <v>0.31000000000000005</v>
      </c>
      <c r="G49" s="22">
        <f>IF('Population 2017'!F49&gt;0,'Population 2017'!F49/'Population 2017'!C49,"  ")</f>
        <v>0.12330211760735679</v>
      </c>
      <c r="H49" s="22">
        <f>IF('Population 2017'!G49&gt;0,'Population 2017'!G49/'Population 2017'!C49,"  ")</f>
        <v>8.8374251244410701E-2</v>
      </c>
      <c r="I49" s="22">
        <f>IF('Population 2017'!J49&gt;0,'Population 2017'!J49/'Population 2017'!C49,"  ")</f>
        <v>0.13899434742259342</v>
      </c>
      <c r="J49" s="22">
        <f>IF('Population 2017'!I49&gt;0,'Population 2017'!I49/'Population 2017'!C49,"  ")</f>
        <v>0.16932422171602127</v>
      </c>
      <c r="K49">
        <v>2017</v>
      </c>
    </row>
    <row r="50" spans="1:11">
      <c r="A50" s="4" t="s">
        <v>106</v>
      </c>
      <c r="B50" s="2" t="s">
        <v>107</v>
      </c>
      <c r="C50" s="11">
        <f t="shared" si="0"/>
        <v>0.89</v>
      </c>
      <c r="D50" s="11">
        <f t="shared" si="1"/>
        <v>0.11</v>
      </c>
      <c r="E50" s="11">
        <f t="shared" si="2"/>
        <v>0.11</v>
      </c>
      <c r="F50" s="11"/>
      <c r="G50" s="22">
        <f>IF('Population 2017'!F50&gt;0,'Population 2017'!F50/'Population 2017'!C50,"  ")</f>
        <v>0.10462707182320442</v>
      </c>
      <c r="H50" s="22">
        <f>IF('Population 2017'!G50&gt;0,'Population 2017'!G50/'Population 2017'!C50,"  ")</f>
        <v>1.0359116022099447E-2</v>
      </c>
      <c r="I50" s="22" t="str">
        <f>IF('Population 2017'!J50&gt;0,'Population 2017'!J50/'Population 2017'!C50,"  ")</f>
        <v xml:space="preserve">  </v>
      </c>
      <c r="J50" s="22" t="str">
        <f>IF('Population 2017'!I50&gt;0,'Population 2017'!I50/'Population 2017'!C50,"  ")</f>
        <v xml:space="preserve">  </v>
      </c>
      <c r="K50">
        <v>2018</v>
      </c>
    </row>
    <row r="51" spans="1:11">
      <c r="A51" s="4" t="s">
        <v>108</v>
      </c>
      <c r="B51" s="1" t="s">
        <v>109</v>
      </c>
      <c r="C51" s="11">
        <f t="shared" si="0"/>
        <v>0.7</v>
      </c>
      <c r="D51" s="11">
        <f t="shared" si="1"/>
        <v>0.30000000000000004</v>
      </c>
      <c r="E51" s="11">
        <f t="shared" si="2"/>
        <v>0.19999999999999998</v>
      </c>
      <c r="F51" s="11">
        <f t="shared" si="3"/>
        <v>0.1</v>
      </c>
      <c r="G51" s="22">
        <f>IF('Population 2017'!F51&gt;0,'Population 2017'!F51/'Population 2017'!C51,"  ")</f>
        <v>2.2412387938060309E-2</v>
      </c>
      <c r="H51" s="22">
        <f>IF('Population 2017'!G51&gt;0,'Population 2017'!G51/'Population 2017'!C51,"  ")</f>
        <v>0.18011409942950285</v>
      </c>
      <c r="I51" s="22">
        <f>IF('Population 2017'!J51&gt;0,'Population 2017'!J51/'Population 2017'!C51,"  ")</f>
        <v>7.0089649551752245E-2</v>
      </c>
      <c r="J51" s="22">
        <f>IF('Population 2017'!I51&gt;0,'Population 2017'!I51/'Population 2017'!C51,"  ")</f>
        <v>2.8117359413202935E-2</v>
      </c>
      <c r="K51">
        <v>2018</v>
      </c>
    </row>
    <row r="52" spans="1:11">
      <c r="G52" s="3"/>
      <c r="H52" s="3"/>
      <c r="I52" s="3"/>
      <c r="J52" s="3"/>
    </row>
    <row r="53" spans="1:11">
      <c r="B53" s="14" t="s">
        <v>110</v>
      </c>
      <c r="C53" s="16">
        <f>('Population 2017'!C53-'Population 2017'!D53)/'Population 2017'!C53</f>
        <v>0.77313863718607223</v>
      </c>
      <c r="D53" s="16">
        <f>'Population 2017'!D53/'Population 2017'!C53</f>
        <v>0.2268613628139278</v>
      </c>
      <c r="E53" s="23">
        <v>0.11</v>
      </c>
      <c r="F53" s="23">
        <v>0.12</v>
      </c>
      <c r="G53" s="23">
        <v>7.0000000000000007E-2</v>
      </c>
      <c r="H53" s="23">
        <v>0.04</v>
      </c>
      <c r="I53" s="16">
        <v>0.04</v>
      </c>
      <c r="J53" s="16">
        <v>0.08</v>
      </c>
    </row>
    <row r="55" spans="1:11">
      <c r="B55" t="s">
        <v>139</v>
      </c>
      <c r="C55">
        <f>COUNTIF(C2:C51,"&gt;0")</f>
        <v>45</v>
      </c>
      <c r="D55">
        <f t="shared" ref="D55:J55" si="4">COUNTIF(D2:D51,"&gt;0")</f>
        <v>45</v>
      </c>
      <c r="E55">
        <f t="shared" si="4"/>
        <v>39</v>
      </c>
      <c r="F55">
        <f t="shared" si="4"/>
        <v>42</v>
      </c>
      <c r="G55">
        <f t="shared" si="4"/>
        <v>26</v>
      </c>
      <c r="H55">
        <f t="shared" si="4"/>
        <v>28</v>
      </c>
      <c r="I55">
        <f t="shared" si="4"/>
        <v>37</v>
      </c>
      <c r="J55">
        <f t="shared" si="4"/>
        <v>35</v>
      </c>
    </row>
  </sheetData>
  <autoFilter ref="A1:K1" xr:uid="{F1158A04-76B9-4E4B-AD84-6F4B429D12ED}">
    <sortState xmlns:xlrd2="http://schemas.microsoft.com/office/spreadsheetml/2017/richdata2" ref="A2:K51">
      <sortCondition ref="A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1B5EE-AA21-45E2-A90C-C45EA9BCAE14}">
  <dimension ref="A1:W55"/>
  <sheetViews>
    <sheetView zoomScale="125" zoomScaleNormal="125" workbookViewId="0">
      <pane xSplit="2" ySplit="1" topLeftCell="C27" activePane="bottomRight" state="frozen"/>
      <selection pane="bottomRight" activeCell="J31" sqref="J31"/>
      <selection pane="bottomLeft" activeCell="F13" activeCellId="1" sqref="C10 F13"/>
      <selection pane="topRight" activeCell="F13" activeCellId="1" sqref="C10 F13"/>
    </sheetView>
  </sheetViews>
  <sheetFormatPr defaultColWidth="8.85546875" defaultRowHeight="15"/>
  <cols>
    <col min="1" max="1" width="11.140625" customWidth="1"/>
    <col min="2" max="2" width="15.28515625" bestFit="1" customWidth="1"/>
    <col min="3" max="10" width="10.7109375" customWidth="1"/>
  </cols>
  <sheetData>
    <row r="1" spans="1:21" ht="57" customHeight="1">
      <c r="A1" s="9" t="s">
        <v>0</v>
      </c>
      <c r="B1" s="9" t="s">
        <v>1</v>
      </c>
      <c r="C1" s="8" t="s">
        <v>2</v>
      </c>
      <c r="D1" s="8" t="s">
        <v>3</v>
      </c>
      <c r="E1" s="8" t="s">
        <v>4</v>
      </c>
      <c r="F1" s="8" t="s">
        <v>5</v>
      </c>
      <c r="G1" s="8" t="s">
        <v>6</v>
      </c>
      <c r="H1" s="8" t="s">
        <v>7</v>
      </c>
      <c r="I1" s="8" t="s">
        <v>8</v>
      </c>
      <c r="J1" s="8" t="s">
        <v>9</v>
      </c>
      <c r="K1" s="7"/>
      <c r="L1" s="8" t="s">
        <v>140</v>
      </c>
      <c r="M1" s="8" t="s">
        <v>141</v>
      </c>
    </row>
    <row r="2" spans="1:21">
      <c r="A2" s="3" t="s">
        <v>10</v>
      </c>
      <c r="B2" s="1" t="s">
        <v>11</v>
      </c>
      <c r="C2" s="30">
        <v>30816</v>
      </c>
      <c r="D2" s="30">
        <v>4895</v>
      </c>
      <c r="E2" s="13">
        <v>3900</v>
      </c>
      <c r="F2" s="13">
        <v>1829</v>
      </c>
      <c r="G2" s="30">
        <v>2071</v>
      </c>
      <c r="H2" s="30">
        <v>995</v>
      </c>
      <c r="I2" s="30">
        <v>219</v>
      </c>
      <c r="J2" s="30">
        <v>776</v>
      </c>
      <c r="O2" s="6"/>
    </row>
    <row r="3" spans="1:21">
      <c r="A3" s="3" t="s">
        <v>12</v>
      </c>
      <c r="B3" s="2" t="s">
        <v>13</v>
      </c>
      <c r="C3" s="30">
        <v>12643</v>
      </c>
      <c r="D3" s="30">
        <v>3220</v>
      </c>
      <c r="E3" s="13">
        <v>2370</v>
      </c>
      <c r="F3" s="13">
        <v>800</v>
      </c>
      <c r="G3" s="30">
        <v>1570</v>
      </c>
      <c r="H3" s="30">
        <v>850</v>
      </c>
      <c r="I3" s="30">
        <v>143</v>
      </c>
      <c r="J3" s="30">
        <v>707</v>
      </c>
      <c r="M3" t="s">
        <v>142</v>
      </c>
      <c r="O3" s="6"/>
      <c r="P3" s="6"/>
    </row>
    <row r="4" spans="1:21">
      <c r="A4" s="3" t="s">
        <v>14</v>
      </c>
      <c r="B4" s="2" t="s">
        <v>15</v>
      </c>
      <c r="C4" s="30">
        <v>9852</v>
      </c>
      <c r="D4" s="30">
        <v>5712</v>
      </c>
      <c r="E4" s="13">
        <v>640</v>
      </c>
      <c r="F4" s="13">
        <v>638</v>
      </c>
      <c r="G4" s="30">
        <v>2</v>
      </c>
      <c r="H4" s="30">
        <v>5072</v>
      </c>
      <c r="I4" s="30">
        <v>2693</v>
      </c>
      <c r="J4" s="30">
        <v>2379</v>
      </c>
      <c r="O4" s="6"/>
    </row>
    <row r="5" spans="1:21">
      <c r="A5" s="3" t="s">
        <v>16</v>
      </c>
      <c r="B5" s="1" t="s">
        <v>17</v>
      </c>
      <c r="C5" s="30">
        <v>18262</v>
      </c>
      <c r="D5" s="30">
        <v>7991</v>
      </c>
      <c r="E5" s="13">
        <v>4570</v>
      </c>
      <c r="F5" s="13">
        <v>1641</v>
      </c>
      <c r="G5" s="30">
        <v>2929</v>
      </c>
      <c r="H5" s="30">
        <v>3421</v>
      </c>
      <c r="I5" s="30">
        <v>149</v>
      </c>
      <c r="J5" s="30">
        <v>3272</v>
      </c>
      <c r="O5" s="6"/>
    </row>
    <row r="6" spans="1:21">
      <c r="A6" s="3" t="s">
        <v>18</v>
      </c>
      <c r="B6" s="2" t="s">
        <v>19</v>
      </c>
      <c r="C6" s="30">
        <v>37138</v>
      </c>
      <c r="D6" s="30">
        <v>12228</v>
      </c>
      <c r="E6" s="13">
        <v>7545</v>
      </c>
      <c r="F6" s="13">
        <v>3320</v>
      </c>
      <c r="G6" s="30">
        <v>4225</v>
      </c>
      <c r="H6" s="30">
        <v>4683</v>
      </c>
      <c r="I6" s="30">
        <v>4653</v>
      </c>
      <c r="J6" s="30">
        <v>30</v>
      </c>
      <c r="O6" s="6"/>
      <c r="P6" s="5"/>
      <c r="Q6" s="5"/>
      <c r="R6" s="6"/>
      <c r="S6" s="6"/>
      <c r="T6" s="6"/>
      <c r="U6" s="6"/>
    </row>
    <row r="7" spans="1:21">
      <c r="A7" s="3" t="s">
        <v>20</v>
      </c>
      <c r="B7" s="2" t="s">
        <v>21</v>
      </c>
      <c r="C7" s="30">
        <v>9162</v>
      </c>
      <c r="D7" s="30">
        <v>3429</v>
      </c>
      <c r="E7" s="13">
        <v>29</v>
      </c>
      <c r="F7" s="13">
        <v>12</v>
      </c>
      <c r="G7" s="30">
        <v>17</v>
      </c>
      <c r="H7" s="30">
        <v>3400</v>
      </c>
      <c r="I7" s="30">
        <v>945</v>
      </c>
      <c r="J7" s="30">
        <v>2455</v>
      </c>
      <c r="M7" t="s">
        <v>142</v>
      </c>
      <c r="O7" s="6"/>
      <c r="P7" s="6"/>
      <c r="Q7" s="5"/>
      <c r="R7" s="6"/>
      <c r="S7" s="6"/>
      <c r="T7" s="6"/>
      <c r="U7" s="6"/>
    </row>
    <row r="8" spans="1:21">
      <c r="A8" s="3" t="s">
        <v>22</v>
      </c>
      <c r="B8" s="1" t="s">
        <v>23</v>
      </c>
      <c r="C8" s="30">
        <v>21555</v>
      </c>
      <c r="D8" s="30">
        <v>2617</v>
      </c>
      <c r="E8" s="13">
        <v>816</v>
      </c>
      <c r="F8" s="13"/>
      <c r="G8" s="30"/>
      <c r="H8" s="30">
        <v>1801</v>
      </c>
      <c r="I8" s="30">
        <v>1037</v>
      </c>
      <c r="J8" s="30">
        <v>764</v>
      </c>
      <c r="O8" s="6"/>
    </row>
    <row r="9" spans="1:21">
      <c r="A9" s="3" t="s">
        <v>24</v>
      </c>
      <c r="B9" s="2" t="s">
        <v>25</v>
      </c>
      <c r="C9" s="6">
        <v>16368</v>
      </c>
      <c r="D9" s="30"/>
      <c r="E9" s="13"/>
      <c r="F9" s="13"/>
      <c r="G9" s="30"/>
      <c r="H9" s="30"/>
      <c r="I9" s="30"/>
      <c r="J9" s="30"/>
      <c r="M9" t="s">
        <v>142</v>
      </c>
      <c r="O9" s="6"/>
      <c r="P9" s="6"/>
    </row>
    <row r="10" spans="1:21">
      <c r="A10" s="3" t="s">
        <v>26</v>
      </c>
      <c r="B10" s="1" t="s">
        <v>27</v>
      </c>
      <c r="C10" s="30">
        <v>32140</v>
      </c>
      <c r="D10" s="30">
        <v>10585</v>
      </c>
      <c r="E10" s="13">
        <v>9441</v>
      </c>
      <c r="F10" s="13">
        <v>4887</v>
      </c>
      <c r="G10" s="30">
        <v>4554</v>
      </c>
      <c r="H10" s="30">
        <v>1144</v>
      </c>
      <c r="I10" s="30">
        <v>336</v>
      </c>
      <c r="J10" s="30">
        <v>808</v>
      </c>
      <c r="O10" s="6"/>
    </row>
    <row r="11" spans="1:21">
      <c r="A11" s="3" t="s">
        <v>28</v>
      </c>
      <c r="B11" s="2" t="s">
        <v>29</v>
      </c>
      <c r="C11" s="30">
        <f>'Admissions 2017'!C11</f>
        <v>17237</v>
      </c>
      <c r="D11" s="30">
        <f>'Admissions 2017'!D11</f>
        <v>6066</v>
      </c>
      <c r="E11" s="30">
        <f>'Admissions 2017'!E11</f>
        <v>3692</v>
      </c>
      <c r="F11" s="30"/>
      <c r="G11" s="30"/>
      <c r="H11" s="30">
        <f>'Admissions 2017'!H11</f>
        <v>2374</v>
      </c>
      <c r="I11" s="30">
        <f>'Admissions 2017'!I11</f>
        <v>1566</v>
      </c>
      <c r="J11" s="30">
        <f>'Admissions 2017'!J11</f>
        <v>808</v>
      </c>
      <c r="L11" t="s">
        <v>142</v>
      </c>
    </row>
    <row r="12" spans="1:21">
      <c r="A12" s="3" t="s">
        <v>30</v>
      </c>
      <c r="B12" s="2" t="s">
        <v>31</v>
      </c>
      <c r="C12" s="30">
        <v>6943</v>
      </c>
      <c r="D12" s="30">
        <v>3596</v>
      </c>
      <c r="E12" s="13">
        <v>3237</v>
      </c>
      <c r="F12" s="13">
        <v>1937</v>
      </c>
      <c r="G12" s="30">
        <v>1300</v>
      </c>
      <c r="H12" s="30">
        <v>359</v>
      </c>
      <c r="I12" s="30">
        <v>174</v>
      </c>
      <c r="J12" s="30">
        <v>185</v>
      </c>
    </row>
    <row r="13" spans="1:21">
      <c r="A13" s="3" t="s">
        <v>32</v>
      </c>
      <c r="B13" s="2" t="s">
        <v>33</v>
      </c>
      <c r="C13" s="30">
        <v>5757</v>
      </c>
      <c r="D13" s="30">
        <v>2426</v>
      </c>
      <c r="E13" s="13">
        <v>1687</v>
      </c>
      <c r="F13" s="13">
        <v>922</v>
      </c>
      <c r="G13" s="30">
        <v>765</v>
      </c>
      <c r="H13" s="30">
        <v>739</v>
      </c>
      <c r="I13" s="30">
        <v>470</v>
      </c>
      <c r="J13" s="30">
        <v>269</v>
      </c>
      <c r="M13" t="s">
        <v>142</v>
      </c>
      <c r="O13" s="6"/>
      <c r="P13" s="6"/>
    </row>
    <row r="14" spans="1:21">
      <c r="A14" s="3" t="s">
        <v>34</v>
      </c>
      <c r="B14" s="2" t="s">
        <v>35</v>
      </c>
      <c r="C14" s="30">
        <v>6710</v>
      </c>
      <c r="D14" s="30">
        <v>5144</v>
      </c>
      <c r="E14" s="13">
        <v>3064</v>
      </c>
      <c r="F14" s="13">
        <v>2395</v>
      </c>
      <c r="G14" s="30">
        <v>669</v>
      </c>
      <c r="H14" s="30">
        <v>2080</v>
      </c>
      <c r="I14" s="30">
        <v>1784</v>
      </c>
      <c r="J14" s="30">
        <v>296</v>
      </c>
      <c r="M14" t="s">
        <v>142</v>
      </c>
      <c r="O14" s="6"/>
      <c r="P14" s="6"/>
    </row>
    <row r="15" spans="1:21">
      <c r="A15" s="3" t="s">
        <v>36</v>
      </c>
      <c r="B15" s="2" t="s">
        <v>37</v>
      </c>
      <c r="C15" s="30">
        <v>25321</v>
      </c>
      <c r="D15" s="30">
        <v>8680</v>
      </c>
      <c r="E15" s="13"/>
      <c r="F15" s="13"/>
      <c r="G15" s="30"/>
      <c r="H15" s="30">
        <v>8680</v>
      </c>
      <c r="I15" s="30">
        <v>1775</v>
      </c>
      <c r="J15" s="30">
        <v>6905</v>
      </c>
    </row>
    <row r="16" spans="1:21">
      <c r="A16" s="3" t="s">
        <v>38</v>
      </c>
      <c r="B16" s="2" t="s">
        <v>39</v>
      </c>
      <c r="C16" s="30">
        <v>11850</v>
      </c>
      <c r="D16" s="30">
        <v>6333</v>
      </c>
      <c r="E16" s="13">
        <v>3812</v>
      </c>
      <c r="F16" s="13">
        <v>1516</v>
      </c>
      <c r="G16" s="30">
        <v>2296</v>
      </c>
      <c r="H16" s="30">
        <v>2521</v>
      </c>
      <c r="I16" s="30">
        <v>454</v>
      </c>
      <c r="J16" s="30">
        <v>2067</v>
      </c>
    </row>
    <row r="17" spans="1:23">
      <c r="A17" s="3" t="s">
        <v>40</v>
      </c>
      <c r="B17" s="2" t="s">
        <v>41</v>
      </c>
      <c r="C17" s="30">
        <f>'Admissions 2017'!C17</f>
        <v>6369</v>
      </c>
      <c r="D17" s="30">
        <f>'Admissions 2017'!D17</f>
        <v>4336</v>
      </c>
      <c r="E17" s="30">
        <f>'Admissions 2017'!E17</f>
        <v>2939</v>
      </c>
      <c r="F17" s="30">
        <f>'Admissions 2017'!F17</f>
        <v>522</v>
      </c>
      <c r="G17" s="30">
        <f>'Admissions 2017'!G17</f>
        <v>2417</v>
      </c>
      <c r="H17" s="30">
        <f>'Admissions 2017'!H17</f>
        <v>1397</v>
      </c>
      <c r="I17" s="30">
        <f>'Admissions 2017'!I17</f>
        <v>196</v>
      </c>
      <c r="J17" s="30">
        <f>'Admissions 2017'!J17</f>
        <v>1201</v>
      </c>
      <c r="L17" s="6" t="s">
        <v>142</v>
      </c>
      <c r="M17" s="6"/>
      <c r="O17" s="6"/>
      <c r="P17" s="6"/>
      <c r="Q17" s="6"/>
    </row>
    <row r="18" spans="1:23">
      <c r="A18" s="3" t="s">
        <v>42</v>
      </c>
      <c r="B18" s="2" t="s">
        <v>43</v>
      </c>
      <c r="C18" s="30">
        <v>21444</v>
      </c>
      <c r="D18" s="30">
        <v>13665</v>
      </c>
      <c r="E18" s="13">
        <v>4715</v>
      </c>
      <c r="F18" s="13"/>
      <c r="G18" s="30"/>
      <c r="H18" s="30">
        <v>8950</v>
      </c>
      <c r="I18" s="30">
        <v>252</v>
      </c>
      <c r="J18" s="30">
        <v>8698</v>
      </c>
      <c r="M18" t="s">
        <v>142</v>
      </c>
      <c r="O18" s="6"/>
      <c r="P18" s="6"/>
      <c r="Q18" s="6"/>
      <c r="R18" s="5"/>
      <c r="S18" s="5"/>
      <c r="T18" s="6"/>
      <c r="U18" s="6"/>
      <c r="V18" s="6"/>
      <c r="W18" s="6"/>
    </row>
    <row r="19" spans="1:23">
      <c r="A19" s="3" t="s">
        <v>44</v>
      </c>
      <c r="B19" s="2" t="s">
        <v>45</v>
      </c>
      <c r="C19" s="30">
        <v>16450</v>
      </c>
      <c r="D19" s="30">
        <v>8424</v>
      </c>
      <c r="E19" s="13">
        <v>3473</v>
      </c>
      <c r="F19" s="13">
        <v>674</v>
      </c>
      <c r="G19" s="30">
        <v>2799</v>
      </c>
      <c r="H19" s="30">
        <v>4951</v>
      </c>
      <c r="I19" s="30">
        <v>4191</v>
      </c>
      <c r="J19" s="30">
        <v>760</v>
      </c>
      <c r="M19" t="s">
        <v>142</v>
      </c>
      <c r="O19" s="6"/>
      <c r="P19" s="6"/>
      <c r="Q19" s="6"/>
      <c r="R19" s="5"/>
      <c r="S19" s="5"/>
      <c r="T19" s="6"/>
      <c r="U19" s="6"/>
      <c r="V19" s="6"/>
      <c r="W19" s="6"/>
    </row>
    <row r="20" spans="1:23">
      <c r="A20" s="3" t="s">
        <v>46</v>
      </c>
      <c r="B20" s="1" t="s">
        <v>47</v>
      </c>
      <c r="C20" s="30">
        <v>2492</v>
      </c>
      <c r="D20" s="30">
        <v>256</v>
      </c>
      <c r="E20" s="13">
        <v>27</v>
      </c>
      <c r="F20" s="13"/>
      <c r="G20" s="30"/>
      <c r="H20" s="30">
        <v>229</v>
      </c>
      <c r="I20" s="30">
        <v>45</v>
      </c>
      <c r="J20" s="30">
        <v>184</v>
      </c>
    </row>
    <row r="21" spans="1:23">
      <c r="A21" s="3" t="s">
        <v>48</v>
      </c>
      <c r="B21" s="2" t="s">
        <v>49</v>
      </c>
      <c r="C21" s="30">
        <v>8510</v>
      </c>
      <c r="D21" s="30">
        <v>2890</v>
      </c>
      <c r="E21" s="13">
        <v>1582</v>
      </c>
      <c r="F21" s="13">
        <v>154</v>
      </c>
      <c r="G21" s="30">
        <v>1428</v>
      </c>
      <c r="H21" s="30">
        <v>1308</v>
      </c>
      <c r="I21" s="30">
        <v>178</v>
      </c>
      <c r="J21" s="30">
        <v>1130</v>
      </c>
      <c r="M21" t="s">
        <v>142</v>
      </c>
      <c r="O21" s="6"/>
      <c r="P21" s="6"/>
    </row>
    <row r="22" spans="1:23">
      <c r="A22" s="3" t="s">
        <v>50</v>
      </c>
      <c r="B22" s="2" t="s">
        <v>51</v>
      </c>
      <c r="C22" s="30">
        <v>1345</v>
      </c>
      <c r="D22" s="30">
        <v>588</v>
      </c>
      <c r="E22" s="13">
        <v>588</v>
      </c>
      <c r="F22" s="13">
        <v>298</v>
      </c>
      <c r="G22" s="30">
        <v>290</v>
      </c>
      <c r="H22" s="30"/>
      <c r="I22" s="30"/>
      <c r="J22" s="30"/>
      <c r="M22" t="s">
        <v>142</v>
      </c>
      <c r="O22" s="6"/>
      <c r="P22" s="6"/>
      <c r="Q22" s="6"/>
      <c r="R22" s="5"/>
      <c r="S22" s="5"/>
      <c r="T22" s="6"/>
    </row>
    <row r="23" spans="1:23">
      <c r="A23" s="3" t="s">
        <v>52</v>
      </c>
      <c r="B23" s="1" t="s">
        <v>53</v>
      </c>
      <c r="C23" s="30">
        <v>9386</v>
      </c>
      <c r="D23" s="30">
        <v>4889</v>
      </c>
      <c r="E23" s="13">
        <v>2169</v>
      </c>
      <c r="F23" s="13"/>
      <c r="G23" s="30"/>
      <c r="H23" s="30">
        <v>2720</v>
      </c>
      <c r="I23" s="30">
        <v>1029</v>
      </c>
      <c r="J23" s="30">
        <v>1691</v>
      </c>
      <c r="P23" s="6"/>
      <c r="Q23" s="6"/>
      <c r="R23" s="5"/>
      <c r="S23" s="5"/>
      <c r="T23" s="6"/>
      <c r="U23" s="6"/>
      <c r="V23" s="6"/>
      <c r="W23" s="6"/>
    </row>
    <row r="24" spans="1:23">
      <c r="A24" s="3" t="s">
        <v>54</v>
      </c>
      <c r="B24" s="1" t="s">
        <v>55</v>
      </c>
      <c r="C24" s="30">
        <v>8200</v>
      </c>
      <c r="D24" s="30">
        <v>5370</v>
      </c>
      <c r="E24" s="13">
        <v>1979</v>
      </c>
      <c r="F24" s="13"/>
      <c r="G24" s="30"/>
      <c r="H24" s="30">
        <v>3391</v>
      </c>
      <c r="I24" s="30">
        <v>405</v>
      </c>
      <c r="J24" s="30">
        <v>2986</v>
      </c>
    </row>
    <row r="25" spans="1:23">
      <c r="A25" s="3" t="s">
        <v>56</v>
      </c>
      <c r="B25" s="2" t="s">
        <v>57</v>
      </c>
      <c r="C25" s="30">
        <v>19202</v>
      </c>
      <c r="D25" s="30">
        <v>14891</v>
      </c>
      <c r="E25" s="13">
        <v>8188</v>
      </c>
      <c r="F25" s="13">
        <v>2816</v>
      </c>
      <c r="G25" s="30">
        <v>5372</v>
      </c>
      <c r="H25" s="30">
        <v>6703</v>
      </c>
      <c r="I25" s="30">
        <v>1356</v>
      </c>
      <c r="J25" s="30">
        <v>5347</v>
      </c>
      <c r="M25" t="s">
        <v>142</v>
      </c>
      <c r="O25" s="6"/>
      <c r="P25" s="6"/>
    </row>
    <row r="26" spans="1:23">
      <c r="A26" s="3" t="s">
        <v>58</v>
      </c>
      <c r="B26" s="2" t="s">
        <v>59</v>
      </c>
      <c r="C26" s="30">
        <f>'Admissions 2017'!C26</f>
        <v>8545</v>
      </c>
      <c r="D26" s="30">
        <f>'Admissions 2017'!D26</f>
        <v>3842</v>
      </c>
      <c r="E26" s="30">
        <f>'Admissions 2017'!E26</f>
        <v>2021</v>
      </c>
      <c r="F26" s="30">
        <f>'Admissions 2017'!F26</f>
        <v>570</v>
      </c>
      <c r="G26" s="30">
        <f>'Admissions 2017'!G26</f>
        <v>1451</v>
      </c>
      <c r="H26" s="30">
        <f>'Admissions 2017'!H26</f>
        <v>1821</v>
      </c>
      <c r="I26" s="30">
        <f>'Admissions 2017'!I26</f>
        <v>261</v>
      </c>
      <c r="J26" s="30">
        <f>'Admissions 2017'!J26</f>
        <v>1560</v>
      </c>
      <c r="L26" t="s">
        <v>142</v>
      </c>
    </row>
    <row r="27" spans="1:23">
      <c r="A27" s="3" t="s">
        <v>60</v>
      </c>
      <c r="B27" s="2" t="s">
        <v>61</v>
      </c>
      <c r="C27" s="30">
        <v>1267</v>
      </c>
      <c r="D27" s="30">
        <v>520</v>
      </c>
      <c r="E27" s="48">
        <v>321</v>
      </c>
      <c r="F27" s="13">
        <v>113</v>
      </c>
      <c r="G27" s="3">
        <v>208</v>
      </c>
      <c r="H27" s="3">
        <v>199</v>
      </c>
      <c r="I27" s="30">
        <v>21</v>
      </c>
      <c r="J27" s="30">
        <v>178</v>
      </c>
    </row>
    <row r="28" spans="1:23">
      <c r="A28" s="4" t="s">
        <v>62</v>
      </c>
      <c r="B28" s="1" t="s">
        <v>63</v>
      </c>
      <c r="C28" s="30">
        <v>24288</v>
      </c>
      <c r="D28" s="30">
        <v>14326</v>
      </c>
      <c r="E28" s="13">
        <v>8888</v>
      </c>
      <c r="F28" s="13">
        <v>6448</v>
      </c>
      <c r="G28" s="30">
        <v>2440</v>
      </c>
      <c r="H28" s="30">
        <v>5438</v>
      </c>
      <c r="I28" s="30">
        <v>5393</v>
      </c>
      <c r="J28" s="30">
        <v>45</v>
      </c>
      <c r="M28" t="s">
        <v>142</v>
      </c>
      <c r="O28" s="6"/>
      <c r="P28" s="6"/>
    </row>
    <row r="29" spans="1:23">
      <c r="A29" s="4" t="s">
        <v>64</v>
      </c>
      <c r="B29" s="2" t="s">
        <v>65</v>
      </c>
      <c r="C29" s="30">
        <v>1604</v>
      </c>
      <c r="D29" s="30">
        <v>793</v>
      </c>
      <c r="E29" s="13">
        <v>503</v>
      </c>
      <c r="F29" s="13">
        <v>118</v>
      </c>
      <c r="G29" s="30">
        <v>385</v>
      </c>
      <c r="H29" s="30">
        <v>290</v>
      </c>
      <c r="I29" s="30">
        <v>18</v>
      </c>
      <c r="J29" s="30">
        <v>272</v>
      </c>
    </row>
    <row r="30" spans="1:23">
      <c r="A30" s="3" t="s">
        <v>66</v>
      </c>
      <c r="B30" s="2" t="s">
        <v>67</v>
      </c>
      <c r="C30" s="30">
        <v>2765</v>
      </c>
      <c r="D30" s="30">
        <v>599</v>
      </c>
      <c r="E30" s="13">
        <v>151</v>
      </c>
      <c r="F30" s="13"/>
      <c r="G30" s="30"/>
      <c r="H30" s="30">
        <v>448</v>
      </c>
      <c r="I30" s="30">
        <v>228</v>
      </c>
      <c r="J30" s="30">
        <v>220</v>
      </c>
      <c r="M30" t="s">
        <v>142</v>
      </c>
      <c r="O30" s="6"/>
      <c r="P30" s="6"/>
    </row>
    <row r="31" spans="1:23">
      <c r="A31" s="3" t="s">
        <v>68</v>
      </c>
      <c r="B31" s="2" t="s">
        <v>69</v>
      </c>
      <c r="C31" s="30">
        <v>1680</v>
      </c>
      <c r="D31" s="30">
        <v>1003</v>
      </c>
      <c r="E31" s="13">
        <v>181</v>
      </c>
      <c r="F31" s="13">
        <v>13</v>
      </c>
      <c r="G31" s="30">
        <v>168</v>
      </c>
      <c r="H31" s="3">
        <v>822</v>
      </c>
      <c r="I31" s="30">
        <v>37</v>
      </c>
      <c r="J31" s="3">
        <v>785</v>
      </c>
      <c r="M31" t="s">
        <v>142</v>
      </c>
      <c r="O31" s="6"/>
      <c r="P31" s="6"/>
      <c r="Q31" s="30"/>
      <c r="R31" s="13"/>
      <c r="S31" s="13"/>
      <c r="T31" s="30"/>
      <c r="U31" s="3"/>
      <c r="V31" s="30"/>
      <c r="W31" s="3"/>
    </row>
    <row r="32" spans="1:23">
      <c r="A32" s="3" t="s">
        <v>70</v>
      </c>
      <c r="B32" s="2" t="s">
        <v>71</v>
      </c>
      <c r="C32" s="30">
        <v>8936</v>
      </c>
      <c r="D32" s="30">
        <v>2422</v>
      </c>
      <c r="E32" s="13"/>
      <c r="F32" s="13"/>
      <c r="G32" s="30"/>
      <c r="H32" s="30">
        <v>2422</v>
      </c>
      <c r="I32" s="30">
        <v>567</v>
      </c>
      <c r="J32" s="30">
        <v>1855</v>
      </c>
      <c r="P32" s="6"/>
      <c r="Q32" s="6"/>
      <c r="R32" s="5"/>
      <c r="S32" s="5"/>
      <c r="T32" s="6"/>
      <c r="V32" s="6"/>
    </row>
    <row r="33" spans="1:16">
      <c r="A33" s="3" t="s">
        <v>72</v>
      </c>
      <c r="B33" s="1" t="s">
        <v>73</v>
      </c>
      <c r="C33" s="30">
        <f>'Admissions 2017'!C33</f>
        <v>3911</v>
      </c>
      <c r="D33" s="30">
        <f>'Admissions 2017'!D33</f>
        <v>1210</v>
      </c>
      <c r="E33" s="30"/>
      <c r="F33" s="30"/>
      <c r="G33" s="30"/>
      <c r="H33" s="30">
        <f>'Admissions 2017'!H33</f>
        <v>1210</v>
      </c>
      <c r="I33" s="30">
        <f>'Admissions 2017'!I33</f>
        <v>0</v>
      </c>
      <c r="J33" s="30">
        <f>'Admissions 2017'!J33</f>
        <v>0</v>
      </c>
      <c r="L33" t="s">
        <v>142</v>
      </c>
    </row>
    <row r="34" spans="1:16">
      <c r="A34" s="3" t="s">
        <v>74</v>
      </c>
      <c r="B34" s="1" t="s">
        <v>75</v>
      </c>
      <c r="C34" s="30">
        <v>6011</v>
      </c>
      <c r="D34" s="30">
        <v>2360</v>
      </c>
      <c r="E34" s="13">
        <v>1566</v>
      </c>
      <c r="F34" s="13">
        <v>69</v>
      </c>
      <c r="G34" s="30">
        <v>1497</v>
      </c>
      <c r="H34" s="30">
        <v>794</v>
      </c>
      <c r="I34" s="30">
        <v>23</v>
      </c>
      <c r="J34" s="30">
        <v>771</v>
      </c>
    </row>
    <row r="35" spans="1:16">
      <c r="A35" s="4" t="s">
        <v>76</v>
      </c>
      <c r="B35" s="2" t="s">
        <v>77</v>
      </c>
      <c r="C35" s="30">
        <v>24851</v>
      </c>
      <c r="D35" s="30">
        <v>11705</v>
      </c>
      <c r="E35" s="13"/>
      <c r="F35" s="13"/>
      <c r="G35" s="30"/>
      <c r="H35" s="30">
        <v>11705</v>
      </c>
      <c r="I35" s="30">
        <v>1360</v>
      </c>
      <c r="J35" s="30">
        <v>10345</v>
      </c>
      <c r="M35" t="s">
        <v>142</v>
      </c>
      <c r="O35" s="6"/>
      <c r="P35" s="6"/>
    </row>
    <row r="36" spans="1:16">
      <c r="A36" s="4" t="s">
        <v>78</v>
      </c>
      <c r="B36" s="2" t="s">
        <v>79</v>
      </c>
      <c r="C36" s="30">
        <f>'Admissions 2017'!C36</f>
        <v>18626</v>
      </c>
      <c r="D36" s="30">
        <f>'Admissions 2017'!D36</f>
        <v>8908</v>
      </c>
      <c r="E36" s="30">
        <f>'Admissions 2017'!E36</f>
        <v>3986</v>
      </c>
      <c r="F36" s="30"/>
      <c r="G36" s="30">
        <f>'Admissions 2017'!G36</f>
        <v>3986</v>
      </c>
      <c r="H36" s="30">
        <f>'Admissions 2017'!H36</f>
        <v>4922</v>
      </c>
      <c r="I36" s="30">
        <f>'Admissions 2017'!I36</f>
        <v>2072</v>
      </c>
      <c r="J36" s="30">
        <f>'Admissions 2017'!J36</f>
        <v>2850</v>
      </c>
      <c r="L36" t="s">
        <v>142</v>
      </c>
    </row>
    <row r="37" spans="1:16">
      <c r="A37" s="4" t="s">
        <v>80</v>
      </c>
      <c r="B37" s="2" t="s">
        <v>81</v>
      </c>
      <c r="C37" s="30">
        <v>9683</v>
      </c>
      <c r="D37" s="30">
        <v>2278</v>
      </c>
      <c r="E37" s="13">
        <v>2220</v>
      </c>
      <c r="F37" s="13">
        <v>1184</v>
      </c>
      <c r="G37" s="30">
        <v>1036</v>
      </c>
      <c r="H37" s="30">
        <v>58</v>
      </c>
      <c r="I37" s="30"/>
      <c r="J37" s="30"/>
    </row>
    <row r="38" spans="1:16">
      <c r="A38" s="4" t="s">
        <v>82</v>
      </c>
      <c r="B38" s="1" t="s">
        <v>83</v>
      </c>
      <c r="C38" s="30">
        <v>5208</v>
      </c>
      <c r="D38" s="30">
        <v>2346</v>
      </c>
      <c r="E38" s="13">
        <v>1127</v>
      </c>
      <c r="F38" s="13">
        <v>564</v>
      </c>
      <c r="G38" s="30">
        <v>563</v>
      </c>
      <c r="H38" s="30">
        <v>1219</v>
      </c>
      <c r="I38" s="30">
        <v>905</v>
      </c>
      <c r="J38" s="30">
        <v>314</v>
      </c>
    </row>
    <row r="39" spans="1:16">
      <c r="A39" s="4" t="s">
        <v>84</v>
      </c>
      <c r="B39" s="2" t="s">
        <v>85</v>
      </c>
      <c r="C39" s="30">
        <v>20958</v>
      </c>
      <c r="D39" s="30">
        <v>9154</v>
      </c>
      <c r="E39" s="13"/>
      <c r="F39" s="13"/>
      <c r="G39" s="30"/>
      <c r="H39" s="30">
        <v>9154</v>
      </c>
      <c r="I39" s="30">
        <v>3998</v>
      </c>
      <c r="J39" s="30">
        <v>5156</v>
      </c>
      <c r="M39" t="s">
        <v>142</v>
      </c>
      <c r="O39" s="6"/>
      <c r="P39" s="6"/>
    </row>
    <row r="40" spans="1:16">
      <c r="A40" s="4" t="s">
        <v>86</v>
      </c>
      <c r="B40" s="2" t="s">
        <v>87</v>
      </c>
      <c r="C40" s="30">
        <v>3051</v>
      </c>
      <c r="D40" s="30">
        <v>1186</v>
      </c>
      <c r="E40" s="13">
        <v>1077</v>
      </c>
      <c r="F40" s="13">
        <v>894</v>
      </c>
      <c r="G40" s="30">
        <v>183</v>
      </c>
      <c r="H40" s="30">
        <v>109</v>
      </c>
      <c r="I40" s="30">
        <v>33</v>
      </c>
      <c r="J40" s="30">
        <v>76</v>
      </c>
    </row>
    <row r="41" spans="1:16">
      <c r="A41" s="4" t="s">
        <v>88</v>
      </c>
      <c r="B41" s="1" t="s">
        <v>89</v>
      </c>
      <c r="C41" s="30">
        <v>8357</v>
      </c>
      <c r="D41" s="30">
        <v>3299</v>
      </c>
      <c r="E41" s="13">
        <v>2685</v>
      </c>
      <c r="F41" s="13">
        <v>478</v>
      </c>
      <c r="G41" s="30">
        <v>2207</v>
      </c>
      <c r="H41" s="30">
        <v>614</v>
      </c>
      <c r="I41" s="30">
        <v>434</v>
      </c>
      <c r="J41" s="30">
        <v>180</v>
      </c>
    </row>
    <row r="42" spans="1:16">
      <c r="A42" s="4" t="s">
        <v>90</v>
      </c>
      <c r="B42" s="2" t="s">
        <v>91</v>
      </c>
      <c r="C42" s="30">
        <v>4045</v>
      </c>
      <c r="D42" s="30">
        <v>2776</v>
      </c>
      <c r="E42" s="13">
        <v>728</v>
      </c>
      <c r="F42" s="13">
        <v>183</v>
      </c>
      <c r="G42" s="30">
        <v>545</v>
      </c>
      <c r="H42" s="30">
        <v>2048</v>
      </c>
      <c r="I42" s="30">
        <v>97</v>
      </c>
      <c r="J42" s="30">
        <v>1951</v>
      </c>
    </row>
    <row r="43" spans="1:16">
      <c r="A43" s="4" t="s">
        <v>92</v>
      </c>
      <c r="B43" s="1" t="s">
        <v>93</v>
      </c>
      <c r="C43" s="30">
        <v>12788</v>
      </c>
      <c r="D43" s="30">
        <v>4978</v>
      </c>
      <c r="E43" s="13">
        <v>3405</v>
      </c>
      <c r="F43" s="13"/>
      <c r="G43" s="30">
        <v>3405</v>
      </c>
      <c r="H43" s="30">
        <v>1573</v>
      </c>
      <c r="I43" s="30">
        <v>0</v>
      </c>
      <c r="J43" s="30">
        <v>1573</v>
      </c>
    </row>
    <row r="44" spans="1:16">
      <c r="A44" s="4" t="s">
        <v>94</v>
      </c>
      <c r="B44" s="2" t="s">
        <v>95</v>
      </c>
      <c r="C44" s="30">
        <v>65278</v>
      </c>
      <c r="D44" s="30">
        <v>26396</v>
      </c>
      <c r="E44" s="13">
        <v>19037</v>
      </c>
      <c r="F44" s="13">
        <v>9252</v>
      </c>
      <c r="G44" s="30">
        <v>9785</v>
      </c>
      <c r="H44" s="30">
        <v>7359</v>
      </c>
      <c r="I44" s="30">
        <v>5497</v>
      </c>
      <c r="J44" s="30">
        <v>1862</v>
      </c>
      <c r="M44" t="s">
        <v>142</v>
      </c>
      <c r="O44" s="6"/>
      <c r="P44" s="6"/>
    </row>
    <row r="45" spans="1:16">
      <c r="A45" s="4" t="s">
        <v>96</v>
      </c>
      <c r="B45" s="1" t="s">
        <v>97</v>
      </c>
      <c r="C45" s="30">
        <v>3859</v>
      </c>
      <c r="D45" s="30">
        <v>3035</v>
      </c>
      <c r="E45" s="13">
        <v>989</v>
      </c>
      <c r="F45" s="13">
        <v>529</v>
      </c>
      <c r="G45" s="30">
        <v>460</v>
      </c>
      <c r="H45" s="30">
        <v>2046</v>
      </c>
      <c r="I45" s="30">
        <v>496</v>
      </c>
      <c r="J45" s="30">
        <v>1550</v>
      </c>
    </row>
    <row r="46" spans="1:16">
      <c r="A46" s="4" t="s">
        <v>98</v>
      </c>
      <c r="B46" s="1" t="s">
        <v>99</v>
      </c>
      <c r="C46" s="30">
        <v>11585</v>
      </c>
      <c r="D46" s="30">
        <v>5860</v>
      </c>
      <c r="E46" s="13">
        <v>5763</v>
      </c>
      <c r="F46" s="13">
        <v>4698</v>
      </c>
      <c r="G46" s="13">
        <v>1065</v>
      </c>
      <c r="H46" s="30">
        <v>97</v>
      </c>
      <c r="I46" s="30">
        <v>72</v>
      </c>
      <c r="J46" s="30">
        <v>25</v>
      </c>
    </row>
    <row r="47" spans="1:16">
      <c r="A47" s="4" t="s">
        <v>100</v>
      </c>
      <c r="B47" s="2" t="s">
        <v>101</v>
      </c>
      <c r="C47" s="3">
        <v>8074</v>
      </c>
      <c r="D47" s="48">
        <f>E47+H47</f>
        <v>435</v>
      </c>
      <c r="E47" s="48">
        <v>133</v>
      </c>
      <c r="F47" s="13"/>
      <c r="G47" s="3"/>
      <c r="H47" s="3">
        <f>72+230</f>
        <v>302</v>
      </c>
      <c r="I47" s="30"/>
      <c r="J47" s="3"/>
      <c r="M47" t="s">
        <v>142</v>
      </c>
      <c r="O47" s="6"/>
      <c r="P47" s="6"/>
    </row>
    <row r="48" spans="1:16">
      <c r="A48" s="4" t="s">
        <v>102</v>
      </c>
      <c r="B48" s="1" t="s">
        <v>103</v>
      </c>
      <c r="C48" s="30">
        <f>'Admissions 2017'!C48</f>
        <v>8289</v>
      </c>
      <c r="D48" s="30">
        <f>'Admissions 2017'!D48</f>
        <v>3250</v>
      </c>
      <c r="E48" s="30"/>
      <c r="F48" s="30"/>
      <c r="G48" s="30"/>
      <c r="H48" s="30">
        <f>'Admissions 2017'!H48</f>
        <v>3250</v>
      </c>
      <c r="I48" s="30">
        <f>'Admissions 2017'!I48</f>
        <v>1915</v>
      </c>
      <c r="J48" s="30">
        <f>'Admissions 2017'!J48</f>
        <v>1335</v>
      </c>
      <c r="L48" t="s">
        <v>142</v>
      </c>
    </row>
    <row r="49" spans="1:18">
      <c r="A49" s="4" t="s">
        <v>104</v>
      </c>
      <c r="B49" s="1" t="s">
        <v>105</v>
      </c>
      <c r="C49" s="30">
        <v>9453</v>
      </c>
      <c r="D49" s="30">
        <v>6614</v>
      </c>
      <c r="E49" s="13">
        <v>2778</v>
      </c>
      <c r="F49" s="13">
        <v>1118</v>
      </c>
      <c r="G49" s="30">
        <v>1660</v>
      </c>
      <c r="H49" s="30">
        <v>3836</v>
      </c>
      <c r="I49" s="30">
        <v>1524</v>
      </c>
      <c r="J49" s="30">
        <v>2312</v>
      </c>
      <c r="M49" t="s">
        <v>142</v>
      </c>
      <c r="O49" s="6"/>
      <c r="P49" s="6"/>
    </row>
    <row r="50" spans="1:18">
      <c r="A50" s="4" t="s">
        <v>106</v>
      </c>
      <c r="B50" s="2" t="s">
        <v>107</v>
      </c>
      <c r="C50" s="30">
        <v>3742</v>
      </c>
      <c r="D50" s="30">
        <v>1304</v>
      </c>
      <c r="E50" s="13">
        <v>680</v>
      </c>
      <c r="F50" s="13">
        <v>10</v>
      </c>
      <c r="G50" s="30">
        <v>670</v>
      </c>
      <c r="H50" s="30">
        <v>624</v>
      </c>
      <c r="I50" s="30">
        <v>401</v>
      </c>
      <c r="J50" s="30">
        <v>223</v>
      </c>
      <c r="M50" t="s">
        <v>142</v>
      </c>
      <c r="O50" s="6"/>
      <c r="P50" s="6"/>
    </row>
    <row r="51" spans="1:18">
      <c r="A51" s="4" t="s">
        <v>108</v>
      </c>
      <c r="B51" s="1" t="s">
        <v>109</v>
      </c>
      <c r="C51" s="30">
        <v>1058</v>
      </c>
      <c r="D51" s="30">
        <v>580</v>
      </c>
      <c r="E51" s="13">
        <v>335</v>
      </c>
      <c r="F51" s="13">
        <v>60</v>
      </c>
      <c r="G51" s="30">
        <v>275</v>
      </c>
      <c r="H51" s="30">
        <v>245</v>
      </c>
      <c r="I51" s="30">
        <v>28</v>
      </c>
      <c r="J51" s="30">
        <v>217</v>
      </c>
    </row>
    <row r="53" spans="1:18">
      <c r="B53" s="14" t="s">
        <v>110</v>
      </c>
      <c r="C53" s="15">
        <f>SUM(C2:C51)</f>
        <v>633064</v>
      </c>
      <c r="D53" s="15">
        <f>SUM(D2:D51)</f>
        <v>259410</v>
      </c>
      <c r="E53" s="15">
        <f>SUM(E2:E51)</f>
        <v>129037</v>
      </c>
      <c r="F53" s="32">
        <f>SUM(F2:F51)+E8+E11+E18+E20+E23+E24+E30+E47</f>
        <v>64344</v>
      </c>
      <c r="G53" s="15">
        <f t="shared" ref="G53:J53" si="0">SUM(G2:G51)</f>
        <v>64693</v>
      </c>
      <c r="H53" s="15">
        <f>SUM(H2:H51)</f>
        <v>130373</v>
      </c>
      <c r="I53" s="32">
        <f>SUM(I2:I51)+H33+H37+H47</f>
        <v>51000</v>
      </c>
      <c r="J53" s="15">
        <f t="shared" si="0"/>
        <v>79373</v>
      </c>
      <c r="M53" s="43">
        <v>19</v>
      </c>
      <c r="O53" s="6"/>
      <c r="P53" s="6"/>
      <c r="R53" s="6"/>
    </row>
    <row r="55" spans="1:18">
      <c r="B55" t="s">
        <v>139</v>
      </c>
      <c r="C55">
        <f>COUNTIF(C2:C51, "&gt;0")</f>
        <v>50</v>
      </c>
      <c r="D55">
        <f t="shared" ref="D55:J55" si="1">COUNTIF(D2:D51, "&gt;0")</f>
        <v>49</v>
      </c>
      <c r="E55">
        <f t="shared" si="1"/>
        <v>43</v>
      </c>
      <c r="F55">
        <f t="shared" si="1"/>
        <v>33</v>
      </c>
      <c r="G55">
        <f t="shared" si="1"/>
        <v>35</v>
      </c>
      <c r="H55">
        <f t="shared" si="1"/>
        <v>48</v>
      </c>
      <c r="I55">
        <f t="shared" si="1"/>
        <v>44</v>
      </c>
      <c r="J55">
        <f t="shared" si="1"/>
        <v>45</v>
      </c>
    </row>
  </sheetData>
  <pageMargins left="0.7" right="0.7" top="0.75" bottom="0.75" header="0.3" footer="0.3"/>
  <pageSetup orientation="portrait" verticalDpi="0" r:id="rId1"/>
  <ignoredErrors>
    <ignoredError sqref="G53 J53"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9337D-B2F8-4F78-910A-28C8349016D3}">
  <dimension ref="A1:O55"/>
  <sheetViews>
    <sheetView zoomScale="115" zoomScaleNormal="115" workbookViewId="0">
      <pane xSplit="2" ySplit="1" topLeftCell="C39" activePane="bottomRight" state="frozen"/>
      <selection pane="bottomRight" activeCell="D47" sqref="D47"/>
      <selection pane="bottomLeft" activeCell="F13" activeCellId="1" sqref="C10 F13"/>
      <selection pane="topRight" activeCell="F13" activeCellId="1" sqref="C10 F13"/>
    </sheetView>
  </sheetViews>
  <sheetFormatPr defaultColWidth="8.85546875" defaultRowHeight="15"/>
  <cols>
    <col min="1" max="1" width="11.140625" customWidth="1"/>
    <col min="2" max="2" width="15.28515625" bestFit="1" customWidth="1"/>
    <col min="3" max="11" width="10.7109375" customWidth="1"/>
    <col min="12" max="12" width="11.28515625" customWidth="1"/>
    <col min="13" max="13" width="10.140625" customWidth="1"/>
  </cols>
  <sheetData>
    <row r="1" spans="1:13" ht="69.75" customHeight="1">
      <c r="A1" s="9" t="s">
        <v>0</v>
      </c>
      <c r="B1" s="9" t="s">
        <v>1</v>
      </c>
      <c r="C1" s="8" t="s">
        <v>120</v>
      </c>
      <c r="D1" s="8" t="s">
        <v>121</v>
      </c>
      <c r="E1" s="8" t="s">
        <v>122</v>
      </c>
      <c r="F1" s="8" t="s">
        <v>123</v>
      </c>
      <c r="G1" s="8" t="s">
        <v>124</v>
      </c>
      <c r="H1" s="8" t="s">
        <v>125</v>
      </c>
      <c r="I1" s="8" t="s">
        <v>126</v>
      </c>
      <c r="J1" s="8" t="s">
        <v>127</v>
      </c>
      <c r="K1" s="8" t="s">
        <v>128</v>
      </c>
      <c r="L1" s="8" t="s">
        <v>129</v>
      </c>
      <c r="M1" s="8" t="s">
        <v>130</v>
      </c>
    </row>
    <row r="2" spans="1:13">
      <c r="A2" s="3" t="s">
        <v>10</v>
      </c>
      <c r="B2" s="1" t="s">
        <v>11</v>
      </c>
      <c r="C2" s="35">
        <f>1-D2</f>
        <v>0.83</v>
      </c>
      <c r="D2" s="31">
        <f>ROUND(H2,2)+ROUND(G2,2)</f>
        <v>0.17</v>
      </c>
      <c r="E2" s="31">
        <f>SUM(ROUND(L2,2),ROUND(I2,2))</f>
        <v>6.9999999999999993E-2</v>
      </c>
      <c r="F2" s="31">
        <f>ROUND(K2,2)+ROUND(J2,2)</f>
        <v>0.1</v>
      </c>
      <c r="G2" s="31">
        <f>ROUND(J2,2)+ROUND(I2,2)</f>
        <v>0.13</v>
      </c>
      <c r="H2" s="35">
        <f>ROUND(K2,2)+ROUND(L2,2)</f>
        <v>0.04</v>
      </c>
      <c r="I2" s="36">
        <f>IF('Admissions 2017-R'!F2&gt;0,'Admissions 2017-R'!F2/'Admissions 2017-R'!C2,"  ")</f>
        <v>5.9352284527518173E-2</v>
      </c>
      <c r="J2" s="36">
        <f>IF('Admissions 2017-R'!G2&gt;0,'Admissions 2017-R'!G2/'Admissions 2017-R'!C2,"  ")</f>
        <v>6.7205347871235721E-2</v>
      </c>
      <c r="K2" s="36">
        <f>IF('Admissions 2017-R'!J2&gt;0,'Admissions 2017-R'!J2/'Admissions 2017-R'!C2,"  ")</f>
        <v>2.5181723779854621E-2</v>
      </c>
      <c r="L2" s="36">
        <f>IF('Admissions 2017-R'!I2&gt;0,'Admissions 2017-R'!I2/'Admissions 2017-R'!C2,"  ")</f>
        <v>7.1066978193146417E-3</v>
      </c>
      <c r="M2">
        <v>2017</v>
      </c>
    </row>
    <row r="3" spans="1:13">
      <c r="A3" s="3" t="s">
        <v>12</v>
      </c>
      <c r="B3" s="2" t="s">
        <v>13</v>
      </c>
      <c r="C3" s="35">
        <f t="shared" ref="C3:C51" si="0">1-D3</f>
        <v>0.75</v>
      </c>
      <c r="D3" s="31">
        <f t="shared" ref="D3:D51" si="1">ROUND(H3,2)+ROUND(G3,2)</f>
        <v>0.25</v>
      </c>
      <c r="E3" s="31">
        <f t="shared" ref="E3:E51" si="2">SUM(ROUND(L3,2),ROUND(I3,2))</f>
        <v>6.9999999999999993E-2</v>
      </c>
      <c r="F3" s="31">
        <f t="shared" ref="F3:F51" si="3">ROUND(K3,2)+ROUND(J3,2)</f>
        <v>0.18</v>
      </c>
      <c r="G3" s="31">
        <f t="shared" ref="G3:G51" si="4">ROUND(J3,2)+ROUND(I3,2)</f>
        <v>0.18</v>
      </c>
      <c r="H3" s="35">
        <f t="shared" ref="H3:H51" si="5">ROUND(K3,2)+ROUND(L3,2)</f>
        <v>6.9999999999999993E-2</v>
      </c>
      <c r="I3" s="36">
        <f>IF('Admissions 2017-R'!F3&gt;0,'Admissions 2017-R'!F3/'Admissions 2017-R'!C3,"  ")</f>
        <v>6.3276121173772043E-2</v>
      </c>
      <c r="J3" s="36">
        <f>IF('Admissions 2017-R'!G3&gt;0,'Admissions 2017-R'!G3/'Admissions 2017-R'!C3,"  ")</f>
        <v>0.12417938780352765</v>
      </c>
      <c r="K3" s="36">
        <f>IF('Admissions 2017-R'!J3&gt;0,'Admissions 2017-R'!J3/'Admissions 2017-R'!C3,"  ")</f>
        <v>5.5920272087321046E-2</v>
      </c>
      <c r="L3" s="36">
        <f>IF('Admissions 2017-R'!I3&gt;0,'Admissions 2017-R'!I3/'Admissions 2017-R'!C3,"  ")</f>
        <v>1.1310606659811753E-2</v>
      </c>
      <c r="M3">
        <v>2017</v>
      </c>
    </row>
    <row r="4" spans="1:13">
      <c r="A4" s="3" t="s">
        <v>14</v>
      </c>
      <c r="B4" s="2" t="s">
        <v>15</v>
      </c>
      <c r="C4" s="35">
        <f t="shared" si="0"/>
        <v>0.42999999999999994</v>
      </c>
      <c r="D4" s="31">
        <f t="shared" si="1"/>
        <v>0.57000000000000006</v>
      </c>
      <c r="E4" s="31">
        <f t="shared" si="2"/>
        <v>0.33</v>
      </c>
      <c r="F4" s="31">
        <f t="shared" si="3"/>
        <v>0.24</v>
      </c>
      <c r="G4" s="31">
        <f t="shared" si="4"/>
        <v>0.06</v>
      </c>
      <c r="H4" s="35">
        <f t="shared" si="5"/>
        <v>0.51</v>
      </c>
      <c r="I4" s="36">
        <f>IF('Admissions 2017-R'!F4&gt;0,'Admissions 2017-R'!F4/'Admissions 2017-R'!C4,"  ")</f>
        <v>6.4758424685343083E-2</v>
      </c>
      <c r="J4" s="37">
        <f>IF('Admissions 2017-R'!G4&gt;0,'Admissions 2017-R'!G4/'Admissions 2017-R'!C4,"  ")</f>
        <v>2.0300446609825416E-4</v>
      </c>
      <c r="K4" s="36">
        <f>IF('Admissions 2017-R'!J4&gt;0,'Admissions 2017-R'!J4/'Admissions 2017-R'!C4,"  ")</f>
        <v>0.24147381242387334</v>
      </c>
      <c r="L4" s="36">
        <f>IF('Admissions 2017-R'!I4&gt;0,'Admissions 2017-R'!I4/'Admissions 2017-R'!C4,"  ")</f>
        <v>0.27334551360129922</v>
      </c>
      <c r="M4">
        <v>2017</v>
      </c>
    </row>
    <row r="5" spans="1:13">
      <c r="A5" s="3" t="s">
        <v>16</v>
      </c>
      <c r="B5" s="1" t="s">
        <v>17</v>
      </c>
      <c r="C5" s="35">
        <f t="shared" si="0"/>
        <v>0.56000000000000005</v>
      </c>
      <c r="D5" s="31">
        <f t="shared" si="1"/>
        <v>0.44</v>
      </c>
      <c r="E5" s="31">
        <f t="shared" si="2"/>
        <v>9.9999999999999992E-2</v>
      </c>
      <c r="F5" s="31">
        <f t="shared" si="3"/>
        <v>0.33999999999999997</v>
      </c>
      <c r="G5" s="31">
        <f t="shared" si="4"/>
        <v>0.25</v>
      </c>
      <c r="H5" s="35">
        <f t="shared" si="5"/>
        <v>0.19</v>
      </c>
      <c r="I5" s="36">
        <f>IF('Admissions 2017-R'!F5&gt;0,'Admissions 2017-R'!F5/'Admissions 2017-R'!C5,"  ")</f>
        <v>8.9858723031431387E-2</v>
      </c>
      <c r="J5" s="36">
        <f>IF('Admissions 2017-R'!G5&gt;0,'Admissions 2017-R'!G5/'Admissions 2017-R'!C5,"  ")</f>
        <v>0.16038769028583943</v>
      </c>
      <c r="K5" s="36">
        <f>IF('Admissions 2017-R'!J5&gt;0,'Admissions 2017-R'!J5/'Admissions 2017-R'!C5,"  ")</f>
        <v>0.17916986091337203</v>
      </c>
      <c r="L5" s="36">
        <f>IF('Admissions 2017-R'!I5&gt;0,'Admissions 2017-R'!I5/'Admissions 2017-R'!C5,"  ")</f>
        <v>8.159018727412112E-3</v>
      </c>
      <c r="M5">
        <v>2017</v>
      </c>
    </row>
    <row r="6" spans="1:13">
      <c r="A6" s="3" t="s">
        <v>18</v>
      </c>
      <c r="B6" s="2" t="s">
        <v>19</v>
      </c>
      <c r="C6" s="35">
        <f t="shared" si="0"/>
        <v>0.66999999999999993</v>
      </c>
      <c r="D6" s="31">
        <f>ROUND(H6,2)+ROUND(G6,2)</f>
        <v>0.33</v>
      </c>
      <c r="E6" s="31">
        <f t="shared" si="2"/>
        <v>0.22</v>
      </c>
      <c r="F6" s="31">
        <f t="shared" si="3"/>
        <v>0.11</v>
      </c>
      <c r="G6" s="31">
        <f t="shared" si="4"/>
        <v>0.2</v>
      </c>
      <c r="H6" s="35">
        <f t="shared" si="5"/>
        <v>0.13</v>
      </c>
      <c r="I6" s="36">
        <f>IF('Admissions 2017-R'!F6&gt;0,'Admissions 2017-R'!F6/'Admissions 2017-R'!C6,"  ")</f>
        <v>8.9396305670741555E-2</v>
      </c>
      <c r="J6" s="36">
        <f>IF('Admissions 2017-R'!G6&gt;0,'Admissions 2017-R'!G6/'Admissions 2017-R'!C6,"  ")</f>
        <v>0.11376487694544671</v>
      </c>
      <c r="K6" s="38">
        <f>IF('Admissions 2017-R'!J6&gt;0,'Admissions 2017-R'!J6/'Admissions 2017-R'!C6,"  ")</f>
        <v>8.077979428079056E-4</v>
      </c>
      <c r="L6" s="36">
        <f>IF('Admissions 2017-R'!I6&gt;0,'Admissions 2017-R'!I6/'Admissions 2017-R'!C6,"  ")</f>
        <v>0.12528946092950616</v>
      </c>
      <c r="M6">
        <v>2017</v>
      </c>
    </row>
    <row r="7" spans="1:13">
      <c r="A7" s="3" t="s">
        <v>20</v>
      </c>
      <c r="B7" s="2" t="s">
        <v>21</v>
      </c>
      <c r="C7" s="35">
        <f t="shared" si="0"/>
        <v>0.63</v>
      </c>
      <c r="D7" s="31">
        <f t="shared" si="1"/>
        <v>0.37</v>
      </c>
      <c r="E7" s="31">
        <f t="shared" si="2"/>
        <v>0.1</v>
      </c>
      <c r="F7" s="31">
        <f t="shared" si="3"/>
        <v>0.27</v>
      </c>
      <c r="G7" s="31">
        <f t="shared" si="4"/>
        <v>0</v>
      </c>
      <c r="H7" s="35">
        <f t="shared" si="5"/>
        <v>0.37</v>
      </c>
      <c r="I7" s="36">
        <f>IF('Admissions 2017-R'!F7&gt;0,'Admissions 2017-R'!F7/'Admissions 2017-R'!C7,"  ")</f>
        <v>1.3097576948264572E-3</v>
      </c>
      <c r="J7" s="36">
        <f>IF('Admissions 2017-R'!G7&gt;0,'Admissions 2017-R'!G7/'Admissions 2017-R'!C7,"  ")</f>
        <v>1.8554900676708143E-3</v>
      </c>
      <c r="K7" s="36">
        <f>IF('Admissions 2017-R'!J7&gt;0,'Admissions 2017-R'!J7/'Admissions 2017-R'!C7,"  ")</f>
        <v>0.26795459506657937</v>
      </c>
      <c r="L7" s="36">
        <f>IF('Admissions 2017-R'!I7&gt;0,'Admissions 2017-R'!I7/'Admissions 2017-R'!C7,"  ")</f>
        <v>0.1031434184675835</v>
      </c>
      <c r="M7">
        <v>2017</v>
      </c>
    </row>
    <row r="8" spans="1:13">
      <c r="A8" s="3" t="s">
        <v>22</v>
      </c>
      <c r="B8" s="1" t="s">
        <v>23</v>
      </c>
      <c r="C8" s="35">
        <f t="shared" si="0"/>
        <v>0.88</v>
      </c>
      <c r="D8" s="31">
        <f t="shared" si="1"/>
        <v>0.12</v>
      </c>
      <c r="E8" s="31">
        <v>0.12</v>
      </c>
      <c r="F8" s="31"/>
      <c r="G8" s="31">
        <f>'Admissions 2017-R'!E8/'Admissions 2017-R'!C8</f>
        <v>3.7856645789839945E-2</v>
      </c>
      <c r="H8" s="35">
        <f t="shared" si="5"/>
        <v>0.08</v>
      </c>
      <c r="I8" s="36" t="str">
        <f>IF('Admissions 2017-R'!F8&gt;0,'Admissions 2017-R'!F8/'Admissions 2017-R'!C8,"  ")</f>
        <v xml:space="preserve">  </v>
      </c>
      <c r="J8" s="36" t="str">
        <f>IF('Admissions 2017-R'!G8&gt;0,'Admissions 2017-R'!G8/'Admissions 2017-R'!C8,"  ")</f>
        <v xml:space="preserve">  </v>
      </c>
      <c r="K8" s="36">
        <v>0.03</v>
      </c>
      <c r="L8" s="36">
        <f>IF('Admissions 2017-R'!I8&gt;0,'Admissions 2017-R'!I8/'Admissions 2017-R'!C8,"  ")</f>
        <v>4.8109487357921595E-2</v>
      </c>
      <c r="M8">
        <v>2017</v>
      </c>
    </row>
    <row r="9" spans="1:13">
      <c r="A9" s="3" t="s">
        <v>24</v>
      </c>
      <c r="B9" s="2" t="s">
        <v>25</v>
      </c>
      <c r="C9" s="35"/>
      <c r="D9" s="31"/>
      <c r="E9" s="31"/>
      <c r="F9" s="31"/>
      <c r="G9" s="31"/>
      <c r="H9" s="35"/>
      <c r="I9" s="36" t="str">
        <f>IF('Admissions 2017-R'!F9&gt;0,'Admissions 2017-R'!F9/'Admissions 2017-R'!#REF!,"  ")</f>
        <v xml:space="preserve">  </v>
      </c>
      <c r="J9" s="36" t="str">
        <f>IF('Admissions 2017-R'!G9&gt;0,'Admissions 2017-R'!G9/'Admissions 2017-R'!#REF!,"  ")</f>
        <v xml:space="preserve">  </v>
      </c>
      <c r="K9" s="36" t="str">
        <f>IF('Admissions 2017-R'!J9&gt;0,'Admissions 2017-R'!J9/'Admissions 2017-R'!#REF!,"  ")</f>
        <v xml:space="preserve">  </v>
      </c>
      <c r="L9" s="36" t="str">
        <f>IF('Admissions 2017-R'!I9&gt;0,'Admissions 2017-R'!I9/'Admissions 2017-R'!#REF!,"  ")</f>
        <v xml:space="preserve">  </v>
      </c>
    </row>
    <row r="10" spans="1:13">
      <c r="A10" s="3" t="s">
        <v>26</v>
      </c>
      <c r="B10" s="1" t="s">
        <v>27</v>
      </c>
      <c r="C10" s="35">
        <f t="shared" si="0"/>
        <v>0.67</v>
      </c>
      <c r="D10" s="31">
        <f t="shared" si="1"/>
        <v>0.32999999999999996</v>
      </c>
      <c r="E10" s="31">
        <f t="shared" si="2"/>
        <v>0.16</v>
      </c>
      <c r="F10" s="31">
        <f t="shared" si="3"/>
        <v>0.17</v>
      </c>
      <c r="G10" s="31">
        <f t="shared" si="4"/>
        <v>0.29000000000000004</v>
      </c>
      <c r="H10" s="35">
        <f t="shared" si="5"/>
        <v>0.04</v>
      </c>
      <c r="I10" s="36">
        <f>IF('Admissions 2017-R'!F10&gt;0,'Admissions 2017-R'!F10/'Admissions 2017-R'!C10,"  ")</f>
        <v>0.15205351586807717</v>
      </c>
      <c r="J10" s="36">
        <f>IF('Admissions 2017-R'!G10&gt;0,'Admissions 2017-R'!G10/'Admissions 2017-R'!C10,"  ")</f>
        <v>0.14169259489732422</v>
      </c>
      <c r="K10" s="36">
        <f>IF('Admissions 2017-R'!J10&gt;0,'Admissions 2017-R'!J10/'Admissions 2017-R'!C10,"  ")</f>
        <v>2.5140012445550714E-2</v>
      </c>
      <c r="L10" s="36">
        <f>IF('Admissions 2017-R'!I10&gt;0,'Admissions 2017-R'!I10/'Admissions 2017-R'!C10,"  ")</f>
        <v>1.0454262601120099E-2</v>
      </c>
      <c r="M10">
        <v>2017</v>
      </c>
    </row>
    <row r="11" spans="1:13">
      <c r="A11" s="3" t="s">
        <v>28</v>
      </c>
      <c r="B11" s="2" t="s">
        <v>29</v>
      </c>
      <c r="C11" s="35">
        <f t="shared" si="0"/>
        <v>0.65</v>
      </c>
      <c r="D11" s="31">
        <f t="shared" si="1"/>
        <v>0.35</v>
      </c>
      <c r="E11" s="31">
        <f>L11</f>
        <v>9.0851076173348033E-2</v>
      </c>
      <c r="F11" s="31">
        <f>K11</f>
        <v>4.6875906480245984E-2</v>
      </c>
      <c r="G11" s="31">
        <f>'Admissions 2017-R'!E11/'Admissions 2017-R'!C11</f>
        <v>0.21419040436270811</v>
      </c>
      <c r="H11" s="35">
        <f t="shared" si="5"/>
        <v>0.14000000000000001</v>
      </c>
      <c r="I11" s="36" t="str">
        <f>IF('Admissions 2017-R'!F11&gt;0,'Admissions 2017-R'!F11/'Admissions 2017-R'!C11,"  ")</f>
        <v xml:space="preserve">  </v>
      </c>
      <c r="J11" s="36" t="str">
        <f>IF('Admissions 2017-R'!G11&gt;0,'Admissions 2017-R'!G11/'Admissions 2017-R'!C11,"  ")</f>
        <v xml:space="preserve">  </v>
      </c>
      <c r="K11" s="36">
        <f>IF('Admissions 2017-R'!J11&gt;0,'Admissions 2017-R'!J11/'Admissions 2017-R'!C11,"  ")</f>
        <v>4.6875906480245984E-2</v>
      </c>
      <c r="L11" s="36">
        <f>IF('Admissions 2017-R'!I11&gt;0,'Admissions 2017-R'!I11/'Admissions 2017-R'!C11,"  ")</f>
        <v>9.0851076173348033E-2</v>
      </c>
      <c r="M11">
        <v>2017</v>
      </c>
    </row>
    <row r="12" spans="1:13">
      <c r="A12" s="3" t="s">
        <v>30</v>
      </c>
      <c r="B12" s="2" t="s">
        <v>31</v>
      </c>
      <c r="C12" s="35">
        <f t="shared" si="0"/>
        <v>0.47</v>
      </c>
      <c r="D12" s="31">
        <f t="shared" si="1"/>
        <v>0.53</v>
      </c>
      <c r="E12" s="31">
        <f t="shared" si="2"/>
        <v>0.31000000000000005</v>
      </c>
      <c r="F12" s="31">
        <f t="shared" si="3"/>
        <v>0.22</v>
      </c>
      <c r="G12" s="31">
        <f t="shared" si="4"/>
        <v>0.47000000000000003</v>
      </c>
      <c r="H12" s="35">
        <f t="shared" si="5"/>
        <v>0.06</v>
      </c>
      <c r="I12" s="36">
        <f>IF('Admissions 2017-R'!F12&gt;0,'Admissions 2017-R'!F12/'Admissions 2017-R'!C12,"  ")</f>
        <v>0.27898602909405157</v>
      </c>
      <c r="J12" s="36">
        <f>IF('Admissions 2017-R'!G12&gt;0,'Admissions 2017-R'!G12/'Admissions 2017-R'!C12,"  ")</f>
        <v>0.18723894570070573</v>
      </c>
      <c r="K12" s="36">
        <f>IF('Admissions 2017-R'!J12&gt;0,'Admissions 2017-R'!J12/'Admissions 2017-R'!C12,"  ")</f>
        <v>2.6645542272792741E-2</v>
      </c>
      <c r="L12" s="36">
        <f>IF('Admissions 2017-R'!I12&gt;0,'Admissions 2017-R'!I12/'Admissions 2017-R'!C12,"  ")</f>
        <v>2.5061212732248307E-2</v>
      </c>
      <c r="M12">
        <v>2017</v>
      </c>
    </row>
    <row r="13" spans="1:13">
      <c r="A13" s="3" t="s">
        <v>32</v>
      </c>
      <c r="B13" s="2" t="s">
        <v>33</v>
      </c>
      <c r="C13" s="35">
        <f t="shared" si="0"/>
        <v>0.58000000000000007</v>
      </c>
      <c r="D13" s="31">
        <f t="shared" si="1"/>
        <v>0.42</v>
      </c>
      <c r="E13" s="31">
        <f t="shared" si="2"/>
        <v>0.24</v>
      </c>
      <c r="F13" s="31">
        <f t="shared" si="3"/>
        <v>0.18</v>
      </c>
      <c r="G13" s="31">
        <f t="shared" si="4"/>
        <v>0.29000000000000004</v>
      </c>
      <c r="H13" s="35">
        <f t="shared" si="5"/>
        <v>0.13</v>
      </c>
      <c r="I13" s="36">
        <f>IF('Admissions 2017-R'!F13&gt;0,'Admissions 2017-R'!F13/'Admissions 2017-R'!C13,"  ")</f>
        <v>0.16015285739100227</v>
      </c>
      <c r="J13" s="36">
        <f>IF('Admissions 2017-R'!G13&gt;0,'Admissions 2017-R'!G13/'Admissions 2017-R'!C13,"  ")</f>
        <v>0.13288170922355394</v>
      </c>
      <c r="K13" s="36">
        <f>IF('Admissions 2017-R'!J13&gt;0,'Admissions 2017-R'!J13/'Admissions 2017-R'!C13,"  ")</f>
        <v>4.6725725204099358E-2</v>
      </c>
      <c r="L13" s="36">
        <f>IF('Admissions 2017-R'!I13&gt;0,'Admissions 2017-R'!I13/'Admissions 2017-R'!C13,"  ")</f>
        <v>8.1639742921660582E-2</v>
      </c>
      <c r="M13">
        <v>2017</v>
      </c>
    </row>
    <row r="14" spans="1:13">
      <c r="A14" s="3" t="s">
        <v>34</v>
      </c>
      <c r="B14" s="2" t="s">
        <v>35</v>
      </c>
      <c r="C14" s="35">
        <f t="shared" si="0"/>
        <v>0.22999999999999998</v>
      </c>
      <c r="D14" s="31">
        <f t="shared" si="1"/>
        <v>0.77</v>
      </c>
      <c r="E14" s="31">
        <f t="shared" si="2"/>
        <v>0.63</v>
      </c>
      <c r="F14" s="31">
        <f t="shared" si="3"/>
        <v>0.14000000000000001</v>
      </c>
      <c r="G14" s="31">
        <f t="shared" si="4"/>
        <v>0.45999999999999996</v>
      </c>
      <c r="H14" s="35">
        <f t="shared" si="5"/>
        <v>0.31</v>
      </c>
      <c r="I14" s="36">
        <f>IF('Admissions 2017-R'!F14&gt;0,'Admissions 2017-R'!F14/'Admissions 2017-R'!C14,"  ")</f>
        <v>0.356929955290611</v>
      </c>
      <c r="J14" s="36">
        <f>IF('Admissions 2017-R'!G14&gt;0,'Admissions 2017-R'!G14/'Admissions 2017-R'!C14,"  ")</f>
        <v>9.9701937406855443E-2</v>
      </c>
      <c r="K14" s="36">
        <f>IF('Admissions 2017-R'!J14&gt;0,'Admissions 2017-R'!J14/'Admissions 2017-R'!C14,"  ")</f>
        <v>4.4113263785394936E-2</v>
      </c>
      <c r="L14" s="36">
        <f>IF('Admissions 2017-R'!I14&gt;0,'Admissions 2017-R'!I14/'Admissions 2017-R'!C14,"  ")</f>
        <v>0.26587183308494783</v>
      </c>
      <c r="M14">
        <v>2017</v>
      </c>
    </row>
    <row r="15" spans="1:13">
      <c r="A15" s="3" t="s">
        <v>36</v>
      </c>
      <c r="B15" s="2" t="s">
        <v>37</v>
      </c>
      <c r="C15" s="35">
        <f t="shared" si="0"/>
        <v>0.65999999999999992</v>
      </c>
      <c r="D15" s="31">
        <f t="shared" si="1"/>
        <v>0.34</v>
      </c>
      <c r="E15" s="31">
        <f>L15</f>
        <v>7.0099917064886857E-2</v>
      </c>
      <c r="F15" s="31">
        <f>K15</f>
        <v>0.27269855061016546</v>
      </c>
      <c r="G15" s="31"/>
      <c r="H15" s="35">
        <f t="shared" si="5"/>
        <v>0.34</v>
      </c>
      <c r="I15" s="36" t="str">
        <f>IF('Admissions 2017-R'!F15&gt;0,'Admissions 2017-R'!F15/'Admissions 2017-R'!C15,"  ")</f>
        <v xml:space="preserve">  </v>
      </c>
      <c r="J15" s="36" t="str">
        <f>IF('Admissions 2017-R'!G15&gt;0,'Admissions 2017-R'!G15/'Admissions 2017-R'!C15,"  ")</f>
        <v xml:space="preserve">  </v>
      </c>
      <c r="K15" s="36">
        <f>IF('Admissions 2017-R'!J15&gt;0,'Admissions 2017-R'!J15/'Admissions 2017-R'!C15,"  ")</f>
        <v>0.27269855061016546</v>
      </c>
      <c r="L15" s="36">
        <f>IF('Admissions 2017-R'!I15&gt;0,'Admissions 2017-R'!I15/'Admissions 2017-R'!C15,"  ")</f>
        <v>7.0099917064886857E-2</v>
      </c>
      <c r="M15">
        <v>2017</v>
      </c>
    </row>
    <row r="16" spans="1:13">
      <c r="A16" s="3" t="s">
        <v>38</v>
      </c>
      <c r="B16" s="2" t="s">
        <v>39</v>
      </c>
      <c r="C16" s="35">
        <f t="shared" si="0"/>
        <v>0.47</v>
      </c>
      <c r="D16" s="31">
        <f t="shared" si="1"/>
        <v>0.53</v>
      </c>
      <c r="E16" s="31">
        <f t="shared" si="2"/>
        <v>0.17</v>
      </c>
      <c r="F16" s="31">
        <f t="shared" si="3"/>
        <v>0.36</v>
      </c>
      <c r="G16" s="31">
        <f t="shared" si="4"/>
        <v>0.32</v>
      </c>
      <c r="H16" s="35">
        <f t="shared" si="5"/>
        <v>0.21000000000000002</v>
      </c>
      <c r="I16" s="36">
        <f>IF('Admissions 2017-R'!F16&gt;0,'Admissions 2017-R'!F16/'Admissions 2017-R'!C16,"  ")</f>
        <v>0.12793248945147678</v>
      </c>
      <c r="J16" s="36">
        <f>IF('Admissions 2017-R'!G16&gt;0,'Admissions 2017-R'!G16/'Admissions 2017-R'!C16,"  ")</f>
        <v>0.19375527426160338</v>
      </c>
      <c r="K16" s="36">
        <f>IF('Admissions 2017-R'!J16&gt;0,'Admissions 2017-R'!J16/'Admissions 2017-R'!C16,"  ")</f>
        <v>0.17443037974683545</v>
      </c>
      <c r="L16" s="36">
        <f>IF('Admissions 2017-R'!I16&gt;0,'Admissions 2017-R'!I16/'Admissions 2017-R'!C16,"  ")</f>
        <v>3.8312236286919835E-2</v>
      </c>
      <c r="M16">
        <v>2017</v>
      </c>
    </row>
    <row r="17" spans="1:15">
      <c r="A17" s="3" t="s">
        <v>40</v>
      </c>
      <c r="B17" s="2" t="s">
        <v>41</v>
      </c>
      <c r="C17" s="35">
        <f t="shared" si="0"/>
        <v>0.31999999999999995</v>
      </c>
      <c r="D17" s="31">
        <f t="shared" si="1"/>
        <v>0.68</v>
      </c>
      <c r="E17" s="31">
        <f t="shared" si="2"/>
        <v>0.11</v>
      </c>
      <c r="F17" s="31">
        <f t="shared" si="3"/>
        <v>0.57000000000000006</v>
      </c>
      <c r="G17" s="31">
        <f t="shared" si="4"/>
        <v>0.46</v>
      </c>
      <c r="H17" s="35">
        <f t="shared" si="5"/>
        <v>0.22</v>
      </c>
      <c r="I17" s="36">
        <f>IF('Admissions 2017-R'!F17&gt;0,'Admissions 2017-R'!F17/'Admissions 2017-R'!C17,"  ")</f>
        <v>8.1959491285916161E-2</v>
      </c>
      <c r="J17" s="36">
        <f>IF('Admissions 2017-R'!G17&gt;0,'Admissions 2017-R'!G17/'Admissions 2017-R'!C17,"  ")</f>
        <v>0.37949442612655049</v>
      </c>
      <c r="K17" s="36">
        <f>IF('Admissions 2017-R'!J17&gt;0,'Admissions 2017-R'!J17/'Admissions 2017-R'!C17,"  ")</f>
        <v>0.18856963416548908</v>
      </c>
      <c r="L17" s="36">
        <f>IF('Admissions 2017-R'!I17&gt;0,'Admissions 2017-R'!I17/'Admissions 2017-R'!C17,"  ")</f>
        <v>3.0774061862144764E-2</v>
      </c>
      <c r="M17">
        <v>2017</v>
      </c>
    </row>
    <row r="18" spans="1:15">
      <c r="A18" s="3" t="s">
        <v>42</v>
      </c>
      <c r="B18" s="2" t="s">
        <v>43</v>
      </c>
      <c r="C18" s="35">
        <f>1-D18</f>
        <v>0.36</v>
      </c>
      <c r="D18" s="31">
        <f t="shared" si="1"/>
        <v>0.64</v>
      </c>
      <c r="E18" s="31">
        <f>L18</f>
        <v>1.1751538891997761E-2</v>
      </c>
      <c r="F18" s="31">
        <f>K18</f>
        <v>0.40561462413728783</v>
      </c>
      <c r="G18" s="31">
        <f>'Admissions 2017-R'!E18/'Admissions 2017-R'!C18</f>
        <v>0.21987502331654543</v>
      </c>
      <c r="H18" s="35">
        <f t="shared" si="5"/>
        <v>0.42</v>
      </c>
      <c r="I18" s="38" t="str">
        <f>IF('Admissions 2017-R'!F18&gt;0,'Admissions 2017-R'!F18/'Admissions 2017-R'!C18,"  ")</f>
        <v xml:space="preserve">  </v>
      </c>
      <c r="J18" s="36" t="str">
        <f>IF('Admissions 2017-R'!G18&gt;0,'Admissions 2017-R'!G18/'Admissions 2017-R'!C18,"  ")</f>
        <v xml:space="preserve">  </v>
      </c>
      <c r="K18" s="36">
        <f>IF('Admissions 2017-R'!J18&gt;0,'Admissions 2017-R'!J18/'Admissions 2017-R'!C18,"  ")</f>
        <v>0.40561462413728783</v>
      </c>
      <c r="L18" s="36">
        <f>IF('Admissions 2017-R'!I18&gt;0,'Admissions 2017-R'!I18/'Admissions 2017-R'!C18,"  ")</f>
        <v>1.1751538891997761E-2</v>
      </c>
      <c r="M18">
        <v>2017</v>
      </c>
    </row>
    <row r="19" spans="1:15">
      <c r="A19" s="3" t="s">
        <v>44</v>
      </c>
      <c r="B19" s="2" t="s">
        <v>45</v>
      </c>
      <c r="C19" s="35">
        <f t="shared" si="0"/>
        <v>0.49</v>
      </c>
      <c r="D19" s="31">
        <f t="shared" si="1"/>
        <v>0.51</v>
      </c>
      <c r="E19" s="31">
        <f t="shared" si="2"/>
        <v>0.28999999999999998</v>
      </c>
      <c r="F19" s="31">
        <f t="shared" si="3"/>
        <v>0.22000000000000003</v>
      </c>
      <c r="G19" s="31">
        <f t="shared" si="4"/>
        <v>0.21000000000000002</v>
      </c>
      <c r="H19" s="35">
        <f t="shared" si="5"/>
        <v>0.3</v>
      </c>
      <c r="I19" s="36">
        <f>IF('Admissions 2017-R'!F19&gt;0,'Admissions 2017-R'!F19/'Admissions 2017-R'!C19,"  ")</f>
        <v>4.0972644376899695E-2</v>
      </c>
      <c r="J19" s="36">
        <f>IF('Admissions 2017-R'!G19&gt;0,'Admissions 2017-R'!G19/'Admissions 2017-R'!C19,"  ")</f>
        <v>0.17015197568389057</v>
      </c>
      <c r="K19" s="36">
        <f>IF('Admissions 2017-R'!J19&gt;0,'Admissions 2017-R'!J19/'Admissions 2017-R'!C19,"  ")</f>
        <v>4.6200607902735565E-2</v>
      </c>
      <c r="L19" s="36">
        <f>IF('Admissions 2017-R'!I19&gt;0,'Admissions 2017-R'!I19/'Admissions 2017-R'!C19,"  ")</f>
        <v>0.25477203647416413</v>
      </c>
      <c r="M19">
        <v>2017</v>
      </c>
    </row>
    <row r="20" spans="1:15">
      <c r="A20" s="3" t="s">
        <v>46</v>
      </c>
      <c r="B20" s="1" t="s">
        <v>47</v>
      </c>
      <c r="C20" s="35">
        <f t="shared" si="0"/>
        <v>0.9</v>
      </c>
      <c r="D20" s="31">
        <f>ROUND(H20,2)+ROUND(G20,2)</f>
        <v>9.9999999999999992E-2</v>
      </c>
      <c r="E20" s="31">
        <f>L20</f>
        <v>1.8057784911717497E-2</v>
      </c>
      <c r="F20" s="31">
        <f>K20</f>
        <v>7.3836276083467101E-2</v>
      </c>
      <c r="G20" s="31">
        <f>'Admissions 2017-R'!E20/'Admissions 2017-R'!C20</f>
        <v>1.0834670947030497E-2</v>
      </c>
      <c r="H20" s="35">
        <f t="shared" si="5"/>
        <v>9.0000000000000011E-2</v>
      </c>
      <c r="I20" s="36" t="str">
        <f>IF('Admissions 2017-R'!F20&gt;0,'Admissions 2017-R'!F20/'Admissions 2017-R'!C20,"  ")</f>
        <v xml:space="preserve">  </v>
      </c>
      <c r="J20" s="36" t="str">
        <f>IF('Admissions 2017-R'!G20&gt;0,'Admissions 2017-R'!G20/'Admissions 2017-R'!C20,"  ")</f>
        <v xml:space="preserve">  </v>
      </c>
      <c r="K20" s="36">
        <f>IF('Admissions 2017-R'!J20&gt;0,'Admissions 2017-R'!J20/'Admissions 2017-R'!C20,"  ")</f>
        <v>7.3836276083467101E-2</v>
      </c>
      <c r="L20" s="36">
        <f>IF('Admissions 2017-R'!I20&gt;0,'Admissions 2017-R'!I20/'Admissions 2017-R'!C20,"  ")</f>
        <v>1.8057784911717497E-2</v>
      </c>
      <c r="M20">
        <v>2017</v>
      </c>
    </row>
    <row r="21" spans="1:15">
      <c r="A21" s="3" t="s">
        <v>48</v>
      </c>
      <c r="B21" s="2" t="s">
        <v>49</v>
      </c>
      <c r="C21" s="35">
        <f t="shared" si="0"/>
        <v>0.66</v>
      </c>
      <c r="D21" s="31">
        <f t="shared" si="1"/>
        <v>0.33999999999999997</v>
      </c>
      <c r="E21" s="31">
        <f>L21</f>
        <v>2.0916568742655701E-2</v>
      </c>
      <c r="F21" s="31">
        <f>K21</f>
        <v>0.13278495887191538</v>
      </c>
      <c r="G21" s="31">
        <f>'Admissions 2017-R'!E21/'Admissions 2017-R'!C21</f>
        <v>0.18589894242068156</v>
      </c>
      <c r="H21" s="35">
        <f>'Admissions 2017-R'!H21/'Admissions 2017-R'!C21</f>
        <v>0.15370152761457109</v>
      </c>
      <c r="I21" s="36">
        <f>IF('Admissions 2017-R'!F21&gt;0,'Admissions 2017-R'!F21/'Admissions 2017-R'!C21,"  ")</f>
        <v>1.8096357226792009E-2</v>
      </c>
      <c r="J21" s="36">
        <f>IF('Admissions 2017-R'!G21&gt;0,'Admissions 2017-R'!G21/'Admissions 2017-R'!C21,"  ")</f>
        <v>0.16780258519388955</v>
      </c>
      <c r="K21" s="36">
        <f>IF('Admissions 2017-R'!J21&gt;0,'Admissions 2017-R'!J21/'Admissions 2017-R'!C21,"  ")</f>
        <v>0.13278495887191538</v>
      </c>
      <c r="L21" s="36">
        <f>IF('Admissions 2017-R'!I21&gt;0,'Admissions 2017-R'!I21/'Admissions 2017-R'!C21,"  ")</f>
        <v>2.0916568742655701E-2</v>
      </c>
      <c r="M21">
        <v>2017</v>
      </c>
      <c r="O21" s="11"/>
    </row>
    <row r="22" spans="1:15">
      <c r="A22" s="3" t="s">
        <v>50</v>
      </c>
      <c r="B22" s="2" t="s">
        <v>51</v>
      </c>
      <c r="C22" s="35">
        <f t="shared" si="0"/>
        <v>0.56000000000000005</v>
      </c>
      <c r="D22" s="31">
        <f t="shared" si="1"/>
        <v>0.44</v>
      </c>
      <c r="E22" s="31">
        <f>I22</f>
        <v>0.22156133828996283</v>
      </c>
      <c r="F22" s="31">
        <f>J22</f>
        <v>0.21561338289962825</v>
      </c>
      <c r="G22" s="31">
        <f t="shared" si="4"/>
        <v>0.44</v>
      </c>
      <c r="H22" s="35"/>
      <c r="I22" s="36">
        <f>IF('Admissions 2017-R'!F22&gt;0,'Admissions 2017-R'!F22/'Admissions 2017-R'!C22,"  ")</f>
        <v>0.22156133828996283</v>
      </c>
      <c r="J22" s="36">
        <f>IF('Admissions 2017-R'!G22&gt;0,'Admissions 2017-R'!G22/'Admissions 2017-R'!C22,"  ")</f>
        <v>0.21561338289962825</v>
      </c>
      <c r="K22" s="36" t="str">
        <f>IF('Admissions 2017-R'!J22&gt;0,'Admissions 2017-R'!J22/'Admissions 2017-R'!C22,"  ")</f>
        <v xml:space="preserve">  </v>
      </c>
      <c r="L22" s="36" t="str">
        <f>IF('Admissions 2017-R'!I22&gt;0,'Admissions 2017-R'!I22/'Admissions 2017-R'!C22,"  ")</f>
        <v xml:space="preserve">  </v>
      </c>
      <c r="M22">
        <v>2017</v>
      </c>
    </row>
    <row r="23" spans="1:15">
      <c r="A23" s="3" t="s">
        <v>52</v>
      </c>
      <c r="B23" s="1" t="s">
        <v>53</v>
      </c>
      <c r="C23" s="35">
        <f t="shared" si="0"/>
        <v>0.48</v>
      </c>
      <c r="D23" s="31">
        <f t="shared" si="1"/>
        <v>0.52</v>
      </c>
      <c r="E23" s="31">
        <f>L23</f>
        <v>0.10963136586405285</v>
      </c>
      <c r="F23" s="31">
        <f>K23</f>
        <v>0.18016194331983806</v>
      </c>
      <c r="G23" s="31">
        <f>'Admissions 2017-R'!E23/'Admissions 2017-R'!C23</f>
        <v>0.23108885574259536</v>
      </c>
      <c r="H23" s="35">
        <f t="shared" si="5"/>
        <v>0.28999999999999998</v>
      </c>
      <c r="I23" s="36" t="str">
        <f>IF('Admissions 2017-R'!F23&gt;0,'Admissions 2017-R'!F23/'Admissions 2017-R'!C23,"  ")</f>
        <v xml:space="preserve">  </v>
      </c>
      <c r="J23" s="36" t="str">
        <f>IF('Admissions 2017-R'!G23&gt;0,'Admissions 2017-R'!G23/'Admissions 2017-R'!C23,"  ")</f>
        <v xml:space="preserve">  </v>
      </c>
      <c r="K23" s="36">
        <f>IF('Admissions 2017-R'!J23&gt;0,'Admissions 2017-R'!J23/'Admissions 2017-R'!C23,"  ")</f>
        <v>0.18016194331983806</v>
      </c>
      <c r="L23" s="36">
        <f>IF('Admissions 2017-R'!I23&gt;0,'Admissions 2017-R'!I23/'Admissions 2017-R'!C23,"  ")</f>
        <v>0.10963136586405285</v>
      </c>
      <c r="M23">
        <v>2017</v>
      </c>
    </row>
    <row r="24" spans="1:15">
      <c r="A24" s="3" t="s">
        <v>54</v>
      </c>
      <c r="B24" s="1" t="s">
        <v>55</v>
      </c>
      <c r="C24" s="35">
        <f t="shared" si="0"/>
        <v>0.35000000000000009</v>
      </c>
      <c r="D24" s="31">
        <f t="shared" si="1"/>
        <v>0.64999999999999991</v>
      </c>
      <c r="E24" s="31">
        <f>L24</f>
        <v>4.9390243902439027E-2</v>
      </c>
      <c r="F24" s="31">
        <f>K24</f>
        <v>0.36414634146341462</v>
      </c>
      <c r="G24" s="31">
        <f>'Admissions 2017-R'!E24/'Admissions 2017-R'!C24</f>
        <v>0.24134146341463414</v>
      </c>
      <c r="H24" s="35">
        <f t="shared" si="5"/>
        <v>0.41</v>
      </c>
      <c r="I24" s="36" t="str">
        <f>IF('Admissions 2017-R'!F24&gt;0,'Admissions 2017-R'!F24/'Admissions 2017-R'!C24,"  ")</f>
        <v xml:space="preserve">  </v>
      </c>
      <c r="J24" s="36" t="str">
        <f>IF('Admissions 2017-R'!G24&gt;0,'Admissions 2017-R'!G24/'Admissions 2017-R'!C24,"  ")</f>
        <v xml:space="preserve">  </v>
      </c>
      <c r="K24" s="36">
        <f>IF('Admissions 2017-R'!J24&gt;0,'Admissions 2017-R'!J24/'Admissions 2017-R'!C24,"  ")</f>
        <v>0.36414634146341462</v>
      </c>
      <c r="L24" s="36">
        <f>IF('Admissions 2017-R'!I24&gt;0,'Admissions 2017-R'!I24/'Admissions 2017-R'!C24,"  ")</f>
        <v>4.9390243902439027E-2</v>
      </c>
      <c r="M24">
        <v>2017</v>
      </c>
    </row>
    <row r="25" spans="1:15">
      <c r="A25" s="3" t="s">
        <v>56</v>
      </c>
      <c r="B25" s="2" t="s">
        <v>57</v>
      </c>
      <c r="C25" s="35">
        <f t="shared" si="0"/>
        <v>0.21999999999999997</v>
      </c>
      <c r="D25" s="31">
        <f t="shared" si="1"/>
        <v>0.78</v>
      </c>
      <c r="E25" s="31">
        <f t="shared" si="2"/>
        <v>0.22</v>
      </c>
      <c r="F25" s="31">
        <f t="shared" si="3"/>
        <v>0.56000000000000005</v>
      </c>
      <c r="G25" s="31">
        <f t="shared" si="4"/>
        <v>0.43000000000000005</v>
      </c>
      <c r="H25" s="35">
        <f t="shared" si="5"/>
        <v>0.35000000000000003</v>
      </c>
      <c r="I25" s="36">
        <f>IF('Admissions 2017-R'!F25&gt;0,'Admissions 2017-R'!F25/'Admissions 2017-R'!C25,"  ")</f>
        <v>0.14665139048015832</v>
      </c>
      <c r="J25" s="36">
        <f>IF('Admissions 2017-R'!G25&gt;0,'Admissions 2017-R'!G25/'Admissions 2017-R'!C25,"  ")</f>
        <v>0.27976252473700658</v>
      </c>
      <c r="K25" s="36">
        <f>IF('Admissions 2017-R'!J25&gt;0,'Admissions 2017-R'!J25/'Admissions 2017-R'!C25,"  ")</f>
        <v>0.27846057702322674</v>
      </c>
      <c r="L25" s="36">
        <f>IF('Admissions 2017-R'!I25&gt;0,'Admissions 2017-R'!I25/'Admissions 2017-R'!C25,"  ")</f>
        <v>7.0617643995417145E-2</v>
      </c>
      <c r="M25">
        <v>2017</v>
      </c>
    </row>
    <row r="26" spans="1:15">
      <c r="A26" s="3" t="s">
        <v>58</v>
      </c>
      <c r="B26" s="2" t="s">
        <v>59</v>
      </c>
      <c r="C26" s="35">
        <f t="shared" si="0"/>
        <v>0.55000000000000004</v>
      </c>
      <c r="D26" s="31">
        <f t="shared" si="1"/>
        <v>0.44999999999999996</v>
      </c>
      <c r="E26" s="31">
        <f t="shared" si="2"/>
        <v>0.1</v>
      </c>
      <c r="F26" s="31">
        <f t="shared" si="3"/>
        <v>0.35</v>
      </c>
      <c r="G26" s="31">
        <f t="shared" si="4"/>
        <v>0.24000000000000002</v>
      </c>
      <c r="H26" s="35">
        <f t="shared" si="5"/>
        <v>0.21</v>
      </c>
      <c r="I26" s="36">
        <f>IF('Admissions 2017-R'!F26&gt;0,'Admissions 2017-R'!F26/'Admissions 2017-R'!C26,"  ")</f>
        <v>6.6705675833820949E-2</v>
      </c>
      <c r="J26" s="36">
        <f>IF('Admissions 2017-R'!G26&gt;0,'Admissions 2017-R'!G26/'Admissions 2017-R'!C26,"  ")</f>
        <v>0.1698069046225863</v>
      </c>
      <c r="K26" s="36">
        <f>IF('Admissions 2017-R'!J26&gt;0,'Admissions 2017-R'!J26/'Admissions 2017-R'!C26,"  ")</f>
        <v>0.18256290228203628</v>
      </c>
      <c r="L26" s="36">
        <f>IF('Admissions 2017-R'!I26&gt;0,'Admissions 2017-R'!I26/'Admissions 2017-R'!C26,"  ")</f>
        <v>3.0544177881802224E-2</v>
      </c>
      <c r="M26">
        <v>2017</v>
      </c>
    </row>
    <row r="27" spans="1:15">
      <c r="A27" s="3" t="s">
        <v>60</v>
      </c>
      <c r="B27" s="2" t="s">
        <v>61</v>
      </c>
      <c r="C27" s="35">
        <f t="shared" si="0"/>
        <v>0.59</v>
      </c>
      <c r="D27" s="31">
        <f t="shared" si="1"/>
        <v>0.41000000000000003</v>
      </c>
      <c r="E27" s="31">
        <f t="shared" si="2"/>
        <v>0.11</v>
      </c>
      <c r="F27" s="31">
        <f t="shared" si="3"/>
        <v>0.30000000000000004</v>
      </c>
      <c r="G27" s="31">
        <f t="shared" si="4"/>
        <v>0.25</v>
      </c>
      <c r="H27" s="35">
        <f t="shared" si="5"/>
        <v>0.16</v>
      </c>
      <c r="I27" s="36">
        <f>IF('Admissions 2017-R'!F27&gt;0,'Admissions 2017-R'!F27/'Admissions 2017-R'!C27,"  ")</f>
        <v>8.9187056037884765E-2</v>
      </c>
      <c r="J27" s="36">
        <f>IF('Admissions 2017-R'!G27&gt;0,'Admissions 2017-R'!G27/'Admissions 2017-R'!C27,"  ")</f>
        <v>0.16416732438831885</v>
      </c>
      <c r="K27" s="36">
        <f>IF('Admissions 2017-R'!J27&gt;0,'Admissions 2017-R'!J27/'Admissions 2017-R'!C27,"  ")</f>
        <v>0.1404893449092344</v>
      </c>
      <c r="L27" s="36">
        <f>IF('Admissions 2017-R'!I27&gt;0,'Admissions 2017-R'!I27/'Admissions 2017-R'!C27,"  ")</f>
        <v>1.6574585635359115E-2</v>
      </c>
      <c r="M27">
        <v>2017</v>
      </c>
    </row>
    <row r="28" spans="1:15">
      <c r="A28" s="4" t="s">
        <v>62</v>
      </c>
      <c r="B28" s="1" t="s">
        <v>63</v>
      </c>
      <c r="C28" s="35">
        <f t="shared" si="0"/>
        <v>0.41000000000000003</v>
      </c>
      <c r="D28" s="31">
        <f t="shared" si="1"/>
        <v>0.59</v>
      </c>
      <c r="E28" s="31">
        <f>I28</f>
        <v>0.26548089591567853</v>
      </c>
      <c r="F28" s="31">
        <f>J28</f>
        <v>0.10046113306982872</v>
      </c>
      <c r="G28" s="31">
        <f t="shared" si="4"/>
        <v>0.37</v>
      </c>
      <c r="H28" s="35">
        <f>'Admissions 2017-R'!H28/'Admissions 2017-R'!C28</f>
        <v>0.2238965744400527</v>
      </c>
      <c r="I28" s="36">
        <f>IF('Admissions 2017-R'!F28&gt;0,'Admissions 2017-R'!F28/'Admissions 2017-R'!C28,"  ")</f>
        <v>0.26548089591567853</v>
      </c>
      <c r="J28" s="36">
        <f>IF('Admissions 2017-R'!G28&gt;0,'Admissions 2017-R'!G28/'Admissions 2017-R'!C28,"  ")</f>
        <v>0.10046113306982872</v>
      </c>
      <c r="K28" s="36">
        <f>IF('Admissions 2017-R'!J28&gt;0,'Admissions 2017-R'!J28/'Admissions 2017-R'!C28,"  ")</f>
        <v>1.8527667984189723E-3</v>
      </c>
      <c r="L28" s="36">
        <f>IF('Admissions 2017-R'!I28&gt;0,'Admissions 2017-R'!I28/'Admissions 2017-R'!C28,"  ")</f>
        <v>0.22204380764163373</v>
      </c>
      <c r="M28">
        <v>2017</v>
      </c>
    </row>
    <row r="29" spans="1:15">
      <c r="A29" s="4" t="s">
        <v>64</v>
      </c>
      <c r="B29" s="2" t="s">
        <v>65</v>
      </c>
      <c r="C29" s="35">
        <f t="shared" si="0"/>
        <v>0.51</v>
      </c>
      <c r="D29" s="31">
        <f t="shared" si="1"/>
        <v>0.49</v>
      </c>
      <c r="E29" s="31">
        <f t="shared" si="2"/>
        <v>0.08</v>
      </c>
      <c r="F29" s="31">
        <f t="shared" si="3"/>
        <v>0.41000000000000003</v>
      </c>
      <c r="G29" s="31">
        <f t="shared" si="4"/>
        <v>0.31</v>
      </c>
      <c r="H29" s="35">
        <f t="shared" si="5"/>
        <v>0.18000000000000002</v>
      </c>
      <c r="I29" s="36">
        <f>IF('Admissions 2017-R'!F29&gt;0,'Admissions 2017-R'!F29/'Admissions 2017-R'!C29,"  ")</f>
        <v>7.3566084788029923E-2</v>
      </c>
      <c r="J29" s="36">
        <f>IF('Admissions 2017-R'!G29&gt;0,'Admissions 2017-R'!G29/'Admissions 2017-R'!C29,"  ")</f>
        <v>0.24002493765586036</v>
      </c>
      <c r="K29" s="36">
        <f>IF('Admissions 2017-R'!J29&gt;0,'Admissions 2017-R'!J29/'Admissions 2017-R'!C29,"  ")</f>
        <v>0.16957605985037408</v>
      </c>
      <c r="L29" s="36">
        <f>IF('Admissions 2017-R'!I29&gt;0,'Admissions 2017-R'!I29/'Admissions 2017-R'!C29,"  ")</f>
        <v>1.1221945137157107E-2</v>
      </c>
      <c r="M29">
        <v>2017</v>
      </c>
    </row>
    <row r="30" spans="1:15">
      <c r="A30" s="3" t="s">
        <v>66</v>
      </c>
      <c r="B30" s="2" t="s">
        <v>67</v>
      </c>
      <c r="C30" s="35">
        <f t="shared" si="0"/>
        <v>0.79</v>
      </c>
      <c r="D30" s="31">
        <f t="shared" si="1"/>
        <v>0.21000000000000002</v>
      </c>
      <c r="E30" s="31">
        <f>L30</f>
        <v>8.2459312839059676E-2</v>
      </c>
      <c r="F30" s="31">
        <f>K30</f>
        <v>7.956600361663653E-2</v>
      </c>
      <c r="G30" s="31">
        <f>'Admissions 2017-R'!E30/'Admissions 2017-R'!C30</f>
        <v>5.4611211573236888E-2</v>
      </c>
      <c r="H30" s="35">
        <f t="shared" si="5"/>
        <v>0.16</v>
      </c>
      <c r="I30" s="36" t="str">
        <f>IF('Admissions 2017-R'!F30&gt;0,'Admissions 2017-R'!F30/'Admissions 2017-R'!C30,"  ")</f>
        <v xml:space="preserve">  </v>
      </c>
      <c r="J30" s="36" t="str">
        <f>IF('Admissions 2017-R'!G30&gt;0,'Admissions 2017-R'!G30/'Admissions 2017-R'!C30,"  ")</f>
        <v xml:space="preserve">  </v>
      </c>
      <c r="K30" s="36">
        <f>IF('Admissions 2017-R'!J30&gt;0,'Admissions 2017-R'!J30/'Admissions 2017-R'!C30,"  ")</f>
        <v>7.956600361663653E-2</v>
      </c>
      <c r="L30" s="36">
        <f>IF('Admissions 2017-R'!I30&gt;0,'Admissions 2017-R'!I30/'Admissions 2017-R'!C30,"  ")</f>
        <v>8.2459312839059676E-2</v>
      </c>
      <c r="M30">
        <v>2017</v>
      </c>
    </row>
    <row r="31" spans="1:15">
      <c r="A31" s="3" t="s">
        <v>68</v>
      </c>
      <c r="B31" s="2" t="s">
        <v>69</v>
      </c>
      <c r="C31" s="35">
        <f t="shared" si="0"/>
        <v>0.4</v>
      </c>
      <c r="D31" s="31">
        <f t="shared" si="1"/>
        <v>0.6</v>
      </c>
      <c r="E31" s="31">
        <f t="shared" si="2"/>
        <v>0.03</v>
      </c>
      <c r="F31" s="31">
        <f t="shared" si="3"/>
        <v>0.56999999999999995</v>
      </c>
      <c r="G31" s="31">
        <f>'Admissions 2017-R'!E31/'Admissions 2017-R'!C31</f>
        <v>0.10773809523809524</v>
      </c>
      <c r="H31" s="35">
        <f>'Admissions 2017-R'!H31/'Admissions 2017-R'!C31</f>
        <v>0.48928571428571427</v>
      </c>
      <c r="I31" s="36">
        <f>IF('Admissions 2017-R'!F31&gt;0,'Admissions 2017-R'!F31/'Admissions 2017-R'!C31,"  ")</f>
        <v>7.7380952380952384E-3</v>
      </c>
      <c r="J31" s="36">
        <f>IF('Admissions 2017-R'!G31&gt;0,'Admissions 2017-R'!G31/'Admissions 2017-R'!C31,"  ")</f>
        <v>0.1</v>
      </c>
      <c r="K31" s="36">
        <f>IF('Admissions 2017-R'!J31&gt;0,'Admissions 2017-R'!J31/'Admissions 2017-R'!C31,"  ")</f>
        <v>0.46726190476190477</v>
      </c>
      <c r="L31" s="36">
        <f>IF('Admissions 2017-R'!I31&gt;0,'Admissions 2017-R'!I31/'Admissions 2017-R'!C31,"  ")</f>
        <v>2.2023809523809525E-2</v>
      </c>
      <c r="M31">
        <v>2017</v>
      </c>
    </row>
    <row r="32" spans="1:15">
      <c r="A32" s="3" t="s">
        <v>70</v>
      </c>
      <c r="B32" s="2" t="s">
        <v>71</v>
      </c>
      <c r="C32" s="35">
        <f t="shared" si="0"/>
        <v>0.73</v>
      </c>
      <c r="D32" s="31">
        <f t="shared" si="1"/>
        <v>0.27</v>
      </c>
      <c r="E32" s="31">
        <f>L32</f>
        <v>6.3451208594449415E-2</v>
      </c>
      <c r="F32" s="31">
        <f>K32</f>
        <v>0.20758728737690241</v>
      </c>
      <c r="G32" s="31"/>
      <c r="H32" s="35">
        <f t="shared" si="5"/>
        <v>0.27</v>
      </c>
      <c r="I32" s="36" t="str">
        <f>IF('Admissions 2017-R'!F32&gt;0,'Admissions 2017-R'!F32/'Admissions 2017-R'!C32,"  ")</f>
        <v xml:space="preserve">  </v>
      </c>
      <c r="J32" s="36" t="str">
        <f>IF('Admissions 2017-R'!G32&gt;0,'Admissions 2017-R'!G32/'Admissions 2017-R'!C32,"  ")</f>
        <v xml:space="preserve">  </v>
      </c>
      <c r="K32" s="36">
        <f>IF('Admissions 2017-R'!J32&gt;0,'Admissions 2017-R'!J32/'Admissions 2017-R'!C32,"  ")</f>
        <v>0.20758728737690241</v>
      </c>
      <c r="L32" s="36">
        <f>IF('Admissions 2017-R'!I32&gt;0,'Admissions 2017-R'!I32/'Admissions 2017-R'!C32,"  ")</f>
        <v>6.3451208594449415E-2</v>
      </c>
      <c r="M32">
        <v>2017</v>
      </c>
    </row>
    <row r="33" spans="1:13">
      <c r="A33" s="3" t="s">
        <v>72</v>
      </c>
      <c r="B33" s="1" t="s">
        <v>73</v>
      </c>
      <c r="C33" s="35">
        <f t="shared" si="0"/>
        <v>0.69</v>
      </c>
      <c r="D33" s="31">
        <f t="shared" si="1"/>
        <v>0.31</v>
      </c>
      <c r="E33" s="31"/>
      <c r="F33" s="31"/>
      <c r="G33" s="31"/>
      <c r="H33" s="35">
        <f>'Admissions 2017-R'!H33/'Admissions 2017-R'!C33</f>
        <v>0.30938378931219634</v>
      </c>
      <c r="I33" s="36" t="str">
        <f>IF('Admissions 2017-R'!F33&gt;0,'Admissions 2017-R'!F33/'Admissions 2017-R'!C33,"  ")</f>
        <v xml:space="preserve">  </v>
      </c>
      <c r="J33" s="36" t="str">
        <f>IF('Admissions 2017-R'!G33&gt;0,'Admissions 2017-R'!G33/'Admissions 2017-R'!C33,"  ")</f>
        <v xml:space="preserve">  </v>
      </c>
      <c r="K33" s="36" t="str">
        <f>IF('Admissions 2017-R'!J33&gt;0,'Admissions 2017-R'!J33/'Admissions 2017-R'!C33,"  ")</f>
        <v xml:space="preserve">  </v>
      </c>
      <c r="L33" s="36" t="str">
        <f>IF('Admissions 2017-R'!I33&gt;0,'Admissions 2017-R'!I33/'Admissions 2017-R'!C33,"  ")</f>
        <v xml:space="preserve">  </v>
      </c>
      <c r="M33">
        <v>2017</v>
      </c>
    </row>
    <row r="34" spans="1:13">
      <c r="A34" s="3" t="s">
        <v>74</v>
      </c>
      <c r="B34" s="1" t="s">
        <v>75</v>
      </c>
      <c r="C34" s="35">
        <f t="shared" si="0"/>
        <v>0.61</v>
      </c>
      <c r="D34" s="31">
        <f t="shared" si="1"/>
        <v>0.39</v>
      </c>
      <c r="E34" s="31">
        <f t="shared" si="2"/>
        <v>0.01</v>
      </c>
      <c r="F34" s="31">
        <f t="shared" si="3"/>
        <v>0.38</v>
      </c>
      <c r="G34" s="31">
        <f t="shared" si="4"/>
        <v>0.26</v>
      </c>
      <c r="H34" s="35">
        <f t="shared" si="5"/>
        <v>0.13</v>
      </c>
      <c r="I34" s="36">
        <f>IF('Admissions 2017-R'!F34&gt;0,'Admissions 2017-R'!F34/'Admissions 2017-R'!C34,"  ")</f>
        <v>1.1478955248710697E-2</v>
      </c>
      <c r="J34" s="36">
        <f>IF('Admissions 2017-R'!G34&gt;0,'Admissions 2017-R'!G34/'Admissions 2017-R'!C34,"  ")</f>
        <v>0.24904342039594077</v>
      </c>
      <c r="K34" s="36">
        <f>IF('Admissions 2017-R'!J34&gt;0,'Admissions 2017-R'!J34/'Admissions 2017-R'!C34,"  ")</f>
        <v>0.12826484777907171</v>
      </c>
      <c r="L34" s="38">
        <f>IF('Admissions 2017-R'!I34&gt;0,'Admissions 2017-R'!I34/'Admissions 2017-R'!C34,"  ")</f>
        <v>3.8263184162368991E-3</v>
      </c>
      <c r="M34">
        <v>2017</v>
      </c>
    </row>
    <row r="35" spans="1:13">
      <c r="A35" s="4" t="s">
        <v>76</v>
      </c>
      <c r="B35" s="2" t="s">
        <v>77</v>
      </c>
      <c r="C35" s="35">
        <f t="shared" si="0"/>
        <v>0.53</v>
      </c>
      <c r="D35" s="31">
        <f t="shared" si="1"/>
        <v>0.47</v>
      </c>
      <c r="E35" s="31">
        <f>L35</f>
        <v>5.4726167961047845E-2</v>
      </c>
      <c r="F35" s="31">
        <f>K35</f>
        <v>0.41628103496841173</v>
      </c>
      <c r="G35" s="31"/>
      <c r="H35" s="35">
        <f t="shared" si="5"/>
        <v>0.47</v>
      </c>
      <c r="I35" s="36" t="str">
        <f>IF('Admissions 2017-R'!F35&gt;0,'Admissions 2017-R'!F35/'Admissions 2017-R'!C35,"  ")</f>
        <v xml:space="preserve">  </v>
      </c>
      <c r="J35" s="36" t="str">
        <f>IF('Admissions 2017-R'!G35&gt;0,'Admissions 2017-R'!G35/'Admissions 2017-R'!C35,"  ")</f>
        <v xml:space="preserve">  </v>
      </c>
      <c r="K35" s="36">
        <f>IF('Admissions 2017-R'!J35&gt;0,'Admissions 2017-R'!J35/'Admissions 2017-R'!C35,"  ")</f>
        <v>0.41628103496841173</v>
      </c>
      <c r="L35" s="36">
        <f>IF('Admissions 2017-R'!I35&gt;0,'Admissions 2017-R'!I35/'Admissions 2017-R'!C35,"  ")</f>
        <v>5.4726167961047845E-2</v>
      </c>
      <c r="M35">
        <v>2017</v>
      </c>
    </row>
    <row r="36" spans="1:13">
      <c r="A36" s="4" t="s">
        <v>78</v>
      </c>
      <c r="B36" s="2" t="s">
        <v>79</v>
      </c>
      <c r="C36" s="35">
        <f t="shared" si="0"/>
        <v>0.53</v>
      </c>
      <c r="D36" s="31">
        <f t="shared" si="1"/>
        <v>0.47</v>
      </c>
      <c r="E36" s="31">
        <f>L36</f>
        <v>0.11124234940405885</v>
      </c>
      <c r="F36" s="31">
        <f t="shared" si="3"/>
        <v>0.36</v>
      </c>
      <c r="G36" s="31">
        <f>'Admissions 2017-R'!E36/'Admissions 2017-R'!C36</f>
        <v>0.2140019327821325</v>
      </c>
      <c r="H36" s="35">
        <f t="shared" si="5"/>
        <v>0.26</v>
      </c>
      <c r="I36" s="36" t="str">
        <f>IF('Admissions 2017-R'!F36&gt;0,'Admissions 2017-R'!F36/'Admissions 2017-R'!C36,"  ")</f>
        <v xml:space="preserve">  </v>
      </c>
      <c r="J36" s="36">
        <f>IF('Admissions 2017-R'!G36&gt;0,'Admissions 2017-R'!G36/'Admissions 2017-R'!C36,"  ")</f>
        <v>0.2140019327821325</v>
      </c>
      <c r="K36" s="36">
        <f>IF('Admissions 2017-R'!J36&gt;0,'Admissions 2017-R'!J36/'Admissions 2017-R'!C36,"  ")</f>
        <v>0.15301191882315043</v>
      </c>
      <c r="L36" s="36">
        <f>IF('Admissions 2017-R'!I36&gt;0,'Admissions 2017-R'!I36/'Admissions 2017-R'!C36,"  ")</f>
        <v>0.11124234940405885</v>
      </c>
      <c r="M36">
        <v>2017</v>
      </c>
    </row>
    <row r="37" spans="1:13">
      <c r="A37" s="4" t="s">
        <v>80</v>
      </c>
      <c r="B37" s="2" t="s">
        <v>81</v>
      </c>
      <c r="C37" s="35">
        <f t="shared" si="0"/>
        <v>0.76</v>
      </c>
      <c r="D37" s="31">
        <f t="shared" si="1"/>
        <v>0.24000000000000002</v>
      </c>
      <c r="E37" s="31">
        <f>J37</f>
        <v>0.10699163482391821</v>
      </c>
      <c r="F37" s="31">
        <f>J37</f>
        <v>0.10699163482391821</v>
      </c>
      <c r="G37" s="31">
        <f t="shared" si="4"/>
        <v>0.22999999999999998</v>
      </c>
      <c r="H37" s="35">
        <f>'Admissions 2017-R'!H37/'Admissions 2017-R'!C37</f>
        <v>5.9898791696788188E-3</v>
      </c>
      <c r="I37" s="36">
        <f>IF('Admissions 2017-R'!F37&gt;0,'Admissions 2017-R'!F37/'Admissions 2017-R'!C37,"  ")</f>
        <v>0.12227615408447795</v>
      </c>
      <c r="J37" s="36">
        <f>IF('Admissions 2017-R'!G37&gt;0,'Admissions 2017-R'!G37/'Admissions 2017-R'!C37,"  ")</f>
        <v>0.10699163482391821</v>
      </c>
      <c r="K37" s="36" t="str">
        <f>IF('Admissions 2017-R'!J37&gt;0,'Admissions 2017-R'!J37/'Admissions 2017-R'!C37,"  ")</f>
        <v xml:space="preserve">  </v>
      </c>
      <c r="L37" s="36" t="str">
        <f>IF('Admissions 2017-R'!I37&gt;0,'Admissions 2017-R'!I37/'Admissions 2017-R'!C37,"  ")</f>
        <v xml:space="preserve">  </v>
      </c>
      <c r="M37">
        <v>2017</v>
      </c>
    </row>
    <row r="38" spans="1:13">
      <c r="A38" s="4" t="s">
        <v>82</v>
      </c>
      <c r="B38" s="1" t="s">
        <v>83</v>
      </c>
      <c r="C38" s="35">
        <f t="shared" si="0"/>
        <v>0.55000000000000004</v>
      </c>
      <c r="D38" s="31">
        <f t="shared" si="1"/>
        <v>0.45</v>
      </c>
      <c r="E38" s="31">
        <f t="shared" si="2"/>
        <v>0.28000000000000003</v>
      </c>
      <c r="F38" s="31">
        <f t="shared" si="3"/>
        <v>0.16999999999999998</v>
      </c>
      <c r="G38" s="31">
        <f t="shared" si="4"/>
        <v>0.22</v>
      </c>
      <c r="H38" s="35">
        <f t="shared" si="5"/>
        <v>0.23</v>
      </c>
      <c r="I38" s="36">
        <f>IF('Admissions 2017-R'!F38&gt;0,'Admissions 2017-R'!F38/'Admissions 2017-R'!C38,"  ")</f>
        <v>0.10829493087557604</v>
      </c>
      <c r="J38" s="36">
        <f>IF('Admissions 2017-R'!G38&gt;0,'Admissions 2017-R'!G38/'Admissions 2017-R'!C38,"  ")</f>
        <v>0.10810291858678955</v>
      </c>
      <c r="K38" s="36">
        <f>IF('Admissions 2017-R'!J38&gt;0,'Admissions 2017-R'!J38/'Admissions 2017-R'!C38,"  ")</f>
        <v>6.0291858678955451E-2</v>
      </c>
      <c r="L38" s="36">
        <f>IF('Admissions 2017-R'!I38&gt;0,'Admissions 2017-R'!I38/'Admissions 2017-R'!C38,"  ")</f>
        <v>0.17377112135176651</v>
      </c>
      <c r="M38">
        <v>2017</v>
      </c>
    </row>
    <row r="39" spans="1:13">
      <c r="A39" s="4" t="s">
        <v>84</v>
      </c>
      <c r="B39" s="2" t="s">
        <v>85</v>
      </c>
      <c r="C39" s="35">
        <f t="shared" si="0"/>
        <v>0.56000000000000005</v>
      </c>
      <c r="D39" s="31">
        <f t="shared" si="1"/>
        <v>0.44</v>
      </c>
      <c r="E39" s="31">
        <f>L39</f>
        <v>0.19076247733562363</v>
      </c>
      <c r="F39" s="31">
        <f>K39</f>
        <v>0.24601584120622197</v>
      </c>
      <c r="G39" s="31"/>
      <c r="H39" s="35">
        <f t="shared" si="5"/>
        <v>0.44</v>
      </c>
      <c r="I39" s="36" t="str">
        <f>IF('Admissions 2017-R'!F39&gt;0,'Admissions 2017-R'!F39/'Admissions 2017-R'!C39,"  ")</f>
        <v xml:space="preserve">  </v>
      </c>
      <c r="J39" s="36" t="str">
        <f>IF('Admissions 2017-R'!G39&gt;0,'Admissions 2017-R'!G39/'Admissions 2017-R'!C39,"  ")</f>
        <v xml:space="preserve">  </v>
      </c>
      <c r="K39" s="36">
        <f>IF('Admissions 2017-R'!J39&gt;0,'Admissions 2017-R'!J39/'Admissions 2017-R'!C39,"  ")</f>
        <v>0.24601584120622197</v>
      </c>
      <c r="L39" s="36">
        <f>IF('Admissions 2017-R'!I39&gt;0,'Admissions 2017-R'!I39/'Admissions 2017-R'!C39,"  ")</f>
        <v>0.19076247733562363</v>
      </c>
      <c r="M39">
        <v>2017</v>
      </c>
    </row>
    <row r="40" spans="1:13">
      <c r="A40" s="4" t="s">
        <v>86</v>
      </c>
      <c r="B40" s="2" t="s">
        <v>87</v>
      </c>
      <c r="C40" s="35">
        <f t="shared" si="0"/>
        <v>0.62</v>
      </c>
      <c r="D40" s="31">
        <f t="shared" si="1"/>
        <v>0.38</v>
      </c>
      <c r="E40" s="31">
        <f t="shared" si="2"/>
        <v>0.3</v>
      </c>
      <c r="F40" s="31">
        <f t="shared" si="3"/>
        <v>0.08</v>
      </c>
      <c r="G40" s="31">
        <f t="shared" si="4"/>
        <v>0.35</v>
      </c>
      <c r="H40" s="35">
        <f t="shared" si="5"/>
        <v>0.03</v>
      </c>
      <c r="I40" s="36">
        <f>IF('Admissions 2017-R'!F40&gt;0,'Admissions 2017-R'!F40/'Admissions 2017-R'!C40,"  ")</f>
        <v>0.29301868239921336</v>
      </c>
      <c r="J40" s="36">
        <f>IF('Admissions 2017-R'!G40&gt;0,'Admissions 2017-R'!G40/'Admissions 2017-R'!C40,"  ")</f>
        <v>5.9980334316617499E-2</v>
      </c>
      <c r="K40" s="36">
        <f>IF('Admissions 2017-R'!J40&gt;0,'Admissions 2017-R'!J40/'Admissions 2017-R'!C40,"  ")</f>
        <v>2.4909865617830221E-2</v>
      </c>
      <c r="L40" s="36">
        <f>IF('Admissions 2017-R'!I40&gt;0,'Admissions 2017-R'!I40/'Admissions 2017-R'!C40,"  ")</f>
        <v>1.0816125860373648E-2</v>
      </c>
      <c r="M40">
        <v>2017</v>
      </c>
    </row>
    <row r="41" spans="1:13">
      <c r="A41" s="4" t="s">
        <v>88</v>
      </c>
      <c r="B41" s="1" t="s">
        <v>89</v>
      </c>
      <c r="C41" s="35">
        <f t="shared" si="0"/>
        <v>0.61</v>
      </c>
      <c r="D41" s="31">
        <f t="shared" si="1"/>
        <v>0.39</v>
      </c>
      <c r="E41" s="31">
        <f t="shared" si="2"/>
        <v>0.11</v>
      </c>
      <c r="F41" s="31">
        <f t="shared" si="3"/>
        <v>0.28000000000000003</v>
      </c>
      <c r="G41" s="31">
        <f t="shared" si="4"/>
        <v>0.32</v>
      </c>
      <c r="H41" s="35">
        <f t="shared" si="5"/>
        <v>7.0000000000000007E-2</v>
      </c>
      <c r="I41" s="36">
        <f>IF('Admissions 2017-R'!F41&gt;0,'Admissions 2017-R'!F41/'Admissions 2017-R'!C41,"  ")</f>
        <v>5.7197558932631329E-2</v>
      </c>
      <c r="J41" s="36">
        <f>IF('Admissions 2017-R'!G41&gt;0,'Admissions 2017-R'!G41/'Admissions 2017-R'!C41,"  ")</f>
        <v>0.26408998444417853</v>
      </c>
      <c r="K41" s="36">
        <f>IF('Admissions 2017-R'!J41&gt;0,'Admissions 2017-R'!J41/'Admissions 2017-R'!C41,"  ")</f>
        <v>2.1538829723585017E-2</v>
      </c>
      <c r="L41" s="36">
        <f>IF('Admissions 2017-R'!I41&gt;0,'Admissions 2017-R'!I41/'Admissions 2017-R'!C41,"  ")</f>
        <v>5.1932511666866098E-2</v>
      </c>
      <c r="M41">
        <v>2017</v>
      </c>
    </row>
    <row r="42" spans="1:13">
      <c r="A42" s="4" t="s">
        <v>90</v>
      </c>
      <c r="B42" s="2" t="s">
        <v>91</v>
      </c>
      <c r="C42" s="35">
        <f t="shared" si="0"/>
        <v>0.32000000000000006</v>
      </c>
      <c r="D42" s="31">
        <f t="shared" si="1"/>
        <v>0.67999999999999994</v>
      </c>
      <c r="E42" s="31">
        <f t="shared" si="2"/>
        <v>7.0000000000000007E-2</v>
      </c>
      <c r="F42" s="31">
        <f t="shared" si="3"/>
        <v>0.61</v>
      </c>
      <c r="G42" s="31">
        <f t="shared" si="4"/>
        <v>0.18</v>
      </c>
      <c r="H42" s="35">
        <f t="shared" si="5"/>
        <v>0.5</v>
      </c>
      <c r="I42" s="36">
        <f>IF('Admissions 2017-R'!F42&gt;0,'Admissions 2017-R'!F42/'Admissions 2017-R'!C42,"  ")</f>
        <v>4.5241038318912234E-2</v>
      </c>
      <c r="J42" s="36">
        <f>IF('Admissions 2017-R'!G42&gt;0,'Admissions 2017-R'!G42/'Admissions 2017-R'!C42,"  ")</f>
        <v>0.13473423980222496</v>
      </c>
      <c r="K42" s="36">
        <f>IF('Admissions 2017-R'!J42&gt;0,'Admissions 2017-R'!J42/'Admissions 2017-R'!C42,"  ")</f>
        <v>0.48232385661310262</v>
      </c>
      <c r="L42" s="36">
        <f>IF('Admissions 2017-R'!I42&gt;0,'Admissions 2017-R'!I42/'Admissions 2017-R'!C42,"  ")</f>
        <v>2.3980222496909766E-2</v>
      </c>
      <c r="M42">
        <v>2017</v>
      </c>
    </row>
    <row r="43" spans="1:13">
      <c r="A43" s="4" t="s">
        <v>92</v>
      </c>
      <c r="B43" s="1" t="s">
        <v>93</v>
      </c>
      <c r="C43" s="35">
        <f t="shared" si="0"/>
        <v>0.61</v>
      </c>
      <c r="D43" s="31">
        <f t="shared" si="1"/>
        <v>0.39</v>
      </c>
      <c r="E43" s="31"/>
      <c r="F43" s="31">
        <f t="shared" si="3"/>
        <v>0.39</v>
      </c>
      <c r="G43" s="31">
        <f>'Admissions 2017-R'!E43/'Admissions 2017-R'!C43</f>
        <v>0.26626524867062873</v>
      </c>
      <c r="H43" s="35">
        <f>'Admissions 2017-R'!H43/'Admissions 2017-R'!C43</f>
        <v>0.12300594307162965</v>
      </c>
      <c r="I43" s="36" t="str">
        <f>IF('Admissions 2017-R'!F43&gt;0,'Admissions 2017-R'!F43/'Admissions 2017-R'!C43,"  ")</f>
        <v xml:space="preserve">  </v>
      </c>
      <c r="J43" s="36">
        <f>IF('Admissions 2017-R'!G43&gt;0,'Admissions 2017-R'!G43/'Admissions 2017-R'!C43,"  ")</f>
        <v>0.26626524867062873</v>
      </c>
      <c r="K43" s="36">
        <f>IF('Admissions 2017-R'!J43&gt;0,'Admissions 2017-R'!J43/'Admissions 2017-R'!C43,"  ")</f>
        <v>0.12300594307162965</v>
      </c>
      <c r="L43" s="36" t="str">
        <f>IF('Admissions 2017-R'!I43&gt;0,'Admissions 2017-R'!I43/'Admissions 2017-R'!C43,"  ")</f>
        <v xml:space="preserve">  </v>
      </c>
      <c r="M43">
        <v>2017</v>
      </c>
    </row>
    <row r="44" spans="1:13">
      <c r="A44" s="4" t="s">
        <v>94</v>
      </c>
      <c r="B44" s="2" t="s">
        <v>95</v>
      </c>
      <c r="C44" s="35">
        <f t="shared" si="0"/>
        <v>0.60000000000000009</v>
      </c>
      <c r="D44" s="31">
        <f t="shared" si="1"/>
        <v>0.39999999999999997</v>
      </c>
      <c r="E44" s="31">
        <f t="shared" si="2"/>
        <v>0.22000000000000003</v>
      </c>
      <c r="F44" s="31">
        <f t="shared" si="3"/>
        <v>0.18</v>
      </c>
      <c r="G44" s="31">
        <f t="shared" si="4"/>
        <v>0.29000000000000004</v>
      </c>
      <c r="H44" s="35">
        <f t="shared" si="5"/>
        <v>0.11</v>
      </c>
      <c r="I44" s="36">
        <f>IF('Admissions 2017-R'!F44&gt;0,'Admissions 2017-R'!F44/'Admissions 2017-R'!C44,"  ")</f>
        <v>0.14173228346456693</v>
      </c>
      <c r="J44" s="36">
        <f>IF('Admissions 2017-R'!G44&gt;0,'Admissions 2017-R'!G44/'Admissions 2017-R'!C44,"  ")</f>
        <v>0.14989736205153345</v>
      </c>
      <c r="K44" s="36">
        <f>IF('Admissions 2017-R'!J44&gt;0,'Admissions 2017-R'!J44/'Admissions 2017-R'!C44,"  ")</f>
        <v>2.8524158215631607E-2</v>
      </c>
      <c r="L44" s="36">
        <f>IF('Admissions 2017-R'!I44&gt;0,'Admissions 2017-R'!I44/'Admissions 2017-R'!C44,"  ")</f>
        <v>8.4209075032936065E-2</v>
      </c>
      <c r="M44">
        <v>2017</v>
      </c>
    </row>
    <row r="45" spans="1:13">
      <c r="A45" s="4" t="s">
        <v>96</v>
      </c>
      <c r="B45" s="1" t="s">
        <v>97</v>
      </c>
      <c r="C45" s="35">
        <f t="shared" si="0"/>
        <v>0.20999999999999996</v>
      </c>
      <c r="D45" s="31">
        <f t="shared" si="1"/>
        <v>0.79</v>
      </c>
      <c r="E45" s="31">
        <f t="shared" si="2"/>
        <v>0.27</v>
      </c>
      <c r="F45" s="31">
        <f t="shared" si="3"/>
        <v>0.52</v>
      </c>
      <c r="G45" s="31">
        <f t="shared" si="4"/>
        <v>0.26</v>
      </c>
      <c r="H45" s="35">
        <f t="shared" si="5"/>
        <v>0.53</v>
      </c>
      <c r="I45" s="36">
        <f>IF('Admissions 2017-R'!F45&gt;0,'Admissions 2017-R'!F45/'Admissions 2017-R'!C45,"  ")</f>
        <v>0.13708214563358384</v>
      </c>
      <c r="J45" s="36">
        <f>IF('Admissions 2017-R'!G45&gt;0,'Admissions 2017-R'!G45/'Admissions 2017-R'!C45,"  ")</f>
        <v>0.11920186576833376</v>
      </c>
      <c r="K45" s="36">
        <f>IF('Admissions 2017-R'!J45&gt;0,'Admissions 2017-R'!J45/'Admissions 2017-R'!C45,"  ")</f>
        <v>0.40165846074112466</v>
      </c>
      <c r="L45" s="36">
        <f>IF('Admissions 2017-R'!I45&gt;0,'Admissions 2017-R'!I45/'Admissions 2017-R'!C45,"  ")</f>
        <v>0.12853070743715989</v>
      </c>
      <c r="M45">
        <v>2017</v>
      </c>
    </row>
    <row r="46" spans="1:13">
      <c r="A46" s="4" t="s">
        <v>98</v>
      </c>
      <c r="B46" s="1" t="s">
        <v>99</v>
      </c>
      <c r="C46" s="35">
        <f t="shared" si="0"/>
        <v>0.49</v>
      </c>
      <c r="D46" s="31">
        <f t="shared" si="1"/>
        <v>0.51</v>
      </c>
      <c r="E46" s="31">
        <f>SUM(ROUND(L46,2),ROUND(I46,2))</f>
        <v>0.42</v>
      </c>
      <c r="F46" s="31">
        <f t="shared" si="3"/>
        <v>0.09</v>
      </c>
      <c r="G46" s="31">
        <f t="shared" si="4"/>
        <v>0.5</v>
      </c>
      <c r="H46" s="35">
        <f t="shared" si="5"/>
        <v>0.01</v>
      </c>
      <c r="I46" s="36">
        <f>IF('Admissions 2017-R'!F46&gt;0,'Admissions 2017-R'!F46/'Admissions 2017-R'!C46,"  ")</f>
        <v>0.40552438498057836</v>
      </c>
      <c r="J46" s="36">
        <f>IF('Admissions 2017-R'!G46&gt;0,'Admissions 2017-R'!G46/'Admissions 2017-R'!C46,"  ")</f>
        <v>9.1929218817436334E-2</v>
      </c>
      <c r="K46" s="38">
        <f>IF('Admissions 2017-R'!J46&gt;0,'Admissions 2017-R'!J46/'Admissions 2017-R'!C46,"  ")</f>
        <v>2.1579628830384117E-3</v>
      </c>
      <c r="L46" s="36">
        <f>IF('Admissions 2017-R'!I46&gt;0,'Admissions 2017-R'!I46/'Admissions 2017-R'!C46,"  ")</f>
        <v>6.2149331031506258E-3</v>
      </c>
      <c r="M46">
        <v>2017</v>
      </c>
    </row>
    <row r="47" spans="1:13">
      <c r="A47" s="4" t="s">
        <v>100</v>
      </c>
      <c r="B47" s="2" t="s">
        <v>101</v>
      </c>
      <c r="C47" s="35">
        <f t="shared" ref="C47" si="6">1-D47</f>
        <v>0.94</v>
      </c>
      <c r="D47" s="31">
        <f t="shared" ref="D47" si="7">ROUND(H47,2)+ROUND(G47,2)</f>
        <v>0.06</v>
      </c>
      <c r="E47" s="31"/>
      <c r="F47" s="31"/>
      <c r="G47" s="31">
        <f>'Admissions 2017-R'!E47/'Admissions 2017-R'!C47</f>
        <v>1.6472628189249442E-2</v>
      </c>
      <c r="H47" s="35">
        <f>'Admissions 2017-R'!H47/'Admissions 2017-R'!C47</f>
        <v>3.7404012880852121E-2</v>
      </c>
      <c r="I47" s="36" t="str">
        <f>IF('Admissions 2017-R'!F47&gt;0,'Admissions 2017-R'!F47/'Admissions 2017-R'!C47,"  ")</f>
        <v xml:space="preserve">  </v>
      </c>
      <c r="J47" s="36" t="str">
        <f>IF('Admissions 2017-R'!G47&gt;0,'Admissions 2017-R'!G47/'Admissions 2017-R'!C47,"  ")</f>
        <v xml:space="preserve">  </v>
      </c>
      <c r="K47" s="36" t="str">
        <f>IF('Admissions 2017-R'!J47&gt;0,'Admissions 2017-R'!J47/'Admissions 2017-R'!C47,"  ")</f>
        <v xml:space="preserve">  </v>
      </c>
      <c r="L47" s="36" t="str">
        <f>IF('Admissions 2017-R'!I47&gt;0,'Admissions 2017-R'!I47/'Admissions 2017-R'!C47,"  ")</f>
        <v xml:space="preserve">  </v>
      </c>
      <c r="M47">
        <v>2017</v>
      </c>
    </row>
    <row r="48" spans="1:13">
      <c r="A48" s="4" t="s">
        <v>102</v>
      </c>
      <c r="B48" s="1" t="s">
        <v>103</v>
      </c>
      <c r="C48" s="35">
        <f t="shared" si="0"/>
        <v>0.61</v>
      </c>
      <c r="D48" s="31">
        <f t="shared" si="1"/>
        <v>0.39</v>
      </c>
      <c r="E48" s="31">
        <f>L48</f>
        <v>0.23102907467728315</v>
      </c>
      <c r="F48" s="31">
        <f>K48</f>
        <v>0.1610568222946073</v>
      </c>
      <c r="G48" s="31"/>
      <c r="H48" s="35">
        <f t="shared" si="5"/>
        <v>0.39</v>
      </c>
      <c r="I48" s="36" t="str">
        <f>IF('Admissions 2017-R'!F48&gt;0,'Admissions 2017-R'!F48/'Admissions 2017-R'!C48,"  ")</f>
        <v xml:space="preserve">  </v>
      </c>
      <c r="J48" s="36" t="str">
        <f>IF('Admissions 2017-R'!G48&gt;0,'Admissions 2017-R'!G48/'Admissions 2017-R'!C48,"  ")</f>
        <v xml:space="preserve">  </v>
      </c>
      <c r="K48" s="36">
        <f>IF('Admissions 2017-R'!J48&gt;0,'Admissions 2017-R'!J48/'Admissions 2017-R'!C48,"  ")</f>
        <v>0.1610568222946073</v>
      </c>
      <c r="L48" s="36">
        <f>IF('Admissions 2017-R'!I48&gt;0,'Admissions 2017-R'!I48/'Admissions 2017-R'!C48,"  ")</f>
        <v>0.23102907467728315</v>
      </c>
      <c r="M48">
        <v>2017</v>
      </c>
    </row>
    <row r="49" spans="1:13">
      <c r="A49" s="4" t="s">
        <v>104</v>
      </c>
      <c r="B49" s="1" t="s">
        <v>105</v>
      </c>
      <c r="C49" s="35">
        <f t="shared" si="0"/>
        <v>0.30000000000000004</v>
      </c>
      <c r="D49" s="31">
        <f t="shared" si="1"/>
        <v>0.7</v>
      </c>
      <c r="E49" s="31">
        <f t="shared" si="2"/>
        <v>0.28000000000000003</v>
      </c>
      <c r="F49" s="31">
        <f t="shared" si="3"/>
        <v>0.42</v>
      </c>
      <c r="G49" s="31">
        <f t="shared" si="4"/>
        <v>0.3</v>
      </c>
      <c r="H49" s="35">
        <f t="shared" si="5"/>
        <v>0.4</v>
      </c>
      <c r="I49" s="36">
        <f>IF('Admissions 2017-R'!F49&gt;0,'Admissions 2017-R'!F49/'Admissions 2017-R'!C49,"  ")</f>
        <v>0.11826933248704115</v>
      </c>
      <c r="J49" s="36">
        <f>IF('Admissions 2017-R'!G49&gt;0,'Admissions 2017-R'!G49/'Admissions 2017-R'!C49,"  ")</f>
        <v>0.17560562784301281</v>
      </c>
      <c r="K49" s="36">
        <f>IF('Admissions 2017-R'!J49&gt;0,'Admissions 2017-R'!J49/'Admissions 2017-R'!C49,"  ")</f>
        <v>0.24457844070665397</v>
      </c>
      <c r="L49" s="36">
        <f>IF('Admissions 2017-R'!I49&gt;0,'Admissions 2017-R'!I49/'Admissions 2017-R'!C49,"  ")</f>
        <v>0.16121866074262139</v>
      </c>
      <c r="M49">
        <v>2017</v>
      </c>
    </row>
    <row r="50" spans="1:13">
      <c r="A50" s="4" t="s">
        <v>106</v>
      </c>
      <c r="B50" s="2" t="s">
        <v>107</v>
      </c>
      <c r="C50" s="35">
        <f t="shared" si="0"/>
        <v>0.65</v>
      </c>
      <c r="D50" s="31">
        <f t="shared" si="1"/>
        <v>0.35</v>
      </c>
      <c r="E50" s="31">
        <f t="shared" si="2"/>
        <v>0.11</v>
      </c>
      <c r="F50" s="31">
        <f t="shared" si="3"/>
        <v>0.24</v>
      </c>
      <c r="G50" s="31">
        <f t="shared" si="4"/>
        <v>0.18</v>
      </c>
      <c r="H50" s="35">
        <f t="shared" si="5"/>
        <v>0.16999999999999998</v>
      </c>
      <c r="I50" s="38">
        <f>IF('Admissions 2017-R'!F50&gt;0,'Admissions 2017-R'!F50/'Admissions 2017-R'!C50,"  ")</f>
        <v>2.6723677177979692E-3</v>
      </c>
      <c r="J50" s="36">
        <f>IF('Admissions 2017-R'!G50&gt;0,'Admissions 2017-R'!G50/'Admissions 2017-R'!C50,"  ")</f>
        <v>0.17904863709246394</v>
      </c>
      <c r="K50" s="36">
        <f>IF('Admissions 2017-R'!J50&gt;0,'Admissions 2017-R'!J50/'Admissions 2017-R'!C50,"  ")</f>
        <v>5.9593800106894711E-2</v>
      </c>
      <c r="L50" s="36">
        <f>IF('Admissions 2017-R'!I50&gt;0,'Admissions 2017-R'!I50/'Admissions 2017-R'!C50,"  ")</f>
        <v>0.10716194548369856</v>
      </c>
      <c r="M50">
        <v>2017</v>
      </c>
    </row>
    <row r="51" spans="1:13">
      <c r="A51" s="4" t="s">
        <v>108</v>
      </c>
      <c r="B51" s="1" t="s">
        <v>109</v>
      </c>
      <c r="C51" s="35">
        <f t="shared" si="0"/>
        <v>0.43999999999999995</v>
      </c>
      <c r="D51" s="31">
        <f t="shared" si="1"/>
        <v>0.56000000000000005</v>
      </c>
      <c r="E51" s="31">
        <f t="shared" si="2"/>
        <v>0.09</v>
      </c>
      <c r="F51" s="31">
        <f t="shared" si="3"/>
        <v>0.47</v>
      </c>
      <c r="G51" s="31">
        <f t="shared" si="4"/>
        <v>0.32</v>
      </c>
      <c r="H51" s="35">
        <f t="shared" si="5"/>
        <v>0.24</v>
      </c>
      <c r="I51" s="36">
        <f>IF('Admissions 2017-R'!F51&gt;0,'Admissions 2017-R'!F51/'Admissions 2017-R'!C51,"  ")</f>
        <v>5.6710775047258979E-2</v>
      </c>
      <c r="J51" s="36">
        <f>IF('Admissions 2017-R'!G51&gt;0,'Admissions 2017-R'!G51/'Admissions 2017-R'!C51,"  ")</f>
        <v>0.25992438563327031</v>
      </c>
      <c r="K51" s="36">
        <f>IF('Admissions 2017-R'!J51&gt;0,'Admissions 2017-R'!J51/'Admissions 2017-R'!C51,"  ")</f>
        <v>0.2051039697542533</v>
      </c>
      <c r="L51" s="36">
        <f>IF('Admissions 2017-R'!I51&gt;0,'Admissions 2017-R'!I51/'Admissions 2017-R'!C51,"  ")</f>
        <v>2.6465028355387523E-2</v>
      </c>
      <c r="M51">
        <v>2017</v>
      </c>
    </row>
    <row r="52" spans="1:13">
      <c r="A52" s="4"/>
      <c r="B52" s="1"/>
      <c r="C52" s="11"/>
      <c r="D52" s="12"/>
      <c r="E52" s="12"/>
      <c r="F52" s="12"/>
      <c r="G52" s="12"/>
      <c r="H52" s="11"/>
      <c r="I52" s="21"/>
      <c r="J52" s="21"/>
      <c r="K52" s="21"/>
      <c r="L52" s="21"/>
    </row>
    <row r="53" spans="1:13">
      <c r="B53" s="14" t="s">
        <v>110</v>
      </c>
      <c r="C53" s="16">
        <f>('Admissions 2017-R'!C53-'Admissions 2017-R'!E53-'Admissions 2017-R'!H53)/'Admissions 2017-R'!C53</f>
        <v>0.590231003500436</v>
      </c>
      <c r="D53" s="17">
        <f>('Admissions 2017-R'!E53+'Admissions 2017-R'!H53)/'Admissions 2017-R'!C53</f>
        <v>0.409768996499564</v>
      </c>
      <c r="E53" s="45">
        <f>('Admissions 2017-R'!F53+'Admissions 2017-R'!I53)/'Admissions 2017-R'!C53</f>
        <v>0.18219958803533293</v>
      </c>
      <c r="F53" s="45">
        <f>('Admissions 2017-R'!G53+'Admissions 2017-R'!J53)/'Admissions 2017-R'!C53</f>
        <v>0.2275694084642311</v>
      </c>
      <c r="G53" s="17">
        <f>'Admissions 2017-R'!E53/'Admissions 2017-R'!C53</f>
        <v>0.20382931267612753</v>
      </c>
      <c r="H53" s="17">
        <f>'Admissions 2017-R'!H53/'Admissions 2017-R'!C53</f>
        <v>0.2059396838234365</v>
      </c>
      <c r="I53" s="17">
        <f>'Admissions 2017-R'!F53/'Admissions 2017-R'!C53</f>
        <v>0.10163901280123337</v>
      </c>
      <c r="J53" s="17">
        <f>'Admissions 2017-R'!G53/'Admissions 2017-R'!C53</f>
        <v>0.10219029987489417</v>
      </c>
      <c r="K53" s="17">
        <f>'Admissions 2017-R'!J53/'Admissions 2017-R'!C53</f>
        <v>0.12537910858933693</v>
      </c>
      <c r="L53" s="17">
        <f>'Admissions 2017-R'!I53/'Admissions 2017-R'!C53</f>
        <v>8.0560575234099555E-2</v>
      </c>
    </row>
    <row r="54" spans="1:13">
      <c r="E54" s="12"/>
      <c r="F54" s="12"/>
      <c r="J54" s="11" t="str">
        <f>IF('Admissions 2017-R'!G52&gt;0,'Admissions 2017-R'!G52/'Admissions 2017-R'!C52,"  ")</f>
        <v xml:space="preserve">  </v>
      </c>
      <c r="K54" s="11" t="str">
        <f>IF('Admissions 2017-R'!J52&gt;0,'Admissions 2017-R'!J52/'Admissions 2017-R'!C52,"  ")</f>
        <v xml:space="preserve">  </v>
      </c>
      <c r="L54" s="11" t="str">
        <f>IF('Admissions 2017-R'!I52&gt;0,'Admissions 2017-R'!I52/'Admissions 2017-R'!C52,"  ")</f>
        <v xml:space="preserve">  </v>
      </c>
    </row>
    <row r="55" spans="1:13">
      <c r="B55" t="s">
        <v>139</v>
      </c>
      <c r="C55">
        <f>COUNTIF(C2:C51, "&gt;0")</f>
        <v>49</v>
      </c>
      <c r="D55">
        <f t="shared" ref="D55:L55" si="8">COUNTIF(D2:D51, "&gt;0")</f>
        <v>49</v>
      </c>
      <c r="E55">
        <f t="shared" si="8"/>
        <v>46</v>
      </c>
      <c r="F55">
        <f t="shared" si="8"/>
        <v>46</v>
      </c>
      <c r="G55">
        <f t="shared" si="8"/>
        <v>42</v>
      </c>
      <c r="H55">
        <f t="shared" si="8"/>
        <v>48</v>
      </c>
      <c r="I55">
        <f t="shared" si="8"/>
        <v>33</v>
      </c>
      <c r="J55">
        <f t="shared" si="8"/>
        <v>35</v>
      </c>
      <c r="K55">
        <f t="shared" si="8"/>
        <v>45</v>
      </c>
      <c r="L55">
        <f t="shared" si="8"/>
        <v>44</v>
      </c>
    </row>
  </sheetData>
  <autoFilter ref="A1:M1" xr:uid="{F9E110AD-248C-49DB-AE59-C9DA5BBF57B4}">
    <sortState xmlns:xlrd2="http://schemas.microsoft.com/office/spreadsheetml/2017/richdata2" ref="A2:M51">
      <sortCondition ref="A1"/>
    </sortState>
  </autoFilter>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0F83B-A4A5-4529-88C5-A8B58475CA14}">
  <dimension ref="A1:N55"/>
  <sheetViews>
    <sheetView zoomScaleNormal="100" workbookViewId="0">
      <pane xSplit="2" ySplit="1" topLeftCell="C23" activePane="bottomRight" state="frozen"/>
      <selection pane="bottomRight" activeCell="K31" sqref="K31"/>
      <selection pane="bottomLeft" activeCell="C51" sqref="C51:J51"/>
      <selection pane="topRight" activeCell="C51" sqref="C51:J51"/>
    </sheetView>
  </sheetViews>
  <sheetFormatPr defaultColWidth="8.85546875" defaultRowHeight="15"/>
  <cols>
    <col min="1" max="1" width="11.140625" customWidth="1"/>
    <col min="2" max="2" width="15.28515625" bestFit="1" customWidth="1"/>
    <col min="3" max="8" width="10.7109375" customWidth="1"/>
  </cols>
  <sheetData>
    <row r="1" spans="1:14" ht="57" customHeight="1">
      <c r="A1" s="9" t="s">
        <v>0</v>
      </c>
      <c r="B1" s="9" t="s">
        <v>1</v>
      </c>
      <c r="C1" s="8" t="s">
        <v>2</v>
      </c>
      <c r="D1" s="8" t="s">
        <v>3</v>
      </c>
      <c r="E1" s="8" t="s">
        <v>4</v>
      </c>
      <c r="F1" s="8" t="s">
        <v>5</v>
      </c>
      <c r="G1" s="8" t="s">
        <v>6</v>
      </c>
      <c r="H1" s="8" t="s">
        <v>7</v>
      </c>
      <c r="I1" s="8" t="s">
        <v>8</v>
      </c>
      <c r="J1" s="8" t="s">
        <v>9</v>
      </c>
      <c r="L1" s="8" t="s">
        <v>143</v>
      </c>
    </row>
    <row r="2" spans="1:14">
      <c r="A2" s="3" t="s">
        <v>10</v>
      </c>
      <c r="B2" s="1" t="s">
        <v>11</v>
      </c>
      <c r="C2" s="6">
        <v>32627</v>
      </c>
      <c r="D2" s="6">
        <v>4502</v>
      </c>
      <c r="E2" s="5">
        <v>3819</v>
      </c>
      <c r="F2" s="6">
        <v>1789</v>
      </c>
      <c r="G2" s="6">
        <v>2030</v>
      </c>
      <c r="H2" s="6">
        <v>683</v>
      </c>
      <c r="I2">
        <v>265</v>
      </c>
      <c r="J2">
        <v>418</v>
      </c>
      <c r="M2" s="6"/>
      <c r="N2" s="6"/>
    </row>
    <row r="3" spans="1:14">
      <c r="A3" s="3" t="s">
        <v>12</v>
      </c>
      <c r="B3" s="2" t="s">
        <v>13</v>
      </c>
      <c r="C3" s="6">
        <v>14054</v>
      </c>
      <c r="D3" s="6">
        <v>6080</v>
      </c>
      <c r="E3" s="5">
        <v>3752</v>
      </c>
      <c r="F3" s="6">
        <v>2069</v>
      </c>
      <c r="G3" s="6">
        <v>1683</v>
      </c>
      <c r="H3" s="6">
        <v>2328</v>
      </c>
      <c r="I3">
        <v>1231</v>
      </c>
      <c r="J3">
        <v>1097</v>
      </c>
      <c r="M3" s="6"/>
      <c r="N3" s="6"/>
    </row>
    <row r="4" spans="1:14">
      <c r="A4" s="3" t="s">
        <v>14</v>
      </c>
      <c r="B4" s="2" t="s">
        <v>15</v>
      </c>
      <c r="C4" s="6">
        <v>9204</v>
      </c>
      <c r="D4" s="6">
        <v>4989</v>
      </c>
      <c r="E4" s="5">
        <v>703</v>
      </c>
      <c r="F4" s="6">
        <v>550</v>
      </c>
      <c r="G4" s="6">
        <v>153</v>
      </c>
      <c r="H4" s="6">
        <v>4286</v>
      </c>
      <c r="I4">
        <v>2542</v>
      </c>
      <c r="J4">
        <v>1744</v>
      </c>
      <c r="M4" s="6"/>
      <c r="N4" s="6"/>
    </row>
    <row r="5" spans="1:14">
      <c r="A5" s="3" t="s">
        <v>16</v>
      </c>
      <c r="B5" s="1" t="s">
        <v>17</v>
      </c>
      <c r="C5" s="6">
        <v>18361</v>
      </c>
      <c r="D5" s="6">
        <v>6405</v>
      </c>
      <c r="E5" s="5">
        <v>3247</v>
      </c>
      <c r="F5" s="6"/>
      <c r="G5" s="6"/>
      <c r="H5" s="6">
        <v>3158</v>
      </c>
      <c r="M5" s="6"/>
      <c r="N5" s="6"/>
    </row>
    <row r="6" spans="1:14">
      <c r="A6" s="3" t="s">
        <v>18</v>
      </c>
      <c r="B6" s="2" t="s">
        <v>19</v>
      </c>
      <c r="C6" s="6">
        <v>35374</v>
      </c>
      <c r="D6" s="6">
        <v>12276</v>
      </c>
      <c r="E6" s="5">
        <v>7916</v>
      </c>
      <c r="F6" s="6">
        <v>3493</v>
      </c>
      <c r="G6" s="6">
        <v>4423</v>
      </c>
      <c r="H6" s="6">
        <v>4360</v>
      </c>
      <c r="I6">
        <v>4335</v>
      </c>
      <c r="J6">
        <v>25</v>
      </c>
      <c r="M6" s="6"/>
      <c r="N6" s="6"/>
    </row>
    <row r="7" spans="1:14">
      <c r="A7" s="3" t="s">
        <v>20</v>
      </c>
      <c r="B7" s="2" t="s">
        <v>21</v>
      </c>
      <c r="C7" s="6">
        <v>9985</v>
      </c>
      <c r="D7" s="6">
        <v>3768</v>
      </c>
      <c r="E7" s="5">
        <v>22</v>
      </c>
      <c r="F7" s="6">
        <v>8</v>
      </c>
      <c r="G7" s="6">
        <v>14</v>
      </c>
      <c r="H7" s="6">
        <v>3746</v>
      </c>
      <c r="I7">
        <v>1093</v>
      </c>
      <c r="J7">
        <v>2653</v>
      </c>
      <c r="M7" s="6"/>
      <c r="N7" s="6"/>
    </row>
    <row r="8" spans="1:14">
      <c r="A8" s="3" t="s">
        <v>22</v>
      </c>
      <c r="B8" s="1" t="s">
        <v>23</v>
      </c>
      <c r="C8" s="6">
        <v>21018</v>
      </c>
      <c r="D8" s="6">
        <v>1981</v>
      </c>
      <c r="E8" s="5">
        <v>767</v>
      </c>
      <c r="F8" s="6"/>
      <c r="G8" s="6"/>
      <c r="H8" s="6">
        <v>1214</v>
      </c>
      <c r="I8">
        <v>920</v>
      </c>
      <c r="J8">
        <v>294</v>
      </c>
      <c r="M8" s="6"/>
      <c r="N8" s="6"/>
    </row>
    <row r="9" spans="1:14">
      <c r="A9" s="3" t="s">
        <v>24</v>
      </c>
      <c r="B9" s="2" t="s">
        <v>25</v>
      </c>
      <c r="C9" s="6">
        <v>13358</v>
      </c>
      <c r="D9" s="6"/>
      <c r="E9" s="5"/>
      <c r="F9" s="6"/>
      <c r="G9" s="6"/>
      <c r="H9" s="6"/>
      <c r="M9" s="6"/>
      <c r="N9" s="6"/>
    </row>
    <row r="10" spans="1:14">
      <c r="A10" s="3" t="s">
        <v>26</v>
      </c>
      <c r="B10" s="1" t="s">
        <v>27</v>
      </c>
      <c r="C10" s="6">
        <v>31285</v>
      </c>
      <c r="D10" s="6">
        <v>10769</v>
      </c>
      <c r="E10" s="5">
        <v>9614</v>
      </c>
      <c r="F10" s="6">
        <v>4604</v>
      </c>
      <c r="G10" s="6">
        <v>5010</v>
      </c>
      <c r="H10" s="6">
        <v>1155</v>
      </c>
      <c r="I10">
        <v>295</v>
      </c>
      <c r="J10">
        <v>860</v>
      </c>
      <c r="M10" s="6"/>
      <c r="N10" s="6"/>
    </row>
    <row r="11" spans="1:14">
      <c r="A11" s="3" t="s">
        <v>28</v>
      </c>
      <c r="B11" s="2" t="s">
        <v>29</v>
      </c>
      <c r="C11" s="49">
        <v>18275</v>
      </c>
      <c r="D11" s="49">
        <v>7033</v>
      </c>
      <c r="E11" s="50">
        <v>4635</v>
      </c>
      <c r="F11" s="49"/>
      <c r="G11" s="49"/>
      <c r="H11" s="49">
        <v>2398</v>
      </c>
      <c r="I11" s="49">
        <v>1441</v>
      </c>
      <c r="J11" s="51">
        <v>957</v>
      </c>
      <c r="L11" t="s">
        <v>142</v>
      </c>
      <c r="M11" s="11"/>
      <c r="N11" s="6"/>
    </row>
    <row r="12" spans="1:14">
      <c r="A12" s="3" t="s">
        <v>30</v>
      </c>
      <c r="B12" s="2" t="s">
        <v>31</v>
      </c>
      <c r="C12" s="6">
        <v>7829</v>
      </c>
      <c r="D12" s="6">
        <v>3199</v>
      </c>
      <c r="E12" s="5">
        <v>2896</v>
      </c>
      <c r="F12" s="6">
        <v>1788</v>
      </c>
      <c r="G12" s="6">
        <v>1108</v>
      </c>
      <c r="H12" s="6">
        <v>303</v>
      </c>
      <c r="I12">
        <v>166</v>
      </c>
      <c r="J12">
        <v>137</v>
      </c>
      <c r="M12" s="6"/>
      <c r="N12" s="6"/>
    </row>
    <row r="13" spans="1:14">
      <c r="A13" s="3" t="s">
        <v>32</v>
      </c>
      <c r="B13" s="2" t="s">
        <v>33</v>
      </c>
      <c r="C13" s="6">
        <v>5854</v>
      </c>
      <c r="D13" s="6">
        <v>2508</v>
      </c>
      <c r="E13" s="5">
        <v>1688</v>
      </c>
      <c r="F13" s="6">
        <v>928</v>
      </c>
      <c r="G13" s="6">
        <v>760</v>
      </c>
      <c r="H13" s="6">
        <v>820</v>
      </c>
      <c r="I13">
        <v>530</v>
      </c>
      <c r="J13">
        <v>290</v>
      </c>
      <c r="M13" s="6"/>
      <c r="N13" s="6"/>
    </row>
    <row r="14" spans="1:14">
      <c r="A14" s="3" t="s">
        <v>34</v>
      </c>
      <c r="B14" s="2" t="s">
        <v>35</v>
      </c>
      <c r="C14" s="6">
        <v>6880</v>
      </c>
      <c r="D14" s="6">
        <v>4922</v>
      </c>
      <c r="E14" s="5">
        <v>3196</v>
      </c>
      <c r="F14" s="6">
        <v>2545</v>
      </c>
      <c r="G14" s="6">
        <v>651</v>
      </c>
      <c r="H14" s="6">
        <v>1726</v>
      </c>
      <c r="I14">
        <v>1500</v>
      </c>
      <c r="J14">
        <v>226</v>
      </c>
      <c r="M14" s="6"/>
      <c r="N14" s="6"/>
    </row>
    <row r="15" spans="1:14">
      <c r="A15" s="3" t="s">
        <v>36</v>
      </c>
      <c r="B15" s="2" t="s">
        <v>37</v>
      </c>
      <c r="C15" s="6">
        <v>23689</v>
      </c>
      <c r="D15" s="6">
        <v>8192</v>
      </c>
      <c r="E15" s="5"/>
      <c r="F15" s="6"/>
      <c r="G15" s="6"/>
      <c r="H15" s="6">
        <v>8192</v>
      </c>
      <c r="I15">
        <v>1229</v>
      </c>
      <c r="J15">
        <v>6963</v>
      </c>
      <c r="M15" s="6"/>
      <c r="N15" s="6"/>
    </row>
    <row r="16" spans="1:14">
      <c r="A16" s="3" t="s">
        <v>38</v>
      </c>
      <c r="B16" s="2" t="s">
        <v>39</v>
      </c>
      <c r="C16" s="6">
        <v>11498</v>
      </c>
      <c r="D16" s="6">
        <v>5586</v>
      </c>
      <c r="E16" s="5">
        <v>3281</v>
      </c>
      <c r="F16" s="6">
        <v>1453</v>
      </c>
      <c r="G16" s="6">
        <v>1828</v>
      </c>
      <c r="H16" s="6">
        <v>2305</v>
      </c>
      <c r="I16">
        <v>384</v>
      </c>
      <c r="J16">
        <v>1921</v>
      </c>
      <c r="M16" s="6"/>
      <c r="N16" s="6"/>
    </row>
    <row r="17" spans="1:14">
      <c r="A17" s="3" t="s">
        <v>40</v>
      </c>
      <c r="B17" s="2" t="s">
        <v>41</v>
      </c>
      <c r="C17" s="6">
        <v>6542</v>
      </c>
      <c r="D17" s="6">
        <v>4434</v>
      </c>
      <c r="E17" s="5">
        <v>3106</v>
      </c>
      <c r="F17" s="6">
        <v>451</v>
      </c>
      <c r="G17" s="6">
        <v>2655</v>
      </c>
      <c r="H17" s="6">
        <v>1328</v>
      </c>
      <c r="I17">
        <v>246</v>
      </c>
      <c r="J17">
        <v>1082</v>
      </c>
      <c r="M17" s="6"/>
      <c r="N17" s="6"/>
    </row>
    <row r="18" spans="1:14">
      <c r="A18" s="3" t="s">
        <v>42</v>
      </c>
      <c r="B18" s="2" t="s">
        <v>43</v>
      </c>
      <c r="C18" s="6">
        <v>20368</v>
      </c>
      <c r="D18" s="6">
        <v>11846</v>
      </c>
      <c r="E18" s="5">
        <v>5365</v>
      </c>
      <c r="F18" s="6"/>
      <c r="G18" s="6"/>
      <c r="H18" s="6">
        <v>6481</v>
      </c>
      <c r="I18">
        <v>197</v>
      </c>
      <c r="J18">
        <v>6284</v>
      </c>
      <c r="M18" s="6"/>
      <c r="N18" s="6"/>
    </row>
    <row r="19" spans="1:14">
      <c r="A19" s="3" t="s">
        <v>44</v>
      </c>
      <c r="B19" s="2" t="s">
        <v>45</v>
      </c>
      <c r="C19" s="6">
        <v>16005</v>
      </c>
      <c r="D19" s="6">
        <v>7953</v>
      </c>
      <c r="E19" s="5">
        <v>3178</v>
      </c>
      <c r="F19" s="6">
        <v>706</v>
      </c>
      <c r="G19" s="6">
        <v>2472</v>
      </c>
      <c r="H19" s="6">
        <v>4775</v>
      </c>
      <c r="I19">
        <v>3995</v>
      </c>
      <c r="J19">
        <v>780</v>
      </c>
      <c r="M19" s="6"/>
      <c r="N19" s="6"/>
    </row>
    <row r="20" spans="1:14">
      <c r="A20" s="3" t="s">
        <v>46</v>
      </c>
      <c r="B20" s="1" t="s">
        <v>47</v>
      </c>
      <c r="C20" s="6">
        <v>2329</v>
      </c>
      <c r="D20" s="6">
        <v>240</v>
      </c>
      <c r="E20" s="5">
        <v>17</v>
      </c>
      <c r="F20" s="6"/>
      <c r="G20" s="6"/>
      <c r="H20" s="6">
        <v>223</v>
      </c>
      <c r="I20">
        <v>47</v>
      </c>
      <c r="J20">
        <v>176</v>
      </c>
      <c r="M20" s="6"/>
      <c r="N20" s="6"/>
    </row>
    <row r="21" spans="1:14">
      <c r="A21" s="3" t="s">
        <v>48</v>
      </c>
      <c r="B21" s="2" t="s">
        <v>49</v>
      </c>
      <c r="C21" s="6">
        <v>7761</v>
      </c>
      <c r="D21" s="6">
        <v>2169</v>
      </c>
      <c r="E21" s="5">
        <v>1117</v>
      </c>
      <c r="F21" s="6">
        <v>147</v>
      </c>
      <c r="G21" s="6">
        <v>970</v>
      </c>
      <c r="H21" s="6">
        <v>1052</v>
      </c>
      <c r="I21">
        <v>148</v>
      </c>
      <c r="J21">
        <v>904</v>
      </c>
      <c r="M21" s="6"/>
      <c r="N21" s="6"/>
    </row>
    <row r="22" spans="1:14">
      <c r="A22" s="3" t="s">
        <v>50</v>
      </c>
      <c r="B22" s="2" t="s">
        <v>51</v>
      </c>
      <c r="C22" s="6">
        <v>1300</v>
      </c>
      <c r="D22" s="6">
        <v>548</v>
      </c>
      <c r="E22" s="5">
        <v>548</v>
      </c>
      <c r="F22" s="6">
        <v>243</v>
      </c>
      <c r="G22" s="6">
        <v>305</v>
      </c>
      <c r="H22" s="6"/>
      <c r="M22" s="6"/>
      <c r="N22" s="6"/>
    </row>
    <row r="23" spans="1:14">
      <c r="A23" s="3" t="s">
        <v>52</v>
      </c>
      <c r="B23" s="1" t="s">
        <v>53</v>
      </c>
      <c r="C23" s="6">
        <v>9188</v>
      </c>
      <c r="D23" s="6">
        <v>4658</v>
      </c>
      <c r="E23" s="5">
        <v>2073</v>
      </c>
      <c r="F23" s="6"/>
      <c r="G23" s="6"/>
      <c r="H23" s="6">
        <v>2585</v>
      </c>
      <c r="I23">
        <v>989</v>
      </c>
      <c r="J23">
        <v>1596</v>
      </c>
      <c r="M23" s="6"/>
      <c r="N23" s="6"/>
    </row>
    <row r="24" spans="1:14">
      <c r="A24" s="3" t="s">
        <v>54</v>
      </c>
      <c r="B24" s="1" t="s">
        <v>55</v>
      </c>
      <c r="C24" s="6">
        <v>7767</v>
      </c>
      <c r="D24" s="6">
        <v>4938</v>
      </c>
      <c r="E24" s="5">
        <v>1774</v>
      </c>
      <c r="F24" s="6"/>
      <c r="G24" s="6"/>
      <c r="H24" s="6">
        <v>3164</v>
      </c>
      <c r="I24">
        <v>393</v>
      </c>
      <c r="J24">
        <v>2771</v>
      </c>
      <c r="M24" s="6"/>
      <c r="N24" s="6"/>
    </row>
    <row r="25" spans="1:14">
      <c r="A25" s="3" t="s">
        <v>56</v>
      </c>
      <c r="B25" s="2" t="s">
        <v>57</v>
      </c>
      <c r="C25" s="6">
        <v>18032</v>
      </c>
      <c r="D25" s="6">
        <v>13987</v>
      </c>
      <c r="E25" s="5">
        <v>7582</v>
      </c>
      <c r="F25" s="6">
        <v>2647</v>
      </c>
      <c r="G25" s="6">
        <v>4935</v>
      </c>
      <c r="H25" s="6">
        <v>6405</v>
      </c>
      <c r="I25">
        <v>1229</v>
      </c>
      <c r="J25">
        <v>5176</v>
      </c>
      <c r="M25" s="6"/>
      <c r="N25" s="6"/>
    </row>
    <row r="26" spans="1:14">
      <c r="A26" s="3" t="s">
        <v>58</v>
      </c>
      <c r="B26" s="2" t="s">
        <v>59</v>
      </c>
      <c r="C26" s="49">
        <v>8650</v>
      </c>
      <c r="D26" s="49">
        <v>3859</v>
      </c>
      <c r="E26" s="50">
        <v>1883</v>
      </c>
      <c r="F26" s="49"/>
      <c r="G26" s="49"/>
      <c r="H26" s="49">
        <v>1976</v>
      </c>
      <c r="I26" s="51"/>
      <c r="J26" s="51"/>
      <c r="L26" t="s">
        <v>142</v>
      </c>
      <c r="M26" s="6"/>
      <c r="N26" s="6"/>
    </row>
    <row r="27" spans="1:14">
      <c r="A27" s="3" t="s">
        <v>60</v>
      </c>
      <c r="B27" s="2" t="s">
        <v>61</v>
      </c>
      <c r="C27" s="6">
        <v>1306</v>
      </c>
      <c r="D27" s="6">
        <v>500</v>
      </c>
      <c r="E27" s="10">
        <v>271</v>
      </c>
      <c r="F27">
        <v>103</v>
      </c>
      <c r="G27">
        <v>168</v>
      </c>
      <c r="H27" s="6">
        <v>229</v>
      </c>
      <c r="I27">
        <v>26</v>
      </c>
      <c r="J27">
        <v>203</v>
      </c>
      <c r="M27" s="6"/>
      <c r="N27" s="6"/>
    </row>
    <row r="28" spans="1:14">
      <c r="A28" s="4" t="s">
        <v>62</v>
      </c>
      <c r="B28" s="1" t="s">
        <v>63</v>
      </c>
      <c r="C28" s="6">
        <v>25209</v>
      </c>
      <c r="D28" s="6">
        <v>14964</v>
      </c>
      <c r="E28" s="5">
        <v>8990</v>
      </c>
      <c r="F28" s="6">
        <v>6560</v>
      </c>
      <c r="G28" s="6">
        <v>2430</v>
      </c>
      <c r="H28" s="6">
        <v>5974</v>
      </c>
      <c r="I28">
        <v>5929</v>
      </c>
      <c r="J28">
        <v>45</v>
      </c>
      <c r="M28" s="6"/>
      <c r="N28" s="6"/>
    </row>
    <row r="29" spans="1:14">
      <c r="A29" s="4" t="s">
        <v>64</v>
      </c>
      <c r="B29" s="2" t="s">
        <v>65</v>
      </c>
      <c r="C29" s="6">
        <v>1527</v>
      </c>
      <c r="D29" s="6">
        <v>903</v>
      </c>
      <c r="E29" s="5">
        <v>451</v>
      </c>
      <c r="F29" s="6">
        <v>95</v>
      </c>
      <c r="G29" s="6">
        <v>356</v>
      </c>
      <c r="H29" s="6">
        <v>452</v>
      </c>
      <c r="I29">
        <v>195</v>
      </c>
      <c r="J29">
        <v>257</v>
      </c>
      <c r="M29" s="6"/>
      <c r="N29" s="6"/>
    </row>
    <row r="30" spans="1:14">
      <c r="A30" s="3" t="s">
        <v>66</v>
      </c>
      <c r="B30" s="2" t="s">
        <v>67</v>
      </c>
      <c r="C30" s="6">
        <v>2724</v>
      </c>
      <c r="D30" s="6">
        <v>634</v>
      </c>
      <c r="E30" s="5">
        <v>250</v>
      </c>
      <c r="F30" s="6"/>
      <c r="G30" s="6"/>
      <c r="H30" s="6">
        <v>384</v>
      </c>
      <c r="I30">
        <v>199</v>
      </c>
      <c r="J30">
        <v>185</v>
      </c>
      <c r="M30" s="6"/>
      <c r="N30" s="6"/>
    </row>
    <row r="31" spans="1:14">
      <c r="A31" s="3" t="s">
        <v>68</v>
      </c>
      <c r="B31" s="2" t="s">
        <v>69</v>
      </c>
      <c r="C31" s="6">
        <v>1428</v>
      </c>
      <c r="D31" s="40">
        <v>851</v>
      </c>
      <c r="E31" s="41">
        <v>145</v>
      </c>
      <c r="F31" s="30"/>
      <c r="G31">
        <v>162</v>
      </c>
      <c r="H31" s="42">
        <v>648</v>
      </c>
      <c r="I31" s="3"/>
      <c r="J31">
        <v>689</v>
      </c>
      <c r="M31" s="6"/>
      <c r="N31" s="6"/>
    </row>
    <row r="32" spans="1:14">
      <c r="A32" s="3" t="s">
        <v>70</v>
      </c>
      <c r="B32" s="2" t="s">
        <v>71</v>
      </c>
      <c r="C32" s="6">
        <v>8050</v>
      </c>
      <c r="D32" s="6">
        <v>2213</v>
      </c>
      <c r="E32" s="5"/>
      <c r="F32" s="6"/>
      <c r="G32" s="6"/>
      <c r="H32" s="6">
        <v>2213</v>
      </c>
      <c r="I32">
        <v>529</v>
      </c>
      <c r="J32">
        <v>1684</v>
      </c>
      <c r="M32" s="6"/>
      <c r="N32" s="6"/>
    </row>
    <row r="33" spans="1:14">
      <c r="A33" s="3" t="s">
        <v>72</v>
      </c>
      <c r="B33" s="1" t="s">
        <v>73</v>
      </c>
      <c r="C33" s="6"/>
      <c r="D33" s="6"/>
      <c r="E33" s="5"/>
      <c r="F33" s="6"/>
      <c r="G33" s="6"/>
      <c r="H33" s="6"/>
      <c r="M33" s="6"/>
      <c r="N33" s="6"/>
    </row>
    <row r="34" spans="1:14">
      <c r="A34" s="3" t="s">
        <v>74</v>
      </c>
      <c r="B34" s="1" t="s">
        <v>75</v>
      </c>
      <c r="C34" s="6">
        <v>6522</v>
      </c>
      <c r="D34" s="6">
        <v>2580</v>
      </c>
      <c r="E34" s="5">
        <v>1491</v>
      </c>
      <c r="F34" s="6">
        <v>64</v>
      </c>
      <c r="G34" s="6">
        <v>1427</v>
      </c>
      <c r="H34" s="6">
        <v>1089</v>
      </c>
      <c r="I34">
        <v>16</v>
      </c>
      <c r="J34">
        <v>1073</v>
      </c>
      <c r="M34" s="6"/>
      <c r="N34" s="6"/>
    </row>
    <row r="35" spans="1:14">
      <c r="A35" s="4" t="s">
        <v>76</v>
      </c>
      <c r="B35" s="2" t="s">
        <v>77</v>
      </c>
      <c r="C35" s="6">
        <v>23104</v>
      </c>
      <c r="D35" s="6">
        <v>11365</v>
      </c>
      <c r="E35" s="5"/>
      <c r="F35" s="6"/>
      <c r="G35" s="6"/>
      <c r="H35" s="6">
        <v>11365</v>
      </c>
      <c r="I35">
        <v>1381</v>
      </c>
      <c r="J35">
        <v>9984</v>
      </c>
      <c r="M35" s="6"/>
      <c r="N35" s="6"/>
    </row>
    <row r="36" spans="1:14">
      <c r="A36" s="4" t="s">
        <v>78</v>
      </c>
      <c r="B36" s="2" t="s">
        <v>79</v>
      </c>
      <c r="C36" s="6"/>
      <c r="D36" s="6"/>
      <c r="E36" s="5"/>
      <c r="F36" s="6"/>
      <c r="G36" s="6"/>
      <c r="H36" s="6"/>
      <c r="M36" s="6"/>
      <c r="N36" s="6"/>
    </row>
    <row r="37" spans="1:14">
      <c r="A37" s="4" t="s">
        <v>80</v>
      </c>
      <c r="B37" s="2" t="s">
        <v>81</v>
      </c>
      <c r="C37" s="6">
        <v>10777</v>
      </c>
      <c r="D37" s="6">
        <v>2151</v>
      </c>
      <c r="E37" s="5">
        <v>2106</v>
      </c>
      <c r="F37" s="6">
        <v>1039</v>
      </c>
      <c r="G37" s="6">
        <v>1067</v>
      </c>
      <c r="H37" s="6">
        <v>45</v>
      </c>
      <c r="M37" s="6"/>
      <c r="N37" s="6"/>
    </row>
    <row r="38" spans="1:14">
      <c r="A38" s="4" t="s">
        <v>82</v>
      </c>
      <c r="B38" s="1" t="s">
        <v>83</v>
      </c>
      <c r="C38" s="6">
        <v>9582</v>
      </c>
      <c r="D38" s="6">
        <v>4433</v>
      </c>
      <c r="E38" s="5">
        <v>4099</v>
      </c>
      <c r="F38" s="6">
        <v>1489</v>
      </c>
      <c r="G38" s="6">
        <v>2610</v>
      </c>
      <c r="H38" s="6">
        <v>334</v>
      </c>
      <c r="I38">
        <v>126</v>
      </c>
      <c r="J38">
        <v>208</v>
      </c>
      <c r="M38" s="6"/>
      <c r="N38" s="6"/>
    </row>
    <row r="39" spans="1:14">
      <c r="A39" s="4" t="s">
        <v>84</v>
      </c>
      <c r="B39" s="2" t="s">
        <v>85</v>
      </c>
      <c r="C39" s="6">
        <v>19793</v>
      </c>
      <c r="D39" s="6">
        <v>8579</v>
      </c>
      <c r="E39" s="5"/>
      <c r="F39" s="6"/>
      <c r="G39" s="6"/>
      <c r="H39" s="6">
        <v>8579</v>
      </c>
      <c r="I39">
        <v>4189</v>
      </c>
      <c r="J39">
        <v>4390</v>
      </c>
      <c r="M39" s="6"/>
      <c r="N39" s="6"/>
    </row>
    <row r="40" spans="1:14">
      <c r="A40" s="4" t="s">
        <v>86</v>
      </c>
      <c r="B40" s="2" t="s">
        <v>87</v>
      </c>
      <c r="C40" s="6">
        <v>3270</v>
      </c>
      <c r="D40" s="6">
        <v>1476</v>
      </c>
      <c r="E40" s="5">
        <v>1341</v>
      </c>
      <c r="F40" s="6">
        <v>1044</v>
      </c>
      <c r="G40" s="6">
        <v>297</v>
      </c>
      <c r="H40" s="6">
        <v>135</v>
      </c>
      <c r="I40">
        <v>54</v>
      </c>
      <c r="J40">
        <v>81</v>
      </c>
      <c r="M40" s="6"/>
      <c r="N40" s="6"/>
    </row>
    <row r="41" spans="1:14">
      <c r="A41" s="4" t="s">
        <v>88</v>
      </c>
      <c r="B41" s="1" t="s">
        <v>89</v>
      </c>
      <c r="C41" s="6">
        <v>7250</v>
      </c>
      <c r="D41" s="6">
        <v>1356</v>
      </c>
      <c r="E41" s="5">
        <v>818</v>
      </c>
      <c r="F41" s="6"/>
      <c r="G41" s="6"/>
      <c r="H41" s="6">
        <v>538</v>
      </c>
      <c r="M41" s="6"/>
      <c r="N41" s="6"/>
    </row>
    <row r="42" spans="1:14">
      <c r="A42" s="4" t="s">
        <v>90</v>
      </c>
      <c r="B42" s="2" t="s">
        <v>91</v>
      </c>
      <c r="C42" s="6">
        <v>4284</v>
      </c>
      <c r="D42" s="6">
        <v>3057</v>
      </c>
      <c r="E42" s="5">
        <v>707</v>
      </c>
      <c r="F42" s="6">
        <v>181</v>
      </c>
      <c r="G42" s="6">
        <v>526</v>
      </c>
      <c r="H42" s="6">
        <v>2350</v>
      </c>
      <c r="I42">
        <v>179</v>
      </c>
      <c r="J42">
        <v>2171</v>
      </c>
      <c r="M42" s="6"/>
      <c r="N42" s="6"/>
    </row>
    <row r="43" spans="1:14">
      <c r="A43" s="4" t="s">
        <v>92</v>
      </c>
      <c r="B43" s="1" t="s">
        <v>93</v>
      </c>
      <c r="C43" s="6">
        <v>11369</v>
      </c>
      <c r="D43" s="6">
        <v>4398</v>
      </c>
      <c r="E43" s="5"/>
      <c r="F43" s="6"/>
      <c r="G43" s="6"/>
      <c r="H43" s="6">
        <v>4398</v>
      </c>
      <c r="M43" s="6"/>
      <c r="N43" s="6"/>
    </row>
    <row r="44" spans="1:14">
      <c r="A44" s="4" t="s">
        <v>94</v>
      </c>
      <c r="B44" s="2" t="s">
        <v>95</v>
      </c>
      <c r="C44" s="6">
        <v>65710</v>
      </c>
      <c r="D44" s="6">
        <v>28500</v>
      </c>
      <c r="E44" s="5">
        <v>21121</v>
      </c>
      <c r="F44" s="6">
        <v>10433</v>
      </c>
      <c r="G44" s="6">
        <v>10688</v>
      </c>
      <c r="H44" s="6">
        <v>7379</v>
      </c>
      <c r="I44">
        <v>5282</v>
      </c>
      <c r="J44">
        <v>2097</v>
      </c>
      <c r="M44" s="6"/>
      <c r="N44" s="6"/>
    </row>
    <row r="45" spans="1:14">
      <c r="A45" s="4" t="s">
        <v>96</v>
      </c>
      <c r="B45" s="1" t="s">
        <v>97</v>
      </c>
      <c r="C45" s="6">
        <v>3726</v>
      </c>
      <c r="D45" s="6">
        <v>2931</v>
      </c>
      <c r="E45" s="5">
        <v>983</v>
      </c>
      <c r="F45" s="6">
        <v>551</v>
      </c>
      <c r="G45" s="6">
        <v>432</v>
      </c>
      <c r="H45" s="6">
        <v>1948</v>
      </c>
      <c r="I45">
        <v>568</v>
      </c>
      <c r="J45">
        <v>1380</v>
      </c>
      <c r="M45" s="6"/>
      <c r="N45" s="6"/>
    </row>
    <row r="46" spans="1:14">
      <c r="A46" s="4" t="s">
        <v>98</v>
      </c>
      <c r="B46" s="1" t="s">
        <v>99</v>
      </c>
      <c r="C46" s="6">
        <v>12118</v>
      </c>
      <c r="D46" s="6">
        <v>6208</v>
      </c>
      <c r="E46" s="13">
        <v>6158</v>
      </c>
      <c r="F46" s="5">
        <v>4579</v>
      </c>
      <c r="G46" s="6">
        <v>1579</v>
      </c>
      <c r="H46" s="6">
        <v>50</v>
      </c>
      <c r="I46">
        <v>37</v>
      </c>
      <c r="J46">
        <v>13</v>
      </c>
      <c r="M46" s="6"/>
      <c r="N46" s="6"/>
    </row>
    <row r="47" spans="1:14">
      <c r="A47" s="4" t="s">
        <v>100</v>
      </c>
      <c r="B47" s="2" t="s">
        <v>101</v>
      </c>
      <c r="C47">
        <v>7774</v>
      </c>
      <c r="D47" s="6">
        <f>E47+H47</f>
        <v>605</v>
      </c>
      <c r="E47" s="10">
        <v>252</v>
      </c>
      <c r="H47">
        <f>84+269</f>
        <v>353</v>
      </c>
      <c r="M47" s="6"/>
      <c r="N47" s="6"/>
    </row>
    <row r="48" spans="1:14">
      <c r="A48" s="67" t="s">
        <v>102</v>
      </c>
      <c r="B48" s="68" t="s">
        <v>103</v>
      </c>
      <c r="C48" s="61">
        <v>8100</v>
      </c>
      <c r="D48" s="61">
        <v>3363</v>
      </c>
      <c r="E48" s="61"/>
      <c r="F48" s="61"/>
      <c r="G48" s="61"/>
      <c r="H48" s="61">
        <v>3363</v>
      </c>
      <c r="I48" s="61">
        <v>1946</v>
      </c>
      <c r="J48" s="61">
        <v>1417</v>
      </c>
      <c r="M48" s="6"/>
      <c r="N48" s="6"/>
    </row>
    <row r="49" spans="1:14">
      <c r="A49" s="4" t="s">
        <v>104</v>
      </c>
      <c r="B49" s="1" t="s">
        <v>105</v>
      </c>
      <c r="C49" s="6">
        <v>9374</v>
      </c>
      <c r="D49" s="6">
        <v>6556</v>
      </c>
      <c r="E49" s="5">
        <v>2718</v>
      </c>
      <c r="F49" s="6">
        <v>1055</v>
      </c>
      <c r="G49" s="6">
        <v>1663</v>
      </c>
      <c r="H49" s="6">
        <v>3838</v>
      </c>
      <c r="I49">
        <v>1373</v>
      </c>
      <c r="J49">
        <v>2465</v>
      </c>
      <c r="M49" s="6"/>
      <c r="N49" s="6"/>
    </row>
    <row r="50" spans="1:14">
      <c r="A50" s="4" t="s">
        <v>106</v>
      </c>
      <c r="B50" s="2" t="s">
        <v>107</v>
      </c>
      <c r="C50" s="6">
        <v>3881</v>
      </c>
      <c r="D50" s="6">
        <v>1144</v>
      </c>
      <c r="E50" s="5">
        <v>530</v>
      </c>
      <c r="F50" s="6">
        <v>9</v>
      </c>
      <c r="G50" s="6">
        <v>521</v>
      </c>
      <c r="H50" s="6">
        <v>614</v>
      </c>
      <c r="I50">
        <v>315</v>
      </c>
      <c r="J50">
        <v>299</v>
      </c>
      <c r="M50" s="6"/>
      <c r="N50" s="6"/>
    </row>
    <row r="51" spans="1:14">
      <c r="A51" s="4" t="s">
        <v>108</v>
      </c>
      <c r="B51" s="1" t="s">
        <v>109</v>
      </c>
      <c r="C51" s="6">
        <v>1084</v>
      </c>
      <c r="D51" s="6">
        <v>597</v>
      </c>
      <c r="E51" s="5">
        <v>259</v>
      </c>
      <c r="F51" s="6">
        <v>34</v>
      </c>
      <c r="G51" s="6">
        <v>225</v>
      </c>
      <c r="H51" s="6">
        <v>338</v>
      </c>
      <c r="I51">
        <v>37</v>
      </c>
      <c r="J51">
        <v>301</v>
      </c>
      <c r="M51" s="6"/>
      <c r="N51" s="6"/>
    </row>
    <row r="53" spans="1:14">
      <c r="B53" s="14" t="s">
        <v>110</v>
      </c>
      <c r="C53" s="15">
        <f>SUM(C2:C51)</f>
        <v>605195</v>
      </c>
      <c r="D53" s="15">
        <f>SUM(D2:D51)</f>
        <v>246206</v>
      </c>
      <c r="E53" s="15">
        <f>SUM(E2:E51)</f>
        <v>124869</v>
      </c>
      <c r="F53" s="15">
        <f>SUM(F2:F51)+E5+E8+E11+E18+E20+E23+E24+E26+E30+E41+E47</f>
        <v>71738</v>
      </c>
      <c r="G53" s="15">
        <f t="shared" ref="G53:J53" si="0">SUM(G2:G51)</f>
        <v>53148</v>
      </c>
      <c r="H53" s="15">
        <f t="shared" si="0"/>
        <v>121279</v>
      </c>
      <c r="I53" s="15">
        <f>SUM(I2:I51)+H5+H26+H37+H41+H43+H47</f>
        <v>56024</v>
      </c>
      <c r="J53" s="15">
        <f t="shared" si="0"/>
        <v>65296</v>
      </c>
    </row>
    <row r="55" spans="1:14">
      <c r="B55" t="s">
        <v>139</v>
      </c>
      <c r="C55">
        <f>COUNTIF(C2:C51, "&gt;0")</f>
        <v>48</v>
      </c>
      <c r="D55">
        <f>COUNTIF(D2:D51, "&gt;0")</f>
        <v>47</v>
      </c>
      <c r="E55">
        <f t="shared" ref="E55:J55" si="1">COUNTIF(E2:E51, "&gt;0")</f>
        <v>41</v>
      </c>
      <c r="F55">
        <f t="shared" si="1"/>
        <v>29</v>
      </c>
      <c r="G55">
        <f t="shared" si="1"/>
        <v>30</v>
      </c>
      <c r="H55">
        <f t="shared" si="1"/>
        <v>46</v>
      </c>
      <c r="I55">
        <f t="shared" si="1"/>
        <v>39</v>
      </c>
      <c r="J55">
        <f t="shared" si="1"/>
        <v>40</v>
      </c>
    </row>
  </sheetData>
  <pageMargins left="0.7" right="0.7" top="0.75" bottom="0.75" header="0.3" footer="0.3"/>
  <pageSetup orientation="portrait" verticalDpi="0" r:id="rId1"/>
  <ignoredErrors>
    <ignoredError sqref="G53"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D29F4-E73E-4E8D-9F7F-3D2C8ADBDC0B}">
  <dimension ref="A1:N55"/>
  <sheetViews>
    <sheetView workbookViewId="0">
      <pane xSplit="2" ySplit="1" topLeftCell="C42" activePane="bottomRight" state="frozen"/>
      <selection pane="bottomRight" activeCell="G53" sqref="G53"/>
      <selection pane="bottomLeft" activeCell="C51" sqref="C51:J51"/>
      <selection pane="topRight" activeCell="C51" sqref="C51:J51"/>
    </sheetView>
  </sheetViews>
  <sheetFormatPr defaultColWidth="8.85546875" defaultRowHeight="15"/>
  <cols>
    <col min="1" max="1" width="11.28515625" customWidth="1"/>
    <col min="2" max="2" width="15.28515625" bestFit="1" customWidth="1"/>
    <col min="3" max="10" width="10.7109375" customWidth="1"/>
  </cols>
  <sheetData>
    <row r="1" spans="1:14" ht="57" customHeight="1">
      <c r="A1" s="9" t="s">
        <v>0</v>
      </c>
      <c r="B1" s="9" t="s">
        <v>1</v>
      </c>
      <c r="C1" s="8" t="s">
        <v>111</v>
      </c>
      <c r="D1" s="8" t="s">
        <v>112</v>
      </c>
      <c r="E1" s="8" t="s">
        <v>113</v>
      </c>
      <c r="F1" s="8" t="s">
        <v>114</v>
      </c>
      <c r="G1" s="8" t="s">
        <v>115</v>
      </c>
      <c r="H1" s="8" t="s">
        <v>116</v>
      </c>
      <c r="I1" s="8" t="s">
        <v>117</v>
      </c>
      <c r="J1" s="8" t="s">
        <v>118</v>
      </c>
      <c r="L1" s="8"/>
      <c r="M1" s="8"/>
      <c r="N1" s="8"/>
    </row>
    <row r="2" spans="1:14">
      <c r="A2" s="3" t="s">
        <v>10</v>
      </c>
      <c r="B2" s="1" t="s">
        <v>11</v>
      </c>
      <c r="C2" s="6">
        <v>4408</v>
      </c>
      <c r="D2" s="6">
        <v>1543</v>
      </c>
      <c r="E2" s="6">
        <v>1273</v>
      </c>
      <c r="F2" s="6">
        <v>700</v>
      </c>
      <c r="G2" s="6">
        <v>573</v>
      </c>
      <c r="H2" s="6">
        <v>270</v>
      </c>
      <c r="I2" s="6">
        <v>148</v>
      </c>
      <c r="J2" s="6">
        <v>122</v>
      </c>
    </row>
    <row r="3" spans="1:14">
      <c r="A3" s="3" t="s">
        <v>12</v>
      </c>
      <c r="B3" s="2" t="s">
        <v>13</v>
      </c>
      <c r="C3" s="6">
        <v>27157</v>
      </c>
      <c r="D3" s="6">
        <f>G3+J3</f>
        <v>306</v>
      </c>
      <c r="E3" s="6">
        <f>G3</f>
        <v>171</v>
      </c>
      <c r="F3" s="6"/>
      <c r="G3" s="6">
        <v>171</v>
      </c>
      <c r="H3" s="6">
        <f>J3</f>
        <v>135</v>
      </c>
      <c r="I3" s="6"/>
      <c r="J3" s="6">
        <v>135</v>
      </c>
    </row>
    <row r="4" spans="1:14">
      <c r="A4" s="3" t="s">
        <v>14</v>
      </c>
      <c r="B4" s="2" t="s">
        <v>15</v>
      </c>
      <c r="C4" s="6">
        <v>15646</v>
      </c>
      <c r="D4" s="6">
        <v>8177</v>
      </c>
      <c r="E4" s="6">
        <v>2626</v>
      </c>
      <c r="F4" s="6">
        <v>2060</v>
      </c>
      <c r="G4" s="6">
        <v>566</v>
      </c>
      <c r="H4" s="6">
        <v>5551</v>
      </c>
      <c r="I4" s="6">
        <v>4106</v>
      </c>
      <c r="J4" s="6">
        <v>1445</v>
      </c>
    </row>
    <row r="5" spans="1:14">
      <c r="A5" s="3" t="s">
        <v>16</v>
      </c>
      <c r="B5" s="1" t="s">
        <v>17</v>
      </c>
      <c r="C5" s="6"/>
      <c r="D5" s="6"/>
      <c r="E5" s="6"/>
      <c r="F5" s="6"/>
      <c r="G5" s="6"/>
      <c r="H5" s="6"/>
      <c r="I5" s="6"/>
      <c r="J5" s="6"/>
    </row>
    <row r="6" spans="1:14">
      <c r="A6" s="3" t="s">
        <v>18</v>
      </c>
      <c r="B6" s="2" t="s">
        <v>19</v>
      </c>
      <c r="C6" s="6">
        <v>129075</v>
      </c>
      <c r="D6" s="6">
        <v>31651</v>
      </c>
      <c r="E6" s="6">
        <v>10308</v>
      </c>
      <c r="F6" s="6">
        <v>6901</v>
      </c>
      <c r="G6" s="6">
        <v>3407</v>
      </c>
      <c r="H6" s="6">
        <v>21343</v>
      </c>
      <c r="I6" s="6">
        <v>21278</v>
      </c>
      <c r="J6" s="6">
        <v>65</v>
      </c>
    </row>
    <row r="7" spans="1:14">
      <c r="A7" s="3" t="s">
        <v>20</v>
      </c>
      <c r="B7" s="2" t="s">
        <v>21</v>
      </c>
      <c r="C7" s="6">
        <v>20137</v>
      </c>
      <c r="D7" s="6">
        <v>3946</v>
      </c>
      <c r="E7" s="6">
        <v>94</v>
      </c>
      <c r="F7" s="6">
        <v>57</v>
      </c>
      <c r="G7" s="6">
        <v>37</v>
      </c>
      <c r="H7" s="6">
        <v>3852</v>
      </c>
      <c r="I7" s="6">
        <v>2651</v>
      </c>
      <c r="J7" s="6">
        <v>1201</v>
      </c>
    </row>
    <row r="8" spans="1:14">
      <c r="A8" s="3" t="s">
        <v>22</v>
      </c>
      <c r="B8" s="1" t="s">
        <v>23</v>
      </c>
      <c r="C8" s="6">
        <v>13366</v>
      </c>
      <c r="D8" s="6"/>
      <c r="E8" s="6"/>
      <c r="F8" s="6"/>
      <c r="G8" s="6"/>
      <c r="H8" s="6"/>
      <c r="I8" s="6"/>
      <c r="J8" s="6"/>
    </row>
    <row r="9" spans="1:14">
      <c r="A9" s="3" t="s">
        <v>24</v>
      </c>
      <c r="B9" s="2" t="s">
        <v>25</v>
      </c>
      <c r="C9" s="6">
        <v>5207</v>
      </c>
      <c r="D9" s="6">
        <v>530</v>
      </c>
      <c r="E9" s="6">
        <v>530</v>
      </c>
      <c r="F9" s="6"/>
      <c r="G9" s="6"/>
      <c r="H9" s="6"/>
      <c r="I9" s="6"/>
      <c r="J9" s="6"/>
    </row>
    <row r="10" spans="1:14">
      <c r="A10" s="3" t="s">
        <v>26</v>
      </c>
      <c r="B10" s="1" t="s">
        <v>27</v>
      </c>
      <c r="C10" s="6">
        <v>96253</v>
      </c>
      <c r="D10" s="6">
        <v>16558</v>
      </c>
      <c r="E10" s="6">
        <v>15628</v>
      </c>
      <c r="F10" s="6">
        <v>8870</v>
      </c>
      <c r="G10" s="6">
        <v>6758</v>
      </c>
      <c r="H10" s="6">
        <v>930</v>
      </c>
      <c r="I10" s="6">
        <v>389</v>
      </c>
      <c r="J10" s="6">
        <v>541</v>
      </c>
    </row>
    <row r="11" spans="1:14">
      <c r="A11" s="3" t="s">
        <v>28</v>
      </c>
      <c r="B11" s="2" t="s">
        <v>29</v>
      </c>
      <c r="C11" s="6"/>
      <c r="D11" s="6"/>
      <c r="E11" s="6"/>
      <c r="F11" s="6"/>
      <c r="G11" s="6"/>
      <c r="H11" s="6"/>
      <c r="I11" s="6"/>
      <c r="J11" s="6"/>
    </row>
    <row r="12" spans="1:14">
      <c r="A12" s="3" t="s">
        <v>30</v>
      </c>
      <c r="B12" s="2" t="s">
        <v>31</v>
      </c>
      <c r="C12" s="6">
        <v>4396</v>
      </c>
      <c r="D12" s="6">
        <v>1232</v>
      </c>
      <c r="E12" s="6">
        <v>504</v>
      </c>
      <c r="F12" s="6">
        <v>438</v>
      </c>
      <c r="G12" s="6">
        <v>66</v>
      </c>
      <c r="H12" s="6">
        <v>728</v>
      </c>
      <c r="I12" s="6">
        <v>549</v>
      </c>
      <c r="J12" s="6">
        <v>179</v>
      </c>
    </row>
    <row r="13" spans="1:14">
      <c r="A13" s="3" t="s">
        <v>32</v>
      </c>
      <c r="B13" s="2" t="s">
        <v>33</v>
      </c>
      <c r="C13" s="6">
        <v>8363</v>
      </c>
      <c r="D13" s="6">
        <v>2675</v>
      </c>
      <c r="E13" s="6">
        <v>1790</v>
      </c>
      <c r="F13" s="6">
        <v>935</v>
      </c>
      <c r="G13" s="6">
        <v>855</v>
      </c>
      <c r="H13" s="6">
        <v>885</v>
      </c>
      <c r="I13" s="6">
        <v>574</v>
      </c>
      <c r="J13" s="6">
        <v>311</v>
      </c>
    </row>
    <row r="14" spans="1:14">
      <c r="A14" s="3" t="s">
        <v>34</v>
      </c>
      <c r="B14" s="2" t="s">
        <v>35</v>
      </c>
      <c r="C14" s="6">
        <v>8651</v>
      </c>
      <c r="D14" s="6">
        <v>3776</v>
      </c>
      <c r="E14" s="6">
        <v>2559</v>
      </c>
      <c r="F14" s="6">
        <v>1915</v>
      </c>
      <c r="G14" s="6">
        <v>644</v>
      </c>
      <c r="H14" s="6">
        <v>1217</v>
      </c>
      <c r="I14" s="6">
        <v>993</v>
      </c>
      <c r="J14" s="6">
        <v>224</v>
      </c>
    </row>
    <row r="15" spans="1:14">
      <c r="A15" s="3" t="s">
        <v>36</v>
      </c>
      <c r="B15" s="2" t="s">
        <v>37</v>
      </c>
      <c r="C15" s="6">
        <v>40872</v>
      </c>
      <c r="D15" s="6">
        <v>6276</v>
      </c>
      <c r="E15" s="6"/>
      <c r="F15" s="6"/>
      <c r="G15" s="6"/>
      <c r="H15" s="6">
        <v>6276</v>
      </c>
      <c r="I15" s="6">
        <v>2169</v>
      </c>
      <c r="J15" s="6">
        <v>4107</v>
      </c>
    </row>
    <row r="16" spans="1:14">
      <c r="A16" s="3" t="s">
        <v>38</v>
      </c>
      <c r="B16" s="2" t="s">
        <v>39</v>
      </c>
      <c r="C16" s="6"/>
      <c r="D16" s="6"/>
      <c r="E16" s="6"/>
      <c r="F16" s="6"/>
      <c r="G16" s="6"/>
      <c r="H16" s="6"/>
      <c r="I16" s="6"/>
      <c r="J16" s="6"/>
    </row>
    <row r="17" spans="1:10">
      <c r="A17" s="3" t="s">
        <v>40</v>
      </c>
      <c r="B17" s="2" t="s">
        <v>41</v>
      </c>
      <c r="C17" s="6">
        <v>9973</v>
      </c>
      <c r="D17" s="6">
        <v>3077</v>
      </c>
      <c r="E17" s="6">
        <v>2283</v>
      </c>
      <c r="F17" s="6">
        <v>904</v>
      </c>
      <c r="G17" s="6">
        <v>1379</v>
      </c>
      <c r="H17" s="6">
        <v>794</v>
      </c>
      <c r="I17" s="6">
        <v>794</v>
      </c>
      <c r="J17" s="6"/>
    </row>
    <row r="18" spans="1:10">
      <c r="A18" s="3" t="s">
        <v>42</v>
      </c>
      <c r="B18" s="2" t="s">
        <v>43</v>
      </c>
      <c r="C18" s="6"/>
      <c r="D18" s="6"/>
      <c r="E18" s="6"/>
      <c r="F18" s="6"/>
      <c r="G18" s="6"/>
      <c r="H18" s="6"/>
      <c r="I18" s="6"/>
      <c r="J18" s="6"/>
    </row>
    <row r="19" spans="1:10">
      <c r="A19" s="3" t="s">
        <v>44</v>
      </c>
      <c r="B19" s="2" t="s">
        <v>45</v>
      </c>
      <c r="C19" s="6">
        <v>32488</v>
      </c>
      <c r="D19" s="6">
        <v>9744</v>
      </c>
      <c r="E19" s="6">
        <v>3654</v>
      </c>
      <c r="F19" s="6">
        <v>1037</v>
      </c>
      <c r="G19" s="6">
        <v>2617</v>
      </c>
      <c r="H19" s="6">
        <v>6090</v>
      </c>
      <c r="I19" s="6">
        <v>5302</v>
      </c>
      <c r="J19" s="6">
        <v>788</v>
      </c>
    </row>
    <row r="20" spans="1:10">
      <c r="A20" s="3" t="s">
        <v>46</v>
      </c>
      <c r="B20" s="1" t="s">
        <v>47</v>
      </c>
      <c r="C20" s="6">
        <v>8279</v>
      </c>
      <c r="D20" s="6">
        <v>226</v>
      </c>
      <c r="E20" s="6">
        <v>17</v>
      </c>
      <c r="F20" s="6"/>
      <c r="G20" s="6"/>
      <c r="H20" s="6">
        <v>209</v>
      </c>
      <c r="I20" s="6">
        <v>87</v>
      </c>
      <c r="J20" s="6">
        <v>122</v>
      </c>
    </row>
    <row r="21" spans="1:10">
      <c r="A21" s="3" t="s">
        <v>48</v>
      </c>
      <c r="B21" s="2" t="s">
        <v>49</v>
      </c>
      <c r="C21" s="6">
        <v>19453</v>
      </c>
      <c r="D21" s="6">
        <v>1684</v>
      </c>
      <c r="E21" s="6">
        <v>874</v>
      </c>
      <c r="F21" s="6"/>
      <c r="G21" s="6"/>
      <c r="H21" s="6">
        <v>810</v>
      </c>
      <c r="I21" s="6"/>
      <c r="J21" s="6"/>
    </row>
    <row r="22" spans="1:10">
      <c r="A22" s="3" t="s">
        <v>50</v>
      </c>
      <c r="B22" s="2" t="s">
        <v>51</v>
      </c>
      <c r="C22" s="6">
        <v>2473</v>
      </c>
      <c r="D22" s="6"/>
      <c r="E22" s="6"/>
      <c r="F22" s="6"/>
      <c r="G22" s="6"/>
      <c r="H22" s="6"/>
      <c r="I22" s="6"/>
      <c r="J22" s="6"/>
    </row>
    <row r="23" spans="1:10">
      <c r="A23" s="3" t="s">
        <v>52</v>
      </c>
      <c r="B23" s="1" t="s">
        <v>53</v>
      </c>
      <c r="C23" s="6">
        <v>38827</v>
      </c>
      <c r="D23" s="6">
        <v>1454</v>
      </c>
      <c r="E23" s="6"/>
      <c r="F23" s="6"/>
      <c r="G23" s="6"/>
      <c r="H23" s="6">
        <f>J23</f>
        <v>1454</v>
      </c>
      <c r="I23" s="6"/>
      <c r="J23" s="6">
        <v>1454</v>
      </c>
    </row>
    <row r="24" spans="1:10">
      <c r="A24" s="3" t="s">
        <v>54</v>
      </c>
      <c r="B24" s="1" t="s">
        <v>55</v>
      </c>
      <c r="C24" s="6">
        <v>9821</v>
      </c>
      <c r="D24" s="6">
        <f>E24+H24</f>
        <v>3033</v>
      </c>
      <c r="E24" s="6">
        <v>1305</v>
      </c>
      <c r="F24" s="6"/>
      <c r="G24" s="6">
        <v>1305</v>
      </c>
      <c r="H24" s="6">
        <v>1728</v>
      </c>
      <c r="I24" s="6">
        <v>534</v>
      </c>
      <c r="J24" s="6">
        <v>1194</v>
      </c>
    </row>
    <row r="25" spans="1:10">
      <c r="A25" s="3" t="s">
        <v>56</v>
      </c>
      <c r="B25" s="2" t="s">
        <v>57</v>
      </c>
      <c r="C25" s="6">
        <v>31721</v>
      </c>
      <c r="D25" s="6">
        <v>17292</v>
      </c>
      <c r="E25" s="6">
        <v>10244</v>
      </c>
      <c r="F25" s="6">
        <v>5886</v>
      </c>
      <c r="G25" s="6">
        <v>4358</v>
      </c>
      <c r="H25" s="6">
        <v>7048</v>
      </c>
      <c r="I25" s="6">
        <v>3803</v>
      </c>
      <c r="J25" s="6">
        <v>3245</v>
      </c>
    </row>
    <row r="26" spans="1:10">
      <c r="A26" s="3" t="s">
        <v>58</v>
      </c>
      <c r="B26" s="2" t="s">
        <v>59</v>
      </c>
      <c r="C26" s="6"/>
      <c r="D26" s="6"/>
      <c r="E26" s="6"/>
      <c r="F26" s="6"/>
      <c r="G26" s="6"/>
      <c r="H26" s="6"/>
      <c r="I26" s="6"/>
      <c r="J26" s="6"/>
    </row>
    <row r="27" spans="1:10">
      <c r="A27" s="3" t="s">
        <v>60</v>
      </c>
      <c r="B27" s="2" t="s">
        <v>61</v>
      </c>
      <c r="C27" s="6">
        <v>2720</v>
      </c>
      <c r="D27" s="6">
        <v>338</v>
      </c>
      <c r="E27" s="6">
        <v>193</v>
      </c>
      <c r="F27" s="6">
        <v>58</v>
      </c>
      <c r="G27" s="6">
        <v>135</v>
      </c>
      <c r="H27" s="6">
        <v>145</v>
      </c>
      <c r="I27" s="6">
        <v>14</v>
      </c>
      <c r="J27" s="6">
        <v>131</v>
      </c>
    </row>
    <row r="28" spans="1:10">
      <c r="A28" s="4" t="s">
        <v>62</v>
      </c>
      <c r="B28" s="1" t="s">
        <v>63</v>
      </c>
      <c r="C28" s="6">
        <v>37104</v>
      </c>
      <c r="D28" s="6">
        <v>10517</v>
      </c>
      <c r="E28" s="6">
        <v>6504</v>
      </c>
      <c r="F28" s="6">
        <v>5961</v>
      </c>
      <c r="G28" s="6">
        <v>543</v>
      </c>
      <c r="H28" s="6">
        <v>4013</v>
      </c>
      <c r="I28" s="6">
        <v>4004</v>
      </c>
      <c r="J28" s="6">
        <v>9</v>
      </c>
    </row>
    <row r="29" spans="1:10">
      <c r="A29" s="4" t="s">
        <v>64</v>
      </c>
      <c r="B29" s="2" t="s">
        <v>65</v>
      </c>
      <c r="C29" s="6">
        <v>1705</v>
      </c>
      <c r="D29" s="6">
        <v>611</v>
      </c>
      <c r="E29" s="6">
        <v>428</v>
      </c>
      <c r="F29" s="6"/>
      <c r="G29" s="6"/>
      <c r="H29" s="6">
        <v>183</v>
      </c>
      <c r="I29" s="6"/>
      <c r="J29" s="6"/>
    </row>
    <row r="30" spans="1:10">
      <c r="A30" s="3" t="s">
        <v>66</v>
      </c>
      <c r="B30" s="2" t="s">
        <v>67</v>
      </c>
      <c r="C30" s="6">
        <v>5302</v>
      </c>
      <c r="D30" s="6">
        <v>591</v>
      </c>
      <c r="E30" s="6">
        <v>281</v>
      </c>
      <c r="F30" s="6"/>
      <c r="G30" s="6"/>
      <c r="H30" s="6">
        <v>310</v>
      </c>
      <c r="I30" s="6">
        <v>205</v>
      </c>
      <c r="J30" s="6">
        <v>105</v>
      </c>
    </row>
    <row r="31" spans="1:10">
      <c r="A31" s="3" t="s">
        <v>68</v>
      </c>
      <c r="B31" s="2" t="s">
        <v>69</v>
      </c>
      <c r="C31">
        <v>2578</v>
      </c>
      <c r="D31" s="6">
        <f>G31+J31</f>
        <v>75</v>
      </c>
      <c r="E31" s="6">
        <v>17</v>
      </c>
      <c r="F31" s="6"/>
      <c r="G31" s="6">
        <v>17</v>
      </c>
      <c r="H31" s="6">
        <v>58</v>
      </c>
      <c r="I31" s="6"/>
      <c r="J31" s="6">
        <v>58</v>
      </c>
    </row>
    <row r="32" spans="1:10">
      <c r="A32" s="3" t="s">
        <v>70</v>
      </c>
      <c r="B32" s="2" t="s">
        <v>71</v>
      </c>
      <c r="C32" s="6"/>
      <c r="D32" s="6"/>
      <c r="E32" s="6"/>
      <c r="F32" s="6"/>
      <c r="G32" s="6"/>
      <c r="H32" s="6"/>
      <c r="I32" s="6"/>
      <c r="J32" s="6"/>
    </row>
    <row r="33" spans="1:13">
      <c r="A33" s="3" t="s">
        <v>72</v>
      </c>
      <c r="B33" s="1" t="s">
        <v>73</v>
      </c>
      <c r="C33" s="6"/>
      <c r="D33" s="6"/>
      <c r="E33" s="6"/>
      <c r="F33" s="6"/>
      <c r="G33" s="6"/>
      <c r="H33" s="6"/>
      <c r="I33" s="6"/>
      <c r="J33" s="6"/>
    </row>
    <row r="34" spans="1:13">
      <c r="A34" s="3" t="s">
        <v>74</v>
      </c>
      <c r="B34" s="1" t="s">
        <v>75</v>
      </c>
      <c r="C34" s="6">
        <v>13740</v>
      </c>
      <c r="D34" s="6">
        <v>2996</v>
      </c>
      <c r="E34" s="6">
        <v>1899</v>
      </c>
      <c r="F34" s="6">
        <v>215</v>
      </c>
      <c r="G34" s="6">
        <v>1684</v>
      </c>
      <c r="H34" s="6">
        <v>1097</v>
      </c>
      <c r="I34" s="6">
        <v>128</v>
      </c>
      <c r="J34" s="6">
        <v>969</v>
      </c>
    </row>
    <row r="35" spans="1:13">
      <c r="A35" s="4" t="s">
        <v>76</v>
      </c>
      <c r="B35" s="2" t="s">
        <v>77</v>
      </c>
      <c r="C35" s="6">
        <v>49312</v>
      </c>
      <c r="D35" s="6">
        <v>11034</v>
      </c>
      <c r="E35" s="6"/>
      <c r="F35" s="6"/>
      <c r="G35" s="6"/>
      <c r="H35" s="6">
        <v>11034</v>
      </c>
      <c r="I35" s="6">
        <v>6053</v>
      </c>
      <c r="J35" s="6">
        <v>4981</v>
      </c>
    </row>
    <row r="36" spans="1:13">
      <c r="A36" s="4" t="s">
        <v>78</v>
      </c>
      <c r="B36" s="2" t="s">
        <v>79</v>
      </c>
      <c r="C36" s="6"/>
      <c r="D36" s="6"/>
      <c r="E36" s="6"/>
      <c r="F36" s="6"/>
      <c r="G36" s="6"/>
      <c r="H36" s="6"/>
      <c r="I36" s="6"/>
      <c r="J36" s="6"/>
    </row>
    <row r="37" spans="1:13">
      <c r="A37" s="4" t="s">
        <v>80</v>
      </c>
      <c r="B37" s="2" t="s">
        <v>81</v>
      </c>
      <c r="C37" s="6">
        <v>27180</v>
      </c>
      <c r="D37" s="6">
        <v>2856</v>
      </c>
      <c r="E37" s="6">
        <v>2856</v>
      </c>
      <c r="F37" s="6">
        <v>974</v>
      </c>
      <c r="G37" s="6">
        <v>1882</v>
      </c>
      <c r="H37" s="6"/>
      <c r="I37" s="6"/>
      <c r="J37" s="6"/>
    </row>
    <row r="38" spans="1:13">
      <c r="A38" s="4" t="s">
        <v>82</v>
      </c>
      <c r="B38" s="1" t="s">
        <v>83</v>
      </c>
      <c r="C38" s="6">
        <v>15478</v>
      </c>
      <c r="D38" s="6">
        <v>1692</v>
      </c>
      <c r="E38" s="6">
        <v>1640</v>
      </c>
      <c r="F38" s="6">
        <v>720</v>
      </c>
      <c r="G38" s="6">
        <v>920</v>
      </c>
      <c r="H38" s="6">
        <v>52</v>
      </c>
      <c r="I38" s="6">
        <v>20</v>
      </c>
      <c r="J38" s="6">
        <v>32</v>
      </c>
    </row>
    <row r="39" spans="1:13">
      <c r="A39" s="4" t="s">
        <v>84</v>
      </c>
      <c r="B39" s="2" t="s">
        <v>85</v>
      </c>
      <c r="C39" s="6">
        <v>48353</v>
      </c>
      <c r="D39" s="6">
        <v>7525</v>
      </c>
      <c r="E39" s="6"/>
      <c r="F39" s="6"/>
      <c r="G39" s="6"/>
      <c r="H39" s="6">
        <v>7525</v>
      </c>
      <c r="I39" s="6">
        <v>4503</v>
      </c>
      <c r="J39" s="6">
        <v>3022</v>
      </c>
    </row>
    <row r="40" spans="1:13">
      <c r="A40" s="4" t="s">
        <v>86</v>
      </c>
      <c r="B40" s="2" t="s">
        <v>87</v>
      </c>
      <c r="C40" s="6">
        <v>2108</v>
      </c>
      <c r="D40" s="6">
        <v>653</v>
      </c>
      <c r="E40" s="6">
        <v>555</v>
      </c>
      <c r="F40" s="6">
        <v>476</v>
      </c>
      <c r="G40" s="6">
        <v>79</v>
      </c>
      <c r="H40" s="6">
        <v>98</v>
      </c>
      <c r="I40" s="6">
        <v>54</v>
      </c>
      <c r="J40" s="6">
        <v>44</v>
      </c>
    </row>
    <row r="41" spans="1:13">
      <c r="A41" s="4" t="s">
        <v>88</v>
      </c>
      <c r="B41" s="1" t="s">
        <v>89</v>
      </c>
      <c r="C41" s="6">
        <v>18958</v>
      </c>
      <c r="D41" s="6">
        <v>3129</v>
      </c>
      <c r="E41" s="6">
        <v>1854</v>
      </c>
      <c r="F41" s="6"/>
      <c r="G41" s="6"/>
      <c r="H41" s="6">
        <v>1275</v>
      </c>
      <c r="I41" s="6"/>
      <c r="J41" s="6"/>
    </row>
    <row r="42" spans="1:13">
      <c r="A42" s="4" t="s">
        <v>90</v>
      </c>
      <c r="B42" s="2" t="s">
        <v>91</v>
      </c>
      <c r="C42" s="6">
        <v>4026</v>
      </c>
      <c r="D42" s="6">
        <v>1871</v>
      </c>
      <c r="E42" s="6">
        <v>688</v>
      </c>
      <c r="F42" s="6">
        <v>254</v>
      </c>
      <c r="G42" s="6">
        <v>434</v>
      </c>
      <c r="H42" s="6">
        <v>1183</v>
      </c>
      <c r="I42" s="6">
        <v>275</v>
      </c>
      <c r="J42" s="6">
        <v>908</v>
      </c>
    </row>
    <row r="43" spans="1:13">
      <c r="A43" s="4" t="s">
        <v>92</v>
      </c>
      <c r="B43" s="1" t="s">
        <v>93</v>
      </c>
      <c r="C43" s="6">
        <v>22339</v>
      </c>
      <c r="D43" s="6">
        <v>4835</v>
      </c>
      <c r="E43" s="6">
        <v>3428</v>
      </c>
      <c r="F43" s="6">
        <v>0</v>
      </c>
      <c r="G43" s="6">
        <v>3428</v>
      </c>
      <c r="H43" s="6">
        <v>1407</v>
      </c>
      <c r="I43" s="6">
        <v>0</v>
      </c>
      <c r="J43" s="6">
        <v>1407</v>
      </c>
    </row>
    <row r="44" spans="1:13">
      <c r="A44" s="4" t="s">
        <v>94</v>
      </c>
      <c r="B44" s="2" t="s">
        <v>95</v>
      </c>
      <c r="C44" s="6">
        <v>145019</v>
      </c>
      <c r="D44" s="6">
        <v>34296</v>
      </c>
      <c r="E44" s="6">
        <v>25708</v>
      </c>
      <c r="F44" s="6"/>
      <c r="G44" s="6"/>
      <c r="H44" s="6">
        <v>8588</v>
      </c>
      <c r="I44" s="6">
        <v>6260</v>
      </c>
      <c r="J44" s="6">
        <v>2328</v>
      </c>
    </row>
    <row r="45" spans="1:13">
      <c r="A45" s="4" t="s">
        <v>96</v>
      </c>
      <c r="B45" s="1" t="s">
        <v>97</v>
      </c>
      <c r="C45" s="6">
        <v>6439</v>
      </c>
      <c r="D45" s="6">
        <v>3211</v>
      </c>
      <c r="E45" s="6">
        <v>1483</v>
      </c>
      <c r="F45" s="6"/>
      <c r="G45" s="6"/>
      <c r="H45" s="6">
        <v>1728</v>
      </c>
      <c r="I45" s="6"/>
      <c r="J45" s="6"/>
    </row>
    <row r="46" spans="1:13">
      <c r="A46" s="4" t="s">
        <v>98</v>
      </c>
      <c r="B46" s="1" t="s">
        <v>99</v>
      </c>
      <c r="C46" s="6">
        <v>29907</v>
      </c>
      <c r="D46" s="6">
        <v>11239</v>
      </c>
      <c r="E46" s="6">
        <v>10123</v>
      </c>
      <c r="F46" s="6">
        <v>8856</v>
      </c>
      <c r="G46" s="6">
        <v>1267</v>
      </c>
      <c r="H46" s="6">
        <v>1116</v>
      </c>
      <c r="I46" s="6">
        <v>1024</v>
      </c>
      <c r="J46" s="6">
        <v>92</v>
      </c>
    </row>
    <row r="47" spans="1:13">
      <c r="A47" s="4" t="s">
        <v>100</v>
      </c>
      <c r="B47" s="2" t="s">
        <v>101</v>
      </c>
      <c r="C47">
        <v>1296</v>
      </c>
      <c r="D47" s="6">
        <f>E47+H47</f>
        <v>119</v>
      </c>
      <c r="E47" s="6">
        <v>35</v>
      </c>
      <c r="F47" s="6"/>
      <c r="H47" s="6">
        <f>23+61</f>
        <v>84</v>
      </c>
      <c r="I47" s="6"/>
      <c r="J47" s="6"/>
      <c r="M47" s="6"/>
    </row>
    <row r="48" spans="1:13">
      <c r="A48" s="4" t="s">
        <v>102</v>
      </c>
      <c r="B48" s="1" t="s">
        <v>103</v>
      </c>
      <c r="C48" s="6">
        <v>20325</v>
      </c>
      <c r="D48" s="6">
        <v>7988</v>
      </c>
      <c r="E48" s="6"/>
      <c r="F48" s="6"/>
      <c r="G48" s="6"/>
      <c r="H48" s="6">
        <v>7988</v>
      </c>
      <c r="I48" s="6">
        <v>5326</v>
      </c>
      <c r="J48" s="6">
        <v>2662</v>
      </c>
    </row>
    <row r="49" spans="1:10">
      <c r="A49" s="4" t="s">
        <v>104</v>
      </c>
      <c r="B49" s="1" t="s">
        <v>105</v>
      </c>
      <c r="C49" s="6">
        <v>23863</v>
      </c>
      <c r="D49" s="6">
        <v>12327</v>
      </c>
      <c r="E49" s="6">
        <v>5045</v>
      </c>
      <c r="F49" s="6">
        <v>2431</v>
      </c>
      <c r="G49" s="6">
        <v>2614</v>
      </c>
      <c r="H49" s="6">
        <v>7282</v>
      </c>
      <c r="I49" s="6">
        <v>2976</v>
      </c>
      <c r="J49" s="6">
        <v>4306</v>
      </c>
    </row>
    <row r="50" spans="1:10">
      <c r="A50" s="4" t="s">
        <v>106</v>
      </c>
      <c r="B50" s="2" t="s">
        <v>107</v>
      </c>
      <c r="C50" s="6">
        <v>7184</v>
      </c>
      <c r="D50" s="6">
        <v>938</v>
      </c>
      <c r="E50" s="6">
        <v>938</v>
      </c>
      <c r="F50" s="6">
        <v>75</v>
      </c>
      <c r="G50" s="6">
        <v>863</v>
      </c>
      <c r="H50" s="6"/>
      <c r="I50" s="6"/>
      <c r="J50" s="6"/>
    </row>
    <row r="51" spans="1:10">
      <c r="A51" s="4" t="s">
        <v>108</v>
      </c>
      <c r="B51" s="1" t="s">
        <v>109</v>
      </c>
      <c r="C51" s="6">
        <v>2454</v>
      </c>
      <c r="D51" s="6">
        <v>738</v>
      </c>
      <c r="E51" s="6">
        <v>497</v>
      </c>
      <c r="F51" s="6">
        <v>55</v>
      </c>
      <c r="G51" s="6">
        <v>442</v>
      </c>
      <c r="H51" s="6">
        <v>241</v>
      </c>
      <c r="I51" s="6">
        <v>69</v>
      </c>
      <c r="J51" s="6">
        <v>172</v>
      </c>
    </row>
    <row r="53" spans="1:10">
      <c r="B53" s="14" t="s">
        <v>110</v>
      </c>
      <c r="C53" s="15">
        <f>SUM(C2:C51)</f>
        <v>1013956</v>
      </c>
      <c r="D53" s="15">
        <f>SUM(D2:D51)</f>
        <v>232759</v>
      </c>
      <c r="E53" s="15">
        <f>SUM(E2:E51)</f>
        <v>118032</v>
      </c>
      <c r="F53" s="15">
        <f>SUM(F2:F52)+E9+E20+E21+E29+E30+E41+E44+E45+E47</f>
        <v>80988</v>
      </c>
      <c r="G53" s="15">
        <f>SUM(G2:G51)</f>
        <v>37044</v>
      </c>
      <c r="H53" s="15">
        <f>SUM(H2:H51)</f>
        <v>114727</v>
      </c>
      <c r="I53" s="15">
        <f>SUM(I2:I52)+H21+H29+H41+H45+H47</f>
        <v>78368</v>
      </c>
      <c r="J53" s="15">
        <f t="shared" ref="J53" si="0">SUM(J2:J51)</f>
        <v>36359</v>
      </c>
    </row>
    <row r="55" spans="1:10">
      <c r="B55" t="s">
        <v>139</v>
      </c>
      <c r="C55">
        <f>COUNTIF(C2:C51,"&gt;0")</f>
        <v>42</v>
      </c>
      <c r="D55">
        <f t="shared" ref="D55:J55" si="1">COUNTIF(D2:D51,"&gt;0")</f>
        <v>40</v>
      </c>
      <c r="E55">
        <f t="shared" si="1"/>
        <v>35</v>
      </c>
      <c r="F55">
        <f t="shared" si="1"/>
        <v>22</v>
      </c>
      <c r="G55">
        <f t="shared" si="1"/>
        <v>26</v>
      </c>
      <c r="H55">
        <f t="shared" si="1"/>
        <v>37</v>
      </c>
      <c r="I55">
        <f t="shared" si="1"/>
        <v>28</v>
      </c>
      <c r="J55">
        <f t="shared" si="1"/>
        <v>31</v>
      </c>
    </row>
  </sheetData>
  <pageMargins left="0.7" right="0.7" top="0.75" bottom="0.75" header="0.3" footer="0.3"/>
  <ignoredErrors>
    <ignoredError sqref="J53"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93244-D02F-43AF-8811-FF9E9885EE9A}">
  <dimension ref="A1:Q55"/>
  <sheetViews>
    <sheetView zoomScale="90" zoomScaleNormal="90" workbookViewId="0">
      <pane xSplit="2" ySplit="1" topLeftCell="C36" activePane="bottomRight" state="frozen"/>
      <selection pane="bottomRight" activeCell="H47" sqref="H47"/>
      <selection pane="bottomLeft" activeCell="C51" sqref="C51:J51"/>
      <selection pane="topRight" activeCell="C51" sqref="C51:J51"/>
    </sheetView>
  </sheetViews>
  <sheetFormatPr defaultColWidth="8.85546875" defaultRowHeight="15"/>
  <cols>
    <col min="1" max="1" width="11.140625" customWidth="1"/>
    <col min="2" max="2" width="15.28515625" bestFit="1" customWidth="1"/>
    <col min="3" max="11" width="10.7109375" customWidth="1"/>
    <col min="12" max="12" width="11.28515625" customWidth="1"/>
    <col min="13" max="13" width="12.28515625" customWidth="1"/>
  </cols>
  <sheetData>
    <row r="1" spans="1:17" ht="69.75" customHeight="1">
      <c r="A1" s="9" t="s">
        <v>0</v>
      </c>
      <c r="B1" s="9" t="s">
        <v>1</v>
      </c>
      <c r="C1" s="8" t="s">
        <v>120</v>
      </c>
      <c r="D1" s="8" t="s">
        <v>121</v>
      </c>
      <c r="E1" s="8" t="s">
        <v>122</v>
      </c>
      <c r="F1" s="8" t="s">
        <v>123</v>
      </c>
      <c r="G1" s="8" t="s">
        <v>124</v>
      </c>
      <c r="H1" s="8" t="s">
        <v>125</v>
      </c>
      <c r="I1" s="8" t="s">
        <v>126</v>
      </c>
      <c r="J1" s="8" t="s">
        <v>127</v>
      </c>
      <c r="K1" s="8" t="s">
        <v>128</v>
      </c>
      <c r="L1" s="8" t="s">
        <v>129</v>
      </c>
      <c r="M1" s="8" t="s">
        <v>130</v>
      </c>
    </row>
    <row r="2" spans="1:17">
      <c r="A2" s="3" t="s">
        <v>10</v>
      </c>
      <c r="B2" s="1" t="s">
        <v>11</v>
      </c>
      <c r="C2" s="11">
        <f>1-D2</f>
        <v>0.87</v>
      </c>
      <c r="D2" s="31">
        <f>ROUND(H2,2)+ROUND(G2,2)</f>
        <v>0.13</v>
      </c>
      <c r="E2" s="12">
        <f>SUM(ROUND(L2,2),ROUND(I2,2))</f>
        <v>6.0000000000000005E-2</v>
      </c>
      <c r="F2" s="31">
        <f>ROUND(K2,2)+ROUND(J2,2)</f>
        <v>6.9999999999999993E-2</v>
      </c>
      <c r="G2" s="12">
        <f>ROUND(J2,2)+ROUND(I2,2)</f>
        <v>0.11</v>
      </c>
      <c r="H2" s="11">
        <f>ROUND(K2,2)+ROUND(L2,2)</f>
        <v>0.02</v>
      </c>
      <c r="I2" s="22">
        <f>IF('Admissions 2018'!F2&gt;0,'Admissions 2018'!F2/'Admissions 2018'!C2,"  ")</f>
        <v>5.4831887700370861E-2</v>
      </c>
      <c r="J2" s="22">
        <f>IF('Admissions 2018'!G2&gt;0,'Admissions 2018'!G2/'Admissions 2018'!C2,"  ")</f>
        <v>6.2218408066938423E-2</v>
      </c>
      <c r="K2" s="22">
        <f>IF('Admissions 2018'!J2&gt;0,'Admissions 2018'!J2/'Admissions 2018'!C2,"  ")</f>
        <v>1.2811475158610966E-2</v>
      </c>
      <c r="L2" s="22">
        <f>IF('Admissions 2018'!I2&gt;0,'Admissions 2018'!I2/'Admissions 2018'!C2,"  ")</f>
        <v>8.1221074570141296E-3</v>
      </c>
      <c r="M2">
        <v>2018</v>
      </c>
      <c r="P2" s="5"/>
    </row>
    <row r="3" spans="1:17">
      <c r="A3" s="3" t="s">
        <v>12</v>
      </c>
      <c r="B3" s="2" t="s">
        <v>13</v>
      </c>
      <c r="C3" s="11">
        <f t="shared" ref="C3:C51" si="0">1-D3</f>
        <v>0.55999999999999994</v>
      </c>
      <c r="D3" s="31">
        <f t="shared" ref="D3:D51" si="1">ROUND(H3,2)+ROUND(G3,2)</f>
        <v>0.44000000000000006</v>
      </c>
      <c r="E3" s="12">
        <f t="shared" ref="E3:E51" si="2">SUM(ROUND(L3,2),ROUND(I3,2))</f>
        <v>0.24</v>
      </c>
      <c r="F3" s="31">
        <f t="shared" ref="F3:F51" si="3">ROUND(K3,2)+ROUND(J3,2)</f>
        <v>0.2</v>
      </c>
      <c r="G3" s="12">
        <f t="shared" ref="G3:G51" si="4">ROUND(J3,2)+ROUND(I3,2)</f>
        <v>0.27</v>
      </c>
      <c r="H3" s="11">
        <f t="shared" ref="H3:H51" si="5">ROUND(K3,2)+ROUND(L3,2)</f>
        <v>0.16999999999999998</v>
      </c>
      <c r="I3" s="22">
        <f>IF('Admissions 2018'!F3&gt;0,'Admissions 2018'!F3/'Admissions 2018'!C3,"  ")</f>
        <v>0.14721787391489968</v>
      </c>
      <c r="J3" s="22">
        <f>IF('Admissions 2018'!G3&gt;0,'Admissions 2018'!G3/'Admissions 2018'!C3,"  ")</f>
        <v>0.11975238366301409</v>
      </c>
      <c r="K3" s="22">
        <f>IF('Admissions 2018'!J3&gt;0,'Admissions 2018'!J3/'Admissions 2018'!C3,"  ")</f>
        <v>7.8056069446420948E-2</v>
      </c>
      <c r="L3" s="22">
        <f>IF('Admissions 2018'!I3&gt;0,'Admissions 2018'!I3/'Admissions 2018'!C3,"  ")</f>
        <v>8.7590721502775012E-2</v>
      </c>
      <c r="M3">
        <v>2018</v>
      </c>
      <c r="P3" s="5"/>
    </row>
    <row r="4" spans="1:17">
      <c r="A4" s="3" t="s">
        <v>14</v>
      </c>
      <c r="B4" s="2" t="s">
        <v>15</v>
      </c>
      <c r="C4" s="11">
        <f t="shared" si="0"/>
        <v>0.45000000000000007</v>
      </c>
      <c r="D4" s="31">
        <f t="shared" si="1"/>
        <v>0.54999999999999993</v>
      </c>
      <c r="E4" s="12">
        <f t="shared" si="2"/>
        <v>0.34</v>
      </c>
      <c r="F4" s="31">
        <f t="shared" si="3"/>
        <v>0.21</v>
      </c>
      <c r="G4" s="12">
        <f t="shared" si="4"/>
        <v>0.08</v>
      </c>
      <c r="H4" s="11">
        <f t="shared" si="5"/>
        <v>0.47000000000000003</v>
      </c>
      <c r="I4" s="22">
        <f>IF('Admissions 2018'!F4&gt;0,'Admissions 2018'!F4/'Admissions 2018'!C4,"  ")</f>
        <v>5.9756627553237726E-2</v>
      </c>
      <c r="J4" s="22">
        <f>IF('Admissions 2018'!G4&gt;0,'Admissions 2018'!G4/'Admissions 2018'!C4,"  ")</f>
        <v>1.6623207301173403E-2</v>
      </c>
      <c r="K4" s="22">
        <f>IF('Admissions 2018'!J4&gt;0,'Admissions 2018'!J4/'Admissions 2018'!C4,"  ")</f>
        <v>0.18948283355063017</v>
      </c>
      <c r="L4" s="22">
        <f>IF('Admissions 2018'!I4&gt;0,'Admissions 2018'!I4/'Admissions 2018'!C4,"  ")</f>
        <v>0.27618426770969146</v>
      </c>
      <c r="M4">
        <v>2018</v>
      </c>
      <c r="P4" s="5"/>
    </row>
    <row r="5" spans="1:17">
      <c r="A5" s="3" t="s">
        <v>16</v>
      </c>
      <c r="B5" s="1" t="s">
        <v>17</v>
      </c>
      <c r="C5" s="11">
        <f>1-D5</f>
        <v>0.65</v>
      </c>
      <c r="D5" s="31">
        <f t="shared" si="1"/>
        <v>0.35</v>
      </c>
      <c r="E5" s="12"/>
      <c r="F5" s="31"/>
      <c r="G5" s="12">
        <f>'Admissions 2018'!E5/'Admissions 2018'!C5</f>
        <v>0.17684221992266216</v>
      </c>
      <c r="H5" s="11">
        <f>'Admissions 2018'!H5/'Admissions 2018'!C5</f>
        <v>0.17199498937966343</v>
      </c>
      <c r="I5" s="22" t="str">
        <f>IF('Admissions 2018'!F5&gt;0,'Admissions 2018'!F5/'Admissions 2018'!C5,"  ")</f>
        <v xml:space="preserve">  </v>
      </c>
      <c r="J5" s="22" t="str">
        <f>IF('Admissions 2018'!G5&gt;0,'Admissions 2018'!G5/'Admissions 2018'!C5,"  ")</f>
        <v xml:space="preserve">  </v>
      </c>
      <c r="K5" s="22" t="str">
        <f>IF('Admissions 2018'!J5&gt;0,'Admissions 2018'!J5/'Admissions 2018'!C5,"  ")</f>
        <v xml:space="preserve">  </v>
      </c>
      <c r="L5" s="22" t="str">
        <f>IF('Admissions 2018'!I5&gt;0,'Admissions 2018'!I5/'Admissions 2018'!C5,"  ")</f>
        <v xml:space="preserve">  </v>
      </c>
      <c r="M5">
        <v>2018</v>
      </c>
      <c r="P5" s="5"/>
    </row>
    <row r="6" spans="1:17">
      <c r="A6" s="3" t="s">
        <v>18</v>
      </c>
      <c r="B6" s="2" t="s">
        <v>19</v>
      </c>
      <c r="C6" s="11">
        <f t="shared" si="0"/>
        <v>0.65</v>
      </c>
      <c r="D6" s="31">
        <f t="shared" si="1"/>
        <v>0.35</v>
      </c>
      <c r="E6" s="12">
        <f t="shared" si="2"/>
        <v>0.22</v>
      </c>
      <c r="F6" s="31">
        <f t="shared" si="3"/>
        <v>0.13</v>
      </c>
      <c r="G6" s="12">
        <f t="shared" si="4"/>
        <v>0.23</v>
      </c>
      <c r="H6" s="11">
        <f t="shared" si="5"/>
        <v>0.12</v>
      </c>
      <c r="I6" s="22">
        <f>IF('Admissions 2018'!F6&gt;0,'Admissions 2018'!F6/'Admissions 2018'!C6,"  ")</f>
        <v>9.8744840843557419E-2</v>
      </c>
      <c r="J6" s="22">
        <f>IF('Admissions 2018'!G6&gt;0,'Admissions 2018'!G6/'Admissions 2018'!C6,"  ")</f>
        <v>0.12503533668796291</v>
      </c>
      <c r="K6" s="22">
        <f>IF('Admissions 2018'!J6&gt;0,'Admissions 2018'!J6/'Admissions 2018'!C6,"  ")</f>
        <v>7.0673375925821226E-4</v>
      </c>
      <c r="L6" s="22">
        <f>IF('Admissions 2018'!I6&gt;0,'Admissions 2018'!I6/'Admissions 2018'!C6,"  ")</f>
        <v>0.122547633855374</v>
      </c>
      <c r="M6">
        <v>2018</v>
      </c>
      <c r="P6" s="5"/>
    </row>
    <row r="7" spans="1:17">
      <c r="A7" s="3" t="s">
        <v>20</v>
      </c>
      <c r="B7" s="2" t="s">
        <v>21</v>
      </c>
      <c r="C7" s="11">
        <f t="shared" si="0"/>
        <v>0.62</v>
      </c>
      <c r="D7" s="31">
        <f t="shared" si="1"/>
        <v>0.38</v>
      </c>
      <c r="E7" s="12">
        <f t="shared" si="2"/>
        <v>0.11</v>
      </c>
      <c r="F7" s="31">
        <f t="shared" si="3"/>
        <v>0.27</v>
      </c>
      <c r="G7" s="53">
        <f>'Admissions 2018'!E7/'Admissions 2018'!C7</f>
        <v>2.2033049574361543E-3</v>
      </c>
      <c r="H7" s="11">
        <f t="shared" si="5"/>
        <v>0.38</v>
      </c>
      <c r="I7" s="22">
        <f>IF('Admissions 2018'!F7&gt;0,'Admissions 2018'!F7/'Admissions 2018'!C7,"  ")</f>
        <v>8.0120180270405609E-4</v>
      </c>
      <c r="J7" s="22">
        <f>IF('Admissions 2018'!G7&gt;0,'Admissions 2018'!G7/'Admissions 2018'!C7,"  ")</f>
        <v>1.402103154732098E-3</v>
      </c>
      <c r="K7" s="22">
        <f>IF('Admissions 2018'!J7&gt;0,'Admissions 2018'!J7/'Admissions 2018'!C7,"  ")</f>
        <v>0.26569854782173258</v>
      </c>
      <c r="L7" s="22">
        <f>IF('Admissions 2018'!I7&gt;0,'Admissions 2018'!I7/'Admissions 2018'!C7,"  ")</f>
        <v>0.10946419629444167</v>
      </c>
      <c r="M7">
        <v>2018</v>
      </c>
      <c r="P7" s="5"/>
      <c r="Q7" s="52"/>
    </row>
    <row r="8" spans="1:17">
      <c r="A8" s="3" t="s">
        <v>22</v>
      </c>
      <c r="B8" s="1" t="s">
        <v>23</v>
      </c>
      <c r="C8" s="11">
        <f>1-D8</f>
        <v>0.91</v>
      </c>
      <c r="D8" s="31">
        <f t="shared" si="1"/>
        <v>0.09</v>
      </c>
      <c r="E8" s="12">
        <f>L8</f>
        <v>4.3772004948139688E-2</v>
      </c>
      <c r="F8" s="31">
        <f>K8</f>
        <v>1.3988010276905509E-2</v>
      </c>
      <c r="G8" s="12">
        <f>'Admissions 2018'!E8/'Admissions 2018'!C8</f>
        <v>3.6492530212199066E-2</v>
      </c>
      <c r="H8" s="11">
        <f t="shared" si="5"/>
        <v>0.05</v>
      </c>
      <c r="I8" s="22" t="str">
        <f>IF('Admissions 2018'!F8&gt;0,'Admissions 2018'!F8/'Admissions 2018'!C8,"  ")</f>
        <v xml:space="preserve">  </v>
      </c>
      <c r="J8" s="22" t="str">
        <f>IF('Admissions 2018'!G8&gt;0,'Admissions 2018'!G8/'Admissions 2018'!C8,"  ")</f>
        <v xml:space="preserve">  </v>
      </c>
      <c r="K8" s="22">
        <f>IF('Admissions 2018'!J8&gt;0,'Admissions 2018'!J8/'Admissions 2018'!C8,"  ")</f>
        <v>1.3988010276905509E-2</v>
      </c>
      <c r="L8" s="22">
        <f>IF('Admissions 2018'!I8&gt;0,'Admissions 2018'!I8/'Admissions 2018'!C8,"  ")</f>
        <v>4.3772004948139688E-2</v>
      </c>
      <c r="M8">
        <v>2018</v>
      </c>
      <c r="P8" s="5"/>
    </row>
    <row r="9" spans="1:17">
      <c r="A9" s="3" t="s">
        <v>24</v>
      </c>
      <c r="B9" s="2" t="s">
        <v>25</v>
      </c>
      <c r="C9" s="11"/>
      <c r="D9" s="31"/>
      <c r="E9" s="12"/>
      <c r="F9" s="31"/>
      <c r="G9" s="12"/>
      <c r="H9" s="11"/>
      <c r="I9" s="22" t="str">
        <f>IF('Admissions 2018'!F9&gt;0,'Admissions 2018'!F9/'Admissions 2018'!C9,"  ")</f>
        <v xml:space="preserve">  </v>
      </c>
      <c r="J9" s="22" t="str">
        <f>IF('Admissions 2018'!G9&gt;0,'Admissions 2018'!G9/'Admissions 2018'!C9,"  ")</f>
        <v xml:space="preserve">  </v>
      </c>
      <c r="K9" s="22" t="str">
        <f>IF('Admissions 2018'!J9&gt;0,'Admissions 2018'!J9/'Admissions 2018'!C9,"  ")</f>
        <v xml:space="preserve">  </v>
      </c>
      <c r="L9" s="22" t="str">
        <f>IF('Admissions 2018'!I9&gt;0,'Admissions 2018'!I9/'Admissions 2018'!C9,"  ")</f>
        <v xml:space="preserve">  </v>
      </c>
      <c r="M9">
        <v>2018</v>
      </c>
      <c r="P9" s="5"/>
    </row>
    <row r="10" spans="1:17">
      <c r="A10" s="3" t="s">
        <v>26</v>
      </c>
      <c r="B10" s="1" t="s">
        <v>27</v>
      </c>
      <c r="C10" s="11">
        <f t="shared" si="0"/>
        <v>0.65</v>
      </c>
      <c r="D10" s="31">
        <f t="shared" si="1"/>
        <v>0.35</v>
      </c>
      <c r="E10" s="12">
        <f t="shared" si="2"/>
        <v>0.16</v>
      </c>
      <c r="F10" s="31">
        <f t="shared" si="3"/>
        <v>0.19</v>
      </c>
      <c r="G10" s="12">
        <f t="shared" si="4"/>
        <v>0.31</v>
      </c>
      <c r="H10" s="11">
        <f t="shared" si="5"/>
        <v>0.04</v>
      </c>
      <c r="I10" s="22">
        <f>IF('Admissions 2018'!F10&gt;0,'Admissions 2018'!F10/'Admissions 2018'!C10,"  ")</f>
        <v>0.14716317724148953</v>
      </c>
      <c r="J10" s="22">
        <f>IF('Admissions 2018'!G10&gt;0,'Admissions 2018'!G10/'Admissions 2018'!C10,"  ")</f>
        <v>0.16014064248042192</v>
      </c>
      <c r="K10" s="22">
        <f>IF('Admissions 2018'!J10&gt;0,'Admissions 2018'!J10/'Admissions 2018'!C10,"  ")</f>
        <v>2.7489212082467636E-2</v>
      </c>
      <c r="L10" s="22">
        <f>IF('Admissions 2018'!I10&gt;0,'Admissions 2018'!I10/'Admissions 2018'!C10,"  ")</f>
        <v>9.4294390282883174E-3</v>
      </c>
      <c r="M10">
        <v>2018</v>
      </c>
      <c r="P10" s="5"/>
    </row>
    <row r="11" spans="1:17">
      <c r="A11" s="3" t="s">
        <v>28</v>
      </c>
      <c r="B11" s="2" t="s">
        <v>29</v>
      </c>
      <c r="C11" s="11">
        <f t="shared" si="0"/>
        <v>0.62</v>
      </c>
      <c r="D11" s="31">
        <f>ROUND(H11,2)+ROUND(G11,2)</f>
        <v>0.38</v>
      </c>
      <c r="E11" s="12"/>
      <c r="F11" s="31"/>
      <c r="G11" s="12">
        <f>'Admissions 2018'!E11/'Admissions 2018'!C11</f>
        <v>0.25362517099863202</v>
      </c>
      <c r="H11" s="11">
        <f>'Admissions 2018'!H11/'Admissions 2018'!C11</f>
        <v>0.13121751025991793</v>
      </c>
      <c r="I11" s="22" t="str">
        <f>IF('Admissions 2018'!F11&gt;0,'Admissions 2018'!F11/'Admissions 2018'!C11,"  ")</f>
        <v xml:space="preserve">  </v>
      </c>
      <c r="J11" s="22" t="str">
        <f>IF('Admissions 2018'!G11&gt;0,'Admissions 2018'!G11/'Admissions 2018'!C11,"  ")</f>
        <v xml:space="preserve">  </v>
      </c>
      <c r="K11" s="22">
        <f>IF('Admissions 2018'!J11&gt;0,'Admissions 2018'!J11/'Admissions 2018'!C11,"  ")</f>
        <v>5.2366621067031466E-2</v>
      </c>
      <c r="L11" s="22">
        <f>IF('Admissions 2018'!I11&gt;0,'Admissions 2018'!I11/'Admissions 2018'!C11,"  ")</f>
        <v>7.885088919288645E-2</v>
      </c>
      <c r="M11">
        <v>2018</v>
      </c>
      <c r="P11" s="50"/>
    </row>
    <row r="12" spans="1:17">
      <c r="A12" s="3" t="s">
        <v>30</v>
      </c>
      <c r="B12" s="2" t="s">
        <v>31</v>
      </c>
      <c r="C12" s="11">
        <f t="shared" si="0"/>
        <v>0.59000000000000008</v>
      </c>
      <c r="D12" s="31">
        <f t="shared" si="1"/>
        <v>0.41</v>
      </c>
      <c r="E12" s="12">
        <f t="shared" si="2"/>
        <v>0.25</v>
      </c>
      <c r="F12" s="31">
        <f t="shared" si="3"/>
        <v>0.16</v>
      </c>
      <c r="G12" s="12">
        <f t="shared" si="4"/>
        <v>0.37</v>
      </c>
      <c r="H12" s="11">
        <f t="shared" si="5"/>
        <v>0.04</v>
      </c>
      <c r="I12" s="22">
        <f>IF('Admissions 2018'!F12&gt;0,'Admissions 2018'!F12/'Admissions 2018'!C12,"  ")</f>
        <v>0.22838165793843404</v>
      </c>
      <c r="J12" s="22">
        <f>IF('Admissions 2018'!G12&gt;0,'Admissions 2018'!G12/'Admissions 2018'!C12,"  ")</f>
        <v>0.14152509899093116</v>
      </c>
      <c r="K12" s="22">
        <f>IF('Admissions 2018'!J12&gt;0,'Admissions 2018'!J12/'Admissions 2018'!C12,"  ")</f>
        <v>1.7499042023246904E-2</v>
      </c>
      <c r="L12" s="22">
        <f>IF('Admissions 2018'!I12&gt;0,'Admissions 2018'!I12/'Admissions 2018'!C12,"  ")</f>
        <v>2.1203218801890408E-2</v>
      </c>
      <c r="M12">
        <v>2018</v>
      </c>
      <c r="P12" s="5"/>
    </row>
    <row r="13" spans="1:17">
      <c r="A13" s="3" t="s">
        <v>32</v>
      </c>
      <c r="B13" s="2" t="s">
        <v>33</v>
      </c>
      <c r="C13" s="11">
        <f t="shared" si="0"/>
        <v>0.57000000000000006</v>
      </c>
      <c r="D13" s="31">
        <f t="shared" si="1"/>
        <v>0.43</v>
      </c>
      <c r="E13" s="12">
        <f>SUM(ROUND(L13,2),ROUND(I13,2))</f>
        <v>0.25</v>
      </c>
      <c r="F13" s="31">
        <f t="shared" si="3"/>
        <v>0.18</v>
      </c>
      <c r="G13" s="12">
        <f t="shared" si="4"/>
        <v>0.29000000000000004</v>
      </c>
      <c r="H13" s="11">
        <f t="shared" si="5"/>
        <v>0.14000000000000001</v>
      </c>
      <c r="I13" s="22">
        <f>IF('Admissions 2018'!F13&gt;0,'Admissions 2018'!F13/'Admissions 2018'!C13,"  ")</f>
        <v>0.15852408609497778</v>
      </c>
      <c r="J13" s="22">
        <f>IF('Admissions 2018'!G13&gt;0,'Admissions 2018'!G13/'Admissions 2018'!C13,"  ")</f>
        <v>0.12982576016399044</v>
      </c>
      <c r="K13" s="22">
        <f>IF('Admissions 2018'!J13&gt;0,'Admissions 2018'!J13/'Admissions 2018'!C13,"  ")</f>
        <v>4.9538776904680559E-2</v>
      </c>
      <c r="L13" s="22">
        <f>IF('Admissions 2018'!I13&gt;0,'Admissions 2018'!I13/'Admissions 2018'!C13,"  ")</f>
        <v>9.0536385377519651E-2</v>
      </c>
      <c r="M13">
        <v>2018</v>
      </c>
      <c r="P13" s="5"/>
    </row>
    <row r="14" spans="1:17">
      <c r="A14" s="3" t="s">
        <v>34</v>
      </c>
      <c r="B14" s="2" t="s">
        <v>35</v>
      </c>
      <c r="C14" s="11">
        <f t="shared" si="0"/>
        <v>0.29000000000000004</v>
      </c>
      <c r="D14" s="31">
        <f t="shared" si="1"/>
        <v>0.71</v>
      </c>
      <c r="E14" s="12">
        <f t="shared" si="2"/>
        <v>0.59</v>
      </c>
      <c r="F14" s="31">
        <f t="shared" si="3"/>
        <v>0.12</v>
      </c>
      <c r="G14" s="12">
        <f t="shared" si="4"/>
        <v>0.45999999999999996</v>
      </c>
      <c r="H14" s="11">
        <f t="shared" si="5"/>
        <v>0.25</v>
      </c>
      <c r="I14" s="22">
        <f>IF('Admissions 2018'!F14&gt;0,'Admissions 2018'!F14/'Admissions 2018'!C14,"  ")</f>
        <v>0.36991279069767441</v>
      </c>
      <c r="J14" s="22">
        <f>IF('Admissions 2018'!G14&gt;0,'Admissions 2018'!G14/'Admissions 2018'!C14,"  ")</f>
        <v>9.4622093023255818E-2</v>
      </c>
      <c r="K14" s="22">
        <f>IF('Admissions 2018'!J14&gt;0,'Admissions 2018'!J14/'Admissions 2018'!C14,"  ")</f>
        <v>3.2848837209302324E-2</v>
      </c>
      <c r="L14" s="22">
        <f>IF('Admissions 2018'!I14&gt;0,'Admissions 2018'!I14/'Admissions 2018'!C14,"  ")</f>
        <v>0.21802325581395349</v>
      </c>
      <c r="M14">
        <v>2018</v>
      </c>
      <c r="P14" s="5"/>
    </row>
    <row r="15" spans="1:17">
      <c r="A15" s="3" t="s">
        <v>36</v>
      </c>
      <c r="B15" s="2" t="s">
        <v>37</v>
      </c>
      <c r="C15" s="11">
        <f>1-D15</f>
        <v>0.65999999999999992</v>
      </c>
      <c r="D15" s="31">
        <f t="shared" si="1"/>
        <v>0.34</v>
      </c>
      <c r="E15" s="12">
        <f>L15</f>
        <v>5.1880619696905737E-2</v>
      </c>
      <c r="F15" s="31">
        <f>K15</f>
        <v>0.29393389336823</v>
      </c>
      <c r="G15" s="12"/>
      <c r="H15" s="11">
        <f t="shared" si="5"/>
        <v>0.33999999999999997</v>
      </c>
      <c r="I15" s="22" t="str">
        <f>IF('Admissions 2018'!F15&gt;0,'Admissions 2018'!F15/'Admissions 2018'!C15,"  ")</f>
        <v xml:space="preserve">  </v>
      </c>
      <c r="J15" s="22" t="str">
        <f>IF('Admissions 2018'!G15&gt;0,'Admissions 2018'!G15/'Admissions 2018'!C15,"  ")</f>
        <v xml:space="preserve">  </v>
      </c>
      <c r="K15" s="22">
        <f>IF('Admissions 2018'!J15&gt;0,'Admissions 2018'!J15/'Admissions 2018'!C15,"  ")</f>
        <v>0.29393389336823</v>
      </c>
      <c r="L15" s="22">
        <f>IF('Admissions 2018'!I15&gt;0,'Admissions 2018'!I15/'Admissions 2018'!C15,"  ")</f>
        <v>5.1880619696905737E-2</v>
      </c>
      <c r="M15">
        <v>2018</v>
      </c>
      <c r="P15" s="5"/>
    </row>
    <row r="16" spans="1:17">
      <c r="A16" s="3" t="s">
        <v>38</v>
      </c>
      <c r="B16" s="2" t="s">
        <v>39</v>
      </c>
      <c r="C16" s="11">
        <f t="shared" si="0"/>
        <v>0.51</v>
      </c>
      <c r="D16" s="31">
        <f t="shared" si="1"/>
        <v>0.49</v>
      </c>
      <c r="E16" s="12">
        <f t="shared" si="2"/>
        <v>0.16</v>
      </c>
      <c r="F16" s="31">
        <f t="shared" si="3"/>
        <v>0.33</v>
      </c>
      <c r="G16" s="12">
        <f t="shared" si="4"/>
        <v>0.29000000000000004</v>
      </c>
      <c r="H16" s="11">
        <f t="shared" si="5"/>
        <v>0.2</v>
      </c>
      <c r="I16" s="22">
        <f>IF('Admissions 2018'!F16&gt;0,'Admissions 2018'!F16/'Admissions 2018'!C16,"  ")</f>
        <v>0.12636980344407722</v>
      </c>
      <c r="J16" s="22">
        <f>IF('Admissions 2018'!G16&gt;0,'Admissions 2018'!G16/'Admissions 2018'!C16,"  ")</f>
        <v>0.15898417116020178</v>
      </c>
      <c r="K16" s="22">
        <f>IF('Admissions 2018'!J16&gt;0,'Admissions 2018'!J16/'Admissions 2018'!C16,"  ")</f>
        <v>0.16707253435380065</v>
      </c>
      <c r="L16" s="22">
        <f>IF('Admissions 2018'!I16&gt;0,'Admissions 2018'!I16/'Admissions 2018'!C16,"  ")</f>
        <v>3.339711254131153E-2</v>
      </c>
      <c r="M16">
        <v>2018</v>
      </c>
      <c r="P16" s="5"/>
    </row>
    <row r="17" spans="1:16">
      <c r="A17" s="3" t="s">
        <v>40</v>
      </c>
      <c r="B17" s="2" t="s">
        <v>41</v>
      </c>
      <c r="C17" s="11">
        <f t="shared" si="0"/>
        <v>0.31000000000000005</v>
      </c>
      <c r="D17" s="31">
        <f t="shared" si="1"/>
        <v>0.69</v>
      </c>
      <c r="E17" s="12">
        <f t="shared" si="2"/>
        <v>0.11000000000000001</v>
      </c>
      <c r="F17" s="31">
        <f t="shared" si="3"/>
        <v>0.57999999999999996</v>
      </c>
      <c r="G17" s="12">
        <f t="shared" si="4"/>
        <v>0.48</v>
      </c>
      <c r="H17" s="11">
        <f t="shared" si="5"/>
        <v>0.21000000000000002</v>
      </c>
      <c r="I17" s="22">
        <f>IF('Admissions 2018'!F17&gt;0,'Admissions 2018'!F17/'Admissions 2018'!C17,"  ")</f>
        <v>6.8939162335677165E-2</v>
      </c>
      <c r="J17" s="22">
        <f>IF('Admissions 2018'!G17&gt;0,'Admissions 2018'!G17/'Admissions 2018'!C17,"  ")</f>
        <v>0.40583919290736775</v>
      </c>
      <c r="K17" s="22">
        <f>IF('Admissions 2018'!J17&gt;0,'Admissions 2018'!J17/'Admissions 2018'!C17,"  ")</f>
        <v>0.16539284622439621</v>
      </c>
      <c r="L17" s="22">
        <f>IF('Admissions 2018'!I17&gt;0,'Admissions 2018'!I17/'Admissions 2018'!C17,"  ")</f>
        <v>3.7603179455823907E-2</v>
      </c>
      <c r="M17">
        <v>2018</v>
      </c>
      <c r="P17" s="5"/>
    </row>
    <row r="18" spans="1:16">
      <c r="A18" s="3" t="s">
        <v>42</v>
      </c>
      <c r="B18" s="2" t="s">
        <v>43</v>
      </c>
      <c r="C18" s="11">
        <f>1-D18</f>
        <v>0.41999999999999993</v>
      </c>
      <c r="D18" s="31">
        <f t="shared" si="1"/>
        <v>0.58000000000000007</v>
      </c>
      <c r="E18" s="12">
        <f>L18</f>
        <v>9.6720345640219953E-3</v>
      </c>
      <c r="F18" s="31">
        <f>K18</f>
        <v>0.30852317360565595</v>
      </c>
      <c r="G18" s="12">
        <f>'Admissions 2018'!E18/'Admissions 2018'!C18</f>
        <v>0.26340337784760409</v>
      </c>
      <c r="H18" s="11">
        <f t="shared" si="5"/>
        <v>0.32</v>
      </c>
      <c r="I18" s="22" t="str">
        <f>IF('Admissions 2018'!F18&gt;0,'Admissions 2018'!F18/'Admissions 2018'!C18,"  ")</f>
        <v xml:space="preserve">  </v>
      </c>
      <c r="J18" s="22" t="str">
        <f>IF('Admissions 2018'!G18&gt;0,'Admissions 2018'!G18/'Admissions 2018'!C18,"  ")</f>
        <v xml:space="preserve">  </v>
      </c>
      <c r="K18" s="22">
        <f>IF('Admissions 2018'!J18&gt;0,'Admissions 2018'!J18/'Admissions 2018'!C18,"  ")</f>
        <v>0.30852317360565595</v>
      </c>
      <c r="L18" s="22">
        <f>IF('Admissions 2018'!I18&gt;0,'Admissions 2018'!I18/'Admissions 2018'!C18,"  ")</f>
        <v>9.6720345640219953E-3</v>
      </c>
      <c r="M18">
        <v>2018</v>
      </c>
      <c r="P18" s="5"/>
    </row>
    <row r="19" spans="1:16">
      <c r="A19" s="3" t="s">
        <v>44</v>
      </c>
      <c r="B19" s="2" t="s">
        <v>45</v>
      </c>
      <c r="C19" s="11">
        <f t="shared" si="0"/>
        <v>0.51</v>
      </c>
      <c r="D19" s="31">
        <f t="shared" si="1"/>
        <v>0.49</v>
      </c>
      <c r="E19" s="12">
        <f t="shared" si="2"/>
        <v>0.28999999999999998</v>
      </c>
      <c r="F19" s="31">
        <f t="shared" si="3"/>
        <v>0.2</v>
      </c>
      <c r="G19" s="12">
        <f t="shared" si="4"/>
        <v>0.19</v>
      </c>
      <c r="H19" s="11">
        <f t="shared" si="5"/>
        <v>0.3</v>
      </c>
      <c r="I19" s="22">
        <f>IF('Admissions 2018'!F19&gt;0,'Admissions 2018'!F19/'Admissions 2018'!C19,"  ")</f>
        <v>4.4111215245235862E-2</v>
      </c>
      <c r="J19" s="22">
        <f>IF('Admissions 2018'!G19&gt;0,'Admissions 2018'!G19/'Admissions 2018'!C19,"  ")</f>
        <v>0.15445173383317712</v>
      </c>
      <c r="K19" s="22">
        <f>IF('Admissions 2018'!J19&gt;0,'Admissions 2018'!J19/'Admissions 2018'!C19,"  ")</f>
        <v>4.8734770384254923E-2</v>
      </c>
      <c r="L19" s="22">
        <f>IF('Admissions 2018'!I19&gt;0,'Admissions 2018'!I19/'Admissions 2018'!C19,"  ")</f>
        <v>0.24960949703217744</v>
      </c>
      <c r="M19">
        <v>2018</v>
      </c>
      <c r="P19" s="5"/>
    </row>
    <row r="20" spans="1:16">
      <c r="A20" s="3" t="s">
        <v>46</v>
      </c>
      <c r="B20" s="1" t="s">
        <v>47</v>
      </c>
      <c r="C20" s="11">
        <f>1-D20</f>
        <v>0.89</v>
      </c>
      <c r="D20" s="31">
        <f t="shared" si="1"/>
        <v>0.11</v>
      </c>
      <c r="E20" s="12">
        <f>L20</f>
        <v>2.0180334907685702E-2</v>
      </c>
      <c r="F20" s="31">
        <f>K20</f>
        <v>7.5568913696865608E-2</v>
      </c>
      <c r="G20" s="12">
        <f>'Admissions 2018'!E20/'Admissions 2018'!C20</f>
        <v>7.2992700729927005E-3</v>
      </c>
      <c r="H20" s="11">
        <f t="shared" si="5"/>
        <v>0.1</v>
      </c>
      <c r="I20" s="22" t="str">
        <f>IF('Admissions 2018'!F20&gt;0,'Admissions 2018'!F20/'Admissions 2018'!C20,"  ")</f>
        <v xml:space="preserve">  </v>
      </c>
      <c r="J20" s="22" t="str">
        <f>IF('Admissions 2018'!G20&gt;0,'Admissions 2018'!G20/'Admissions 2018'!C20,"  ")</f>
        <v xml:space="preserve">  </v>
      </c>
      <c r="K20" s="22">
        <f>IF('Admissions 2018'!J20&gt;0,'Admissions 2018'!J20/'Admissions 2018'!C20,"  ")</f>
        <v>7.5568913696865608E-2</v>
      </c>
      <c r="L20" s="22">
        <f>IF('Admissions 2018'!I20&gt;0,'Admissions 2018'!I20/'Admissions 2018'!C20,"  ")</f>
        <v>2.0180334907685702E-2</v>
      </c>
      <c r="M20">
        <v>2018</v>
      </c>
      <c r="P20" s="5"/>
    </row>
    <row r="21" spans="1:16">
      <c r="A21" s="3" t="s">
        <v>48</v>
      </c>
      <c r="B21" s="2" t="s">
        <v>49</v>
      </c>
      <c r="C21" s="11">
        <f t="shared" si="0"/>
        <v>0.72</v>
      </c>
      <c r="D21" s="31">
        <f t="shared" si="1"/>
        <v>0.28000000000000003</v>
      </c>
      <c r="E21" s="12">
        <f t="shared" si="2"/>
        <v>0.04</v>
      </c>
      <c r="F21" s="31">
        <f t="shared" si="3"/>
        <v>0.24</v>
      </c>
      <c r="G21" s="12">
        <f t="shared" si="4"/>
        <v>0.13999999999999999</v>
      </c>
      <c r="H21" s="11">
        <f t="shared" si="5"/>
        <v>0.13999999999999999</v>
      </c>
      <c r="I21" s="22">
        <f>IF('Admissions 2018'!F21&gt;0,'Admissions 2018'!F21/'Admissions 2018'!C21,"  ")</f>
        <v>1.8940858136838035E-2</v>
      </c>
      <c r="J21" s="22">
        <f>IF('Admissions 2018'!G21&gt;0,'Admissions 2018'!G21/'Admissions 2018'!C21,"  ")</f>
        <v>0.12498389382811494</v>
      </c>
      <c r="K21" s="22">
        <f>IF('Admissions 2018'!J21&gt;0,'Admissions 2018'!J21/'Admissions 2018'!C21,"  ")</f>
        <v>0.11647983507279989</v>
      </c>
      <c r="L21" s="22">
        <f>IF('Admissions 2018'!I21&gt;0,'Admissions 2018'!I21/'Admissions 2018'!C21,"  ")</f>
        <v>1.9069707511918568E-2</v>
      </c>
      <c r="M21">
        <v>2018</v>
      </c>
      <c r="N21" s="11"/>
      <c r="P21" s="5"/>
    </row>
    <row r="22" spans="1:16">
      <c r="A22" s="3" t="s">
        <v>50</v>
      </c>
      <c r="B22" s="2" t="s">
        <v>51</v>
      </c>
      <c r="C22" s="11">
        <f>1-D22</f>
        <v>0.58000000000000007</v>
      </c>
      <c r="D22" s="31">
        <f t="shared" si="1"/>
        <v>0.42</v>
      </c>
      <c r="E22" s="12">
        <f>I22</f>
        <v>0.18692307692307691</v>
      </c>
      <c r="F22" s="31">
        <f>J22</f>
        <v>0.23461538461538461</v>
      </c>
      <c r="G22" s="12">
        <f t="shared" si="4"/>
        <v>0.42000000000000004</v>
      </c>
      <c r="H22" s="11"/>
      <c r="I22" s="22">
        <f>IF('Admissions 2018'!F22&gt;0,'Admissions 2018'!F22/'Admissions 2018'!C22,"  ")</f>
        <v>0.18692307692307691</v>
      </c>
      <c r="J22" s="22">
        <f>IF('Admissions 2018'!G22&gt;0,'Admissions 2018'!G22/'Admissions 2018'!C22,"  ")</f>
        <v>0.23461538461538461</v>
      </c>
      <c r="K22" s="22" t="str">
        <f>IF('Admissions 2018'!J22&gt;0,'Admissions 2018'!J22/'Admissions 2018'!C22,"  ")</f>
        <v xml:space="preserve">  </v>
      </c>
      <c r="L22" s="22" t="str">
        <f>IF('Admissions 2018'!I22&gt;0,'Admissions 2018'!I22/'Admissions 2018'!C22,"  ")</f>
        <v xml:space="preserve">  </v>
      </c>
      <c r="M22">
        <v>2018</v>
      </c>
      <c r="P22" s="5"/>
    </row>
    <row r="23" spans="1:16">
      <c r="A23" s="3" t="s">
        <v>52</v>
      </c>
      <c r="B23" s="1" t="s">
        <v>53</v>
      </c>
      <c r="C23" s="11">
        <f>1-D23</f>
        <v>0.49</v>
      </c>
      <c r="D23" s="31">
        <f t="shared" si="1"/>
        <v>0.51</v>
      </c>
      <c r="E23" s="12">
        <f>L23</f>
        <v>0.10764040052242055</v>
      </c>
      <c r="F23" s="31">
        <f>K23</f>
        <v>0.173704832390074</v>
      </c>
      <c r="G23" s="12">
        <f>'Admissions 2018'!E23/'Admissions 2018'!C23</f>
        <v>0.22562037440139313</v>
      </c>
      <c r="H23" s="11">
        <f t="shared" si="5"/>
        <v>0.28000000000000003</v>
      </c>
      <c r="I23" s="22" t="str">
        <f>IF('Admissions 2018'!F23&gt;0,'Admissions 2018'!F23/'Admissions 2018'!C23,"  ")</f>
        <v xml:space="preserve">  </v>
      </c>
      <c r="J23" s="22" t="str">
        <f>IF('Admissions 2018'!G23&gt;0,'Admissions 2018'!G23/'Admissions 2018'!C23,"  ")</f>
        <v xml:space="preserve">  </v>
      </c>
      <c r="K23" s="22">
        <f>IF('Admissions 2018'!J23&gt;0,'Admissions 2018'!J23/'Admissions 2018'!C23,"  ")</f>
        <v>0.173704832390074</v>
      </c>
      <c r="L23" s="22">
        <f>IF('Admissions 2018'!I23&gt;0,'Admissions 2018'!I23/'Admissions 2018'!C23,"  ")</f>
        <v>0.10764040052242055</v>
      </c>
      <c r="M23">
        <v>2018</v>
      </c>
      <c r="P23" s="5"/>
    </row>
    <row r="24" spans="1:16">
      <c r="A24" s="3" t="s">
        <v>54</v>
      </c>
      <c r="B24" s="1" t="s">
        <v>55</v>
      </c>
      <c r="C24" s="11">
        <f>1-D24</f>
        <v>0.36</v>
      </c>
      <c r="D24" s="31">
        <f t="shared" si="1"/>
        <v>0.64</v>
      </c>
      <c r="E24" s="12">
        <f>L24</f>
        <v>5.0598686751641558E-2</v>
      </c>
      <c r="F24" s="31">
        <f>K24</f>
        <v>0.35676580404274494</v>
      </c>
      <c r="G24" s="12">
        <f>'Admissions 2018'!E24/'Admissions 2018'!C24</f>
        <v>0.22840221449723189</v>
      </c>
      <c r="H24" s="11">
        <f t="shared" si="5"/>
        <v>0.41</v>
      </c>
      <c r="I24" s="22" t="str">
        <f>IF('Admissions 2018'!F24&gt;0,'Admissions 2018'!F24/'Admissions 2018'!C24,"  ")</f>
        <v xml:space="preserve">  </v>
      </c>
      <c r="J24" s="22" t="str">
        <f>IF('Admissions 2018'!G24&gt;0,'Admissions 2018'!G24/'Admissions 2018'!C24,"  ")</f>
        <v xml:space="preserve">  </v>
      </c>
      <c r="K24" s="22">
        <f>IF('Admissions 2018'!J24&gt;0,'Admissions 2018'!J24/'Admissions 2018'!C24,"  ")</f>
        <v>0.35676580404274494</v>
      </c>
      <c r="L24" s="22">
        <f>IF('Admissions 2018'!I24&gt;0,'Admissions 2018'!I24/'Admissions 2018'!C24,"  ")</f>
        <v>5.0598686751641558E-2</v>
      </c>
      <c r="M24">
        <v>2018</v>
      </c>
      <c r="P24" s="5"/>
    </row>
    <row r="25" spans="1:16">
      <c r="A25" s="3" t="s">
        <v>56</v>
      </c>
      <c r="B25" s="2" t="s">
        <v>57</v>
      </c>
      <c r="C25" s="11">
        <f t="shared" si="0"/>
        <v>0.21999999999999997</v>
      </c>
      <c r="D25" s="31">
        <f>ROUND(H25,2)+ROUND(G25,2)</f>
        <v>0.78</v>
      </c>
      <c r="E25" s="12">
        <f t="shared" si="2"/>
        <v>0.22</v>
      </c>
      <c r="F25" s="31">
        <f t="shared" si="3"/>
        <v>0.56000000000000005</v>
      </c>
      <c r="G25" s="12">
        <f t="shared" si="4"/>
        <v>0.42000000000000004</v>
      </c>
      <c r="H25" s="11">
        <f t="shared" si="5"/>
        <v>0.36</v>
      </c>
      <c r="I25" s="22">
        <f>IF('Admissions 2018'!F25&gt;0,'Admissions 2018'!F25/'Admissions 2018'!C25,"  ")</f>
        <v>0.14679458740017745</v>
      </c>
      <c r="J25" s="22">
        <f>IF('Admissions 2018'!G25&gt;0,'Admissions 2018'!G25/'Admissions 2018'!C25,"  ")</f>
        <v>0.27368012422360249</v>
      </c>
      <c r="K25" s="22">
        <f>IF('Admissions 2018'!J25&gt;0,'Admissions 2018'!J25/'Admissions 2018'!C25,"  ")</f>
        <v>0.2870452528837622</v>
      </c>
      <c r="L25" s="22">
        <f>IF('Admissions 2018'!I25&gt;0,'Admissions 2018'!I25/'Admissions 2018'!C25,"  ")</f>
        <v>6.8156610470275061E-2</v>
      </c>
      <c r="M25">
        <v>2018</v>
      </c>
      <c r="P25" s="5"/>
    </row>
    <row r="26" spans="1:16">
      <c r="A26" s="3" t="s">
        <v>58</v>
      </c>
      <c r="B26" s="2" t="s">
        <v>59</v>
      </c>
      <c r="C26" s="11">
        <f t="shared" si="0"/>
        <v>0.55000000000000004</v>
      </c>
      <c r="D26" s="31">
        <f>ROUND(H26,2)+ROUND(G26,2)</f>
        <v>0.45</v>
      </c>
      <c r="E26" s="12"/>
      <c r="F26" s="31"/>
      <c r="G26" s="12">
        <f>'Admissions 2018'!E26/'Admissions 2018'!C26</f>
        <v>0.2176878612716763</v>
      </c>
      <c r="H26" s="11">
        <f>'Admissions 2018'!H26/'Admissions 2018'!C26</f>
        <v>0.2284393063583815</v>
      </c>
      <c r="I26" s="22" t="str">
        <f>IF('Admissions 2018'!F26&gt;0,'Admissions 2018'!F26/'Admissions 2018'!C26,"  ")</f>
        <v xml:space="preserve">  </v>
      </c>
      <c r="J26" s="22" t="str">
        <f>IF('Admissions 2018'!G26&gt;0,'Admissions 2018'!G26/'Admissions 2018'!C26,"  ")</f>
        <v xml:space="preserve">  </v>
      </c>
      <c r="K26" s="22" t="str">
        <f>IF('Admissions 2018'!J26&gt;0,'Admissions 2018'!J26/'Admissions 2018'!C26,"  ")</f>
        <v xml:space="preserve">  </v>
      </c>
      <c r="L26" s="22" t="str">
        <f>IF('Admissions 2018'!I26&gt;0,'Admissions 2018'!I26/'Admissions 2018'!C26,"  ")</f>
        <v xml:space="preserve">  </v>
      </c>
      <c r="M26">
        <v>2018</v>
      </c>
      <c r="P26" s="50"/>
    </row>
    <row r="27" spans="1:16">
      <c r="A27" s="3" t="s">
        <v>60</v>
      </c>
      <c r="B27" s="2" t="s">
        <v>61</v>
      </c>
      <c r="C27" s="11">
        <f t="shared" si="0"/>
        <v>0.61</v>
      </c>
      <c r="D27" s="31">
        <f t="shared" si="1"/>
        <v>0.39</v>
      </c>
      <c r="E27" s="12">
        <f t="shared" si="2"/>
        <v>0.1</v>
      </c>
      <c r="F27" s="31">
        <f t="shared" si="3"/>
        <v>0.29000000000000004</v>
      </c>
      <c r="G27" s="12">
        <f t="shared" si="4"/>
        <v>0.21000000000000002</v>
      </c>
      <c r="H27" s="11">
        <f t="shared" si="5"/>
        <v>0.18</v>
      </c>
      <c r="I27" s="22">
        <f>IF('Admissions 2018'!F27&gt;0,'Admissions 2018'!F27/'Admissions 2018'!C27,"  ")</f>
        <v>7.8866768759571215E-2</v>
      </c>
      <c r="J27" s="22">
        <f>IF('Admissions 2018'!G27&gt;0,'Admissions 2018'!G27/'Admissions 2018'!C27,"  ")</f>
        <v>0.12863705972434916</v>
      </c>
      <c r="K27" s="22">
        <f>IF('Admissions 2018'!J27&gt;0,'Admissions 2018'!J27/'Admissions 2018'!C27,"  ")</f>
        <v>0.1554364471669219</v>
      </c>
      <c r="L27" s="22">
        <f>IF('Admissions 2018'!I27&gt;0,'Admissions 2018'!I27/'Admissions 2018'!C27,"  ")</f>
        <v>1.9908116385911178E-2</v>
      </c>
      <c r="M27">
        <v>2018</v>
      </c>
      <c r="P27" s="10"/>
    </row>
    <row r="28" spans="1:16">
      <c r="A28" s="4" t="s">
        <v>62</v>
      </c>
      <c r="B28" s="1" t="s">
        <v>63</v>
      </c>
      <c r="C28" s="11">
        <f t="shared" si="0"/>
        <v>0.4</v>
      </c>
      <c r="D28" s="31">
        <f t="shared" si="1"/>
        <v>0.6</v>
      </c>
      <c r="E28" s="12">
        <f t="shared" si="2"/>
        <v>0.5</v>
      </c>
      <c r="F28" s="31">
        <f t="shared" si="3"/>
        <v>0.1</v>
      </c>
      <c r="G28" s="12">
        <f t="shared" si="4"/>
        <v>0.36</v>
      </c>
      <c r="H28" s="11">
        <f t="shared" si="5"/>
        <v>0.24</v>
      </c>
      <c r="I28" s="22">
        <f>IF('Admissions 2018'!F28&gt;0,'Admissions 2018'!F28/'Admissions 2018'!C28,"  ")</f>
        <v>0.26022452298782178</v>
      </c>
      <c r="J28" s="22">
        <f>IF('Admissions 2018'!G28&gt;0,'Admissions 2018'!G28/'Admissions 2018'!C28,"  ")</f>
        <v>9.6394144948232771E-2</v>
      </c>
      <c r="K28" s="22">
        <f>IF('Admissions 2018'!J28&gt;0,'Admissions 2018'!J28/'Admissions 2018'!C28,"  ")</f>
        <v>1.785076758300607E-3</v>
      </c>
      <c r="L28" s="22">
        <f>IF('Admissions 2018'!I28&gt;0,'Admissions 2018'!I28/'Admissions 2018'!C28,"  ")</f>
        <v>0.23519377999920663</v>
      </c>
      <c r="M28">
        <v>2018</v>
      </c>
      <c r="P28" s="5"/>
    </row>
    <row r="29" spans="1:16">
      <c r="A29" s="4" t="s">
        <v>64</v>
      </c>
      <c r="B29" s="2" t="s">
        <v>65</v>
      </c>
      <c r="C29" s="11">
        <f t="shared" si="0"/>
        <v>0.41000000000000003</v>
      </c>
      <c r="D29" s="31">
        <f t="shared" si="1"/>
        <v>0.59</v>
      </c>
      <c r="E29" s="12">
        <f t="shared" si="2"/>
        <v>0.19</v>
      </c>
      <c r="F29" s="31">
        <f t="shared" si="3"/>
        <v>0.4</v>
      </c>
      <c r="G29" s="12">
        <f t="shared" si="4"/>
        <v>0.29000000000000004</v>
      </c>
      <c r="H29" s="11">
        <f t="shared" si="5"/>
        <v>0.30000000000000004</v>
      </c>
      <c r="I29" s="22">
        <f>IF('Admissions 2018'!F29&gt;0,'Admissions 2018'!F29/'Admissions 2018'!C29,"  ")</f>
        <v>6.2213490504256709E-2</v>
      </c>
      <c r="J29" s="22">
        <f>IF('Admissions 2018'!G29&gt;0,'Admissions 2018'!G29/'Admissions 2018'!C29,"  ")</f>
        <v>0.23313686967910938</v>
      </c>
      <c r="K29" s="22">
        <f>IF('Admissions 2018'!J29&gt;0,'Admissions 2018'!J29/'Admissions 2018'!C29,"  ")</f>
        <v>0.16830386378519974</v>
      </c>
      <c r="L29" s="22">
        <f>IF('Admissions 2018'!I29&gt;0,'Admissions 2018'!I29/'Admissions 2018'!C29,"  ")</f>
        <v>0.12770137524557956</v>
      </c>
      <c r="M29">
        <v>2018</v>
      </c>
      <c r="P29" s="5"/>
    </row>
    <row r="30" spans="1:16">
      <c r="A30" s="3" t="s">
        <v>66</v>
      </c>
      <c r="B30" s="2" t="s">
        <v>67</v>
      </c>
      <c r="C30" s="11">
        <f>1-D30</f>
        <v>0.77</v>
      </c>
      <c r="D30" s="31">
        <f t="shared" si="1"/>
        <v>0.23</v>
      </c>
      <c r="E30" s="12">
        <f>L30</f>
        <v>7.3054331864904551E-2</v>
      </c>
      <c r="F30" s="31">
        <f>K30</f>
        <v>6.7914831130690162E-2</v>
      </c>
      <c r="G30" s="12">
        <f>'Admissions 2018'!E30/'Admissions 2018'!C30</f>
        <v>9.1776798825256981E-2</v>
      </c>
      <c r="H30" s="11">
        <f t="shared" si="5"/>
        <v>0.14000000000000001</v>
      </c>
      <c r="I30" s="22" t="str">
        <f>IF('Admissions 2018'!F30&gt;0,'Admissions 2018'!F30/'Admissions 2018'!C30,"  ")</f>
        <v xml:space="preserve">  </v>
      </c>
      <c r="J30" s="22" t="str">
        <f>IF('Admissions 2018'!G30&gt;0,'Admissions 2018'!G30/'Admissions 2018'!C30,"  ")</f>
        <v xml:space="preserve">  </v>
      </c>
      <c r="K30" s="22">
        <f>IF('Admissions 2018'!J30&gt;0,'Admissions 2018'!J30/'Admissions 2018'!C30,"  ")</f>
        <v>6.7914831130690162E-2</v>
      </c>
      <c r="L30" s="22">
        <f>IF('Admissions 2018'!I30&gt;0,'Admissions 2018'!I30/'Admissions 2018'!C30,"  ")</f>
        <v>7.3054331864904551E-2</v>
      </c>
      <c r="M30">
        <v>2018</v>
      </c>
      <c r="P30" s="5"/>
    </row>
    <row r="31" spans="1:16">
      <c r="A31" s="3" t="s">
        <v>68</v>
      </c>
      <c r="B31" s="2" t="s">
        <v>69</v>
      </c>
      <c r="C31" s="11">
        <f>1-D31</f>
        <v>0.44999999999999996</v>
      </c>
      <c r="D31" s="31">
        <f t="shared" si="1"/>
        <v>0.55000000000000004</v>
      </c>
      <c r="E31" s="12"/>
      <c r="F31" s="31">
        <f t="shared" si="3"/>
        <v>0.59</v>
      </c>
      <c r="G31" s="12">
        <f>'Admissions 2018'!E31/'Admissions 2018'!C31</f>
        <v>0.1015406162464986</v>
      </c>
      <c r="H31" s="11">
        <f>'Admissions 2018'!H31/'Admissions 2018'!C31</f>
        <v>0.45378151260504201</v>
      </c>
      <c r="I31" s="22" t="str">
        <f>IF('Admissions 2018'!F31&gt;0,'Admissions 2018'!F31/'Admissions 2018'!C31,"  ")</f>
        <v xml:space="preserve">  </v>
      </c>
      <c r="J31" s="22">
        <f>IF('Admissions 2018'!G31&gt;0,'Admissions 2018'!G31/'Admissions 2018'!C31,"  ")</f>
        <v>0.1134453781512605</v>
      </c>
      <c r="K31" s="22">
        <f>IF('Admissions 2018'!J31&gt;0,'Admissions 2018'!J31/'Admissions 2018'!C31,"  ")</f>
        <v>0.48249299719887956</v>
      </c>
      <c r="L31" s="22" t="str">
        <f>IF('Admissions 2018'!I31&gt;0,'Admissions 2018'!I31/'Admissions 2018'!C31,"  ")</f>
        <v xml:space="preserve">  </v>
      </c>
      <c r="M31">
        <v>2018</v>
      </c>
      <c r="P31" s="13"/>
    </row>
    <row r="32" spans="1:16">
      <c r="A32" s="3" t="s">
        <v>70</v>
      </c>
      <c r="B32" s="2" t="s">
        <v>71</v>
      </c>
      <c r="C32" s="11">
        <f>1-D32</f>
        <v>0.72</v>
      </c>
      <c r="D32" s="31">
        <f t="shared" si="1"/>
        <v>0.28000000000000003</v>
      </c>
      <c r="E32" s="12">
        <f>L32</f>
        <v>6.5714285714285711E-2</v>
      </c>
      <c r="F32" s="31">
        <f>K32</f>
        <v>0.20919254658385092</v>
      </c>
      <c r="G32" s="12"/>
      <c r="H32" s="11">
        <f t="shared" si="5"/>
        <v>0.28000000000000003</v>
      </c>
      <c r="I32" s="22" t="str">
        <f>IF('Admissions 2018'!F32&gt;0,'Admissions 2018'!F32/'Admissions 2018'!C32,"  ")</f>
        <v xml:space="preserve">  </v>
      </c>
      <c r="J32" s="22" t="str">
        <f>IF('Admissions 2018'!G32&gt;0,'Admissions 2018'!G32/'Admissions 2018'!C32,"  ")</f>
        <v xml:space="preserve">  </v>
      </c>
      <c r="K32" s="22">
        <f>IF('Admissions 2018'!J32&gt;0,'Admissions 2018'!J32/'Admissions 2018'!C32,"  ")</f>
        <v>0.20919254658385092</v>
      </c>
      <c r="L32" s="22">
        <f>IF('Admissions 2018'!I32&gt;0,'Admissions 2018'!I32/'Admissions 2018'!C32,"  ")</f>
        <v>6.5714285714285711E-2</v>
      </c>
      <c r="M32">
        <v>2018</v>
      </c>
      <c r="P32" s="5"/>
    </row>
    <row r="33" spans="1:16">
      <c r="A33" s="3" t="s">
        <v>72</v>
      </c>
      <c r="B33" s="1" t="s">
        <v>73</v>
      </c>
      <c r="C33" s="11"/>
      <c r="D33" s="31"/>
      <c r="E33" s="12"/>
      <c r="F33" s="31"/>
      <c r="G33" s="12"/>
      <c r="H33" s="11"/>
      <c r="I33" s="22" t="str">
        <f>IF('Admissions 2018'!F33&gt;0,'Admissions 2018'!F33/'Admissions 2018'!C33,"  ")</f>
        <v xml:space="preserve">  </v>
      </c>
      <c r="J33" s="22" t="str">
        <f>IF('Admissions 2018'!G33&gt;0,'Admissions 2018'!G33/'Admissions 2018'!C33,"  ")</f>
        <v xml:space="preserve">  </v>
      </c>
      <c r="K33" s="22" t="str">
        <f>IF('Admissions 2018'!J33&gt;0,'Admissions 2018'!J33/'Admissions 2018'!C33,"  ")</f>
        <v xml:space="preserve">  </v>
      </c>
      <c r="L33" s="22" t="str">
        <f>IF('Admissions 2018'!I33&gt;0,'Admissions 2018'!I33/'Admissions 2018'!C33,"  ")</f>
        <v xml:space="preserve">  </v>
      </c>
      <c r="M33">
        <v>2018</v>
      </c>
      <c r="P33" s="5"/>
    </row>
    <row r="34" spans="1:16">
      <c r="A34" s="3" t="s">
        <v>74</v>
      </c>
      <c r="B34" s="1" t="s">
        <v>75</v>
      </c>
      <c r="C34" s="11">
        <f t="shared" si="0"/>
        <v>0.61</v>
      </c>
      <c r="D34" s="31">
        <f t="shared" si="1"/>
        <v>0.39</v>
      </c>
      <c r="E34" s="44">
        <f t="shared" si="2"/>
        <v>0.01</v>
      </c>
      <c r="F34" s="31">
        <f t="shared" si="3"/>
        <v>0.38</v>
      </c>
      <c r="G34" s="12">
        <f t="shared" si="4"/>
        <v>0.23</v>
      </c>
      <c r="H34" s="11">
        <f t="shared" si="5"/>
        <v>0.16</v>
      </c>
      <c r="I34" s="22">
        <f>IF('Admissions 2018'!F34&gt;0,'Admissions 2018'!F34/'Admissions 2018'!C34,"  ")</f>
        <v>9.8129408157007058E-3</v>
      </c>
      <c r="J34" s="22">
        <f>IF('Admissions 2018'!G34&gt;0,'Admissions 2018'!G34/'Admissions 2018'!C34,"  ")</f>
        <v>0.21879791475007668</v>
      </c>
      <c r="K34" s="22">
        <f>IF('Admissions 2018'!J34&gt;0,'Admissions 2018'!J34/'Admissions 2018'!C34,"  ")</f>
        <v>0.16452008586323214</v>
      </c>
      <c r="L34" s="22">
        <f>IF('Admissions 2018'!I34&gt;0,'Admissions 2018'!I34/'Admissions 2018'!C34,"  ")</f>
        <v>2.4532352039251764E-3</v>
      </c>
      <c r="M34">
        <v>2018</v>
      </c>
      <c r="P34" s="5"/>
    </row>
    <row r="35" spans="1:16">
      <c r="A35" s="4" t="s">
        <v>76</v>
      </c>
      <c r="B35" s="2" t="s">
        <v>77</v>
      </c>
      <c r="C35" s="11">
        <f>1-D35</f>
        <v>0.51</v>
      </c>
      <c r="D35" s="31">
        <f t="shared" si="1"/>
        <v>0.49</v>
      </c>
      <c r="E35" s="12">
        <f>L35</f>
        <v>5.9773199445983381E-2</v>
      </c>
      <c r="F35" s="31">
        <f>K35</f>
        <v>0.43213296398891965</v>
      </c>
      <c r="G35" s="12"/>
      <c r="H35" s="11">
        <f t="shared" si="5"/>
        <v>0.49</v>
      </c>
      <c r="I35" s="22" t="str">
        <f>IF('Admissions 2018'!F35&gt;0,'Admissions 2018'!F35/'Admissions 2018'!C35,"  ")</f>
        <v xml:space="preserve">  </v>
      </c>
      <c r="J35" s="22" t="str">
        <f>IF('Admissions 2018'!G35&gt;0,'Admissions 2018'!G35/'Admissions 2018'!C35,"  ")</f>
        <v xml:space="preserve">  </v>
      </c>
      <c r="K35" s="22">
        <f>IF('Admissions 2018'!J35&gt;0,'Admissions 2018'!J35/'Admissions 2018'!C35,"  ")</f>
        <v>0.43213296398891965</v>
      </c>
      <c r="L35" s="22">
        <f>IF('Admissions 2018'!I35&gt;0,'Admissions 2018'!I35/'Admissions 2018'!C35,"  ")</f>
        <v>5.9773199445983381E-2</v>
      </c>
      <c r="M35">
        <v>2018</v>
      </c>
      <c r="P35" s="5"/>
    </row>
    <row r="36" spans="1:16">
      <c r="A36" s="4" t="s">
        <v>78</v>
      </c>
      <c r="B36" s="2" t="s">
        <v>79</v>
      </c>
      <c r="C36" s="11"/>
      <c r="D36" s="31"/>
      <c r="E36" s="12"/>
      <c r="F36" s="31"/>
      <c r="G36" s="12"/>
      <c r="H36" s="11"/>
      <c r="I36" s="22" t="str">
        <f>IF('Admissions 2018'!F36&gt;0,'Admissions 2018'!F36/'Admissions 2018'!C36,"  ")</f>
        <v xml:space="preserve">  </v>
      </c>
      <c r="J36" s="22" t="str">
        <f>IF('Admissions 2018'!G36&gt;0,'Admissions 2018'!G36/'Admissions 2018'!C36,"  ")</f>
        <v xml:space="preserve">  </v>
      </c>
      <c r="K36" s="22" t="str">
        <f>IF('Admissions 2018'!J36&gt;0,'Admissions 2018'!J36/'Admissions 2018'!C36,"  ")</f>
        <v xml:space="preserve">  </v>
      </c>
      <c r="L36" s="22" t="str">
        <f>IF('Admissions 2018'!I36&gt;0,'Admissions 2018'!I36/'Admissions 2018'!C36,"  ")</f>
        <v xml:space="preserve">  </v>
      </c>
      <c r="M36">
        <v>2018</v>
      </c>
      <c r="P36" s="5"/>
    </row>
    <row r="37" spans="1:16">
      <c r="A37" s="4" t="s">
        <v>80</v>
      </c>
      <c r="B37" s="2" t="s">
        <v>81</v>
      </c>
      <c r="C37" s="11">
        <f>1-D37</f>
        <v>0.8</v>
      </c>
      <c r="D37" s="31">
        <f t="shared" si="1"/>
        <v>0.2</v>
      </c>
      <c r="E37" s="12">
        <f>I37</f>
        <v>9.6409019207571681E-2</v>
      </c>
      <c r="F37" s="31">
        <f>J37</f>
        <v>9.9007144845504311E-2</v>
      </c>
      <c r="G37" s="12">
        <f t="shared" si="4"/>
        <v>0.2</v>
      </c>
      <c r="H37" s="54">
        <f>'Admissions 2018'!H37/'Admissions 2018'!C37</f>
        <v>4.1755590609631622E-3</v>
      </c>
      <c r="I37" s="22">
        <f>IF('Admissions 2018'!F37&gt;0,'Admissions 2018'!F37/'Admissions 2018'!C37,"  ")</f>
        <v>9.6409019207571681E-2</v>
      </c>
      <c r="J37" s="22">
        <f>IF('Admissions 2018'!G37&gt;0,'Admissions 2018'!G37/'Admissions 2018'!C37,"  ")</f>
        <v>9.9007144845504311E-2</v>
      </c>
      <c r="K37" s="22" t="str">
        <f>IF('Admissions 2018'!J37&gt;0,'Admissions 2018'!J37/'Admissions 2018'!C37,"  ")</f>
        <v xml:space="preserve">  </v>
      </c>
      <c r="L37" s="22" t="str">
        <f>IF('Admissions 2018'!I37&gt;0,'Admissions 2018'!I37/'Admissions 2018'!C37,"  ")</f>
        <v xml:space="preserve">  </v>
      </c>
      <c r="M37">
        <v>2018</v>
      </c>
      <c r="P37" s="5"/>
    </row>
    <row r="38" spans="1:16">
      <c r="A38" s="4" t="s">
        <v>82</v>
      </c>
      <c r="B38" s="1" t="s">
        <v>83</v>
      </c>
      <c r="C38" s="11">
        <f t="shared" si="0"/>
        <v>0.54</v>
      </c>
      <c r="D38" s="31">
        <f t="shared" si="1"/>
        <v>0.45999999999999996</v>
      </c>
      <c r="E38" s="12">
        <f t="shared" si="2"/>
        <v>0.17</v>
      </c>
      <c r="F38" s="31">
        <f t="shared" si="3"/>
        <v>0.29000000000000004</v>
      </c>
      <c r="G38" s="12">
        <f t="shared" si="4"/>
        <v>0.43000000000000005</v>
      </c>
      <c r="H38" s="11">
        <f t="shared" si="5"/>
        <v>0.03</v>
      </c>
      <c r="I38" s="22">
        <f>IF('Admissions 2018'!F38&gt;0,'Admissions 2018'!F38/'Admissions 2018'!C38,"  ")</f>
        <v>0.15539553329158839</v>
      </c>
      <c r="J38" s="22">
        <f>IF('Admissions 2018'!G38&gt;0,'Admissions 2018'!G38/'Admissions 2018'!C38,"  ")</f>
        <v>0.27238572323105825</v>
      </c>
      <c r="K38" s="22">
        <f>IF('Admissions 2018'!J38&gt;0,'Admissions 2018'!J38/'Admissions 2018'!C38,"  ")</f>
        <v>2.1707367981632229E-2</v>
      </c>
      <c r="L38" s="22">
        <f>IF('Admissions 2018'!I38&gt;0,'Admissions 2018'!I38/'Admissions 2018'!C38,"  ")</f>
        <v>1.3149655604257984E-2</v>
      </c>
      <c r="M38">
        <v>2018</v>
      </c>
      <c r="P38" s="5"/>
    </row>
    <row r="39" spans="1:16">
      <c r="A39" s="4" t="s">
        <v>84</v>
      </c>
      <c r="B39" s="2" t="s">
        <v>85</v>
      </c>
      <c r="C39" s="11">
        <f>1-D39</f>
        <v>0.57000000000000006</v>
      </c>
      <c r="D39" s="31">
        <f t="shared" si="1"/>
        <v>0.43</v>
      </c>
      <c r="E39" s="12">
        <f>L39</f>
        <v>0.21164047895720708</v>
      </c>
      <c r="F39" s="31">
        <f>K39</f>
        <v>0.22179558429747892</v>
      </c>
      <c r="G39" s="12"/>
      <c r="H39" s="11">
        <f t="shared" si="5"/>
        <v>0.43</v>
      </c>
      <c r="I39" s="22" t="str">
        <f>IF('Admissions 2018'!F39&gt;0,'Admissions 2018'!F39/'Admissions 2018'!C39,"  ")</f>
        <v xml:space="preserve">  </v>
      </c>
      <c r="J39" s="22" t="str">
        <f>IF('Admissions 2018'!G39&gt;0,'Admissions 2018'!G39/'Admissions 2018'!C39,"  ")</f>
        <v xml:space="preserve">  </v>
      </c>
      <c r="K39" s="22">
        <f>IF('Admissions 2018'!J39&gt;0,'Admissions 2018'!J39/'Admissions 2018'!C39,"  ")</f>
        <v>0.22179558429747892</v>
      </c>
      <c r="L39" s="22">
        <f>IF('Admissions 2018'!I39&gt;0,'Admissions 2018'!I39/'Admissions 2018'!C39,"  ")</f>
        <v>0.21164047895720708</v>
      </c>
      <c r="M39">
        <v>2018</v>
      </c>
      <c r="P39" s="5"/>
    </row>
    <row r="40" spans="1:16">
      <c r="A40" s="4" t="s">
        <v>86</v>
      </c>
      <c r="B40" s="2" t="s">
        <v>87</v>
      </c>
      <c r="C40" s="11">
        <f t="shared" si="0"/>
        <v>0.55000000000000004</v>
      </c>
      <c r="D40" s="31">
        <f t="shared" si="1"/>
        <v>0.44999999999999996</v>
      </c>
      <c r="E40" s="12">
        <f t="shared" si="2"/>
        <v>0.34</v>
      </c>
      <c r="F40" s="31">
        <f t="shared" si="3"/>
        <v>0.11</v>
      </c>
      <c r="G40" s="12">
        <f t="shared" si="4"/>
        <v>0.41000000000000003</v>
      </c>
      <c r="H40" s="11">
        <f t="shared" si="5"/>
        <v>0.04</v>
      </c>
      <c r="I40" s="22">
        <f>IF('Admissions 2018'!F40&gt;0,'Admissions 2018'!F40/'Admissions 2018'!C40,"  ")</f>
        <v>0.31926605504587158</v>
      </c>
      <c r="J40" s="22">
        <f>IF('Admissions 2018'!G40&gt;0,'Admissions 2018'!G40/'Admissions 2018'!C40,"  ")</f>
        <v>9.08256880733945E-2</v>
      </c>
      <c r="K40" s="22">
        <f>IF('Admissions 2018'!J40&gt;0,'Admissions 2018'!J40/'Admissions 2018'!C40,"  ")</f>
        <v>2.4770642201834864E-2</v>
      </c>
      <c r="L40" s="22">
        <f>IF('Admissions 2018'!I40&gt;0,'Admissions 2018'!I40/'Admissions 2018'!C40,"  ")</f>
        <v>1.6513761467889909E-2</v>
      </c>
      <c r="M40">
        <v>2018</v>
      </c>
      <c r="P40" s="5"/>
    </row>
    <row r="41" spans="1:16">
      <c r="A41" s="4" t="s">
        <v>88</v>
      </c>
      <c r="B41" s="1" t="s">
        <v>89</v>
      </c>
      <c r="C41" s="11">
        <f>1-D41</f>
        <v>0.82000000000000006</v>
      </c>
      <c r="D41" s="31">
        <f t="shared" si="1"/>
        <v>0.18</v>
      </c>
      <c r="E41" s="12"/>
      <c r="F41" s="31"/>
      <c r="G41" s="12">
        <f>'Admissions 2018'!E41/'Admissions 2018'!C41</f>
        <v>0.11282758620689655</v>
      </c>
      <c r="H41" s="11">
        <f>'Admissions 2018'!H41/'Admissions 2018'!C41</f>
        <v>7.4206896551724133E-2</v>
      </c>
      <c r="I41" s="22" t="str">
        <f>IF('Admissions 2018'!F41&gt;0,'Admissions 2018'!F41/'Admissions 2018'!C41,"  ")</f>
        <v xml:space="preserve">  </v>
      </c>
      <c r="J41" s="22" t="str">
        <f>IF('Admissions 2018'!G41&gt;0,'Admissions 2018'!G41/'Admissions 2018'!C41,"  ")</f>
        <v xml:space="preserve">  </v>
      </c>
      <c r="K41" s="22" t="str">
        <f>IF('Admissions 2018'!J41&gt;0,'Admissions 2018'!J41/'Admissions 2018'!C41,"  ")</f>
        <v xml:space="preserve">  </v>
      </c>
      <c r="L41" s="22" t="str">
        <f>IF('Admissions 2018'!I41&gt;0,'Admissions 2018'!I41/'Admissions 2018'!C41,"  ")</f>
        <v xml:space="preserve">  </v>
      </c>
      <c r="M41">
        <v>2018</v>
      </c>
      <c r="P41" s="5"/>
    </row>
    <row r="42" spans="1:16">
      <c r="A42" s="4" t="s">
        <v>90</v>
      </c>
      <c r="B42" s="2" t="s">
        <v>91</v>
      </c>
      <c r="C42" s="11">
        <f t="shared" si="0"/>
        <v>0.28999999999999992</v>
      </c>
      <c r="D42" s="31">
        <f t="shared" si="1"/>
        <v>0.71000000000000008</v>
      </c>
      <c r="E42" s="12">
        <f t="shared" si="2"/>
        <v>0.08</v>
      </c>
      <c r="F42" s="31">
        <f t="shared" si="3"/>
        <v>0.63</v>
      </c>
      <c r="G42" s="12">
        <f t="shared" si="4"/>
        <v>0.16</v>
      </c>
      <c r="H42" s="11">
        <f t="shared" si="5"/>
        <v>0.55000000000000004</v>
      </c>
      <c r="I42" s="22">
        <f>IF('Admissions 2018'!F42&gt;0,'Admissions 2018'!F42/'Admissions 2018'!C42,"  ")</f>
        <v>4.2250233426704017E-2</v>
      </c>
      <c r="J42" s="22">
        <f>IF('Admissions 2018'!G42&gt;0,'Admissions 2018'!G42/'Admissions 2018'!C42,"  ")</f>
        <v>0.12278244631185807</v>
      </c>
      <c r="K42" s="22">
        <f>IF('Admissions 2018'!J42&gt;0,'Admissions 2018'!J42/'Admissions 2018'!C42,"  ")</f>
        <v>0.50676937441643322</v>
      </c>
      <c r="L42" s="22">
        <f>IF('Admissions 2018'!I42&gt;0,'Admissions 2018'!I42/'Admissions 2018'!C42,"  ")</f>
        <v>4.1783380018674134E-2</v>
      </c>
      <c r="M42">
        <v>2018</v>
      </c>
      <c r="P42" s="5"/>
    </row>
    <row r="43" spans="1:16">
      <c r="A43" s="4" t="s">
        <v>92</v>
      </c>
      <c r="B43" s="1" t="s">
        <v>93</v>
      </c>
      <c r="C43" s="11">
        <f>1-D43</f>
        <v>0.61</v>
      </c>
      <c r="D43" s="31">
        <f t="shared" si="1"/>
        <v>0.39</v>
      </c>
      <c r="E43" s="12"/>
      <c r="F43" s="31"/>
      <c r="G43" s="12"/>
      <c r="H43" s="11">
        <f>'Admissions 2018'!H43/'Admissions 2018'!C43</f>
        <v>0.38684141085407686</v>
      </c>
      <c r="I43" s="22" t="str">
        <f>IF('Admissions 2018'!F43&gt;0,'Admissions 2018'!F43/'Admissions 2018'!C43,"  ")</f>
        <v xml:space="preserve">  </v>
      </c>
      <c r="J43" s="22" t="str">
        <f>IF('Admissions 2018'!G43&gt;0,'Admissions 2018'!G43/'Admissions 2018'!C43,"  ")</f>
        <v xml:space="preserve">  </v>
      </c>
      <c r="K43" s="22" t="str">
        <f>IF('Admissions 2018'!J43&gt;0,'Admissions 2018'!J43/'Admissions 2018'!C43,"  ")</f>
        <v xml:space="preserve">  </v>
      </c>
      <c r="L43" s="22" t="str">
        <f>IF('Admissions 2018'!I43&gt;0,'Admissions 2018'!I43/'Admissions 2018'!C43,"  ")</f>
        <v xml:space="preserve">  </v>
      </c>
      <c r="M43">
        <v>2018</v>
      </c>
      <c r="P43" s="5"/>
    </row>
    <row r="44" spans="1:16">
      <c r="A44" s="4" t="s">
        <v>94</v>
      </c>
      <c r="B44" s="2" t="s">
        <v>95</v>
      </c>
      <c r="C44" s="11">
        <f t="shared" si="0"/>
        <v>0.57000000000000006</v>
      </c>
      <c r="D44" s="31">
        <f t="shared" si="1"/>
        <v>0.43</v>
      </c>
      <c r="E44" s="12">
        <f t="shared" si="2"/>
        <v>0.24</v>
      </c>
      <c r="F44" s="31">
        <f t="shared" si="3"/>
        <v>0.19</v>
      </c>
      <c r="G44" s="12">
        <f t="shared" si="4"/>
        <v>0.32</v>
      </c>
      <c r="H44" s="11">
        <f t="shared" si="5"/>
        <v>0.11</v>
      </c>
      <c r="I44" s="22">
        <f>IF('Admissions 2018'!F44&gt;0,'Admissions 2018'!F44/'Admissions 2018'!C44,"  ")</f>
        <v>0.15877339826510425</v>
      </c>
      <c r="J44" s="22">
        <f>IF('Admissions 2018'!G44&gt;0,'Admissions 2018'!G44/'Admissions 2018'!C44,"  ")</f>
        <v>0.16265408613605234</v>
      </c>
      <c r="K44" s="22">
        <f>IF('Admissions 2018'!J44&gt;0,'Admissions 2018'!J44/'Admissions 2018'!C44,"  ")</f>
        <v>3.19129508446203E-2</v>
      </c>
      <c r="L44" s="22">
        <f>IF('Admissions 2018'!I44&gt;0,'Admissions 2018'!I44/'Admissions 2018'!C44,"  ")</f>
        <v>8.0383503271952525E-2</v>
      </c>
      <c r="M44">
        <v>2018</v>
      </c>
      <c r="P44" s="5"/>
    </row>
    <row r="45" spans="1:16">
      <c r="A45" s="4" t="s">
        <v>96</v>
      </c>
      <c r="B45" s="1" t="s">
        <v>97</v>
      </c>
      <c r="C45" s="11">
        <f t="shared" si="0"/>
        <v>0.20999999999999996</v>
      </c>
      <c r="D45" s="31">
        <f t="shared" si="1"/>
        <v>0.79</v>
      </c>
      <c r="E45" s="12">
        <f t="shared" si="2"/>
        <v>0.3</v>
      </c>
      <c r="F45" s="31">
        <f t="shared" si="3"/>
        <v>0.49</v>
      </c>
      <c r="G45" s="12">
        <f t="shared" si="4"/>
        <v>0.27</v>
      </c>
      <c r="H45" s="11">
        <f t="shared" si="5"/>
        <v>0.52</v>
      </c>
      <c r="I45" s="22">
        <f>IF('Admissions 2018'!F45&gt;0,'Admissions 2018'!F45/'Admissions 2018'!C45,"  ")</f>
        <v>0.1478797638217928</v>
      </c>
      <c r="J45" s="22">
        <f>IF('Admissions 2018'!G45&gt;0,'Admissions 2018'!G45/'Admissions 2018'!C45,"  ")</f>
        <v>0.11594202898550725</v>
      </c>
      <c r="K45" s="22">
        <f>IF('Admissions 2018'!J45&gt;0,'Admissions 2018'!J45/'Admissions 2018'!C45,"  ")</f>
        <v>0.37037037037037035</v>
      </c>
      <c r="L45" s="22">
        <f>IF('Admissions 2018'!I45&gt;0,'Admissions 2018'!I45/'Admissions 2018'!C45,"  ")</f>
        <v>0.15244229736983361</v>
      </c>
      <c r="M45">
        <v>2018</v>
      </c>
      <c r="P45" s="5"/>
    </row>
    <row r="46" spans="1:16">
      <c r="A46" s="4" t="s">
        <v>98</v>
      </c>
      <c r="B46" s="1" t="s">
        <v>99</v>
      </c>
      <c r="C46" s="11">
        <f t="shared" si="0"/>
        <v>0.49</v>
      </c>
      <c r="D46" s="31">
        <f t="shared" si="1"/>
        <v>0.51</v>
      </c>
      <c r="E46" s="12">
        <f t="shared" si="2"/>
        <v>0.38</v>
      </c>
      <c r="F46" s="31">
        <f t="shared" si="3"/>
        <v>0.13</v>
      </c>
      <c r="G46" s="12">
        <f t="shared" si="4"/>
        <v>0.51</v>
      </c>
      <c r="H46" s="55">
        <f>ROUND(K46,2)+ROUND(L46,2)</f>
        <v>0</v>
      </c>
      <c r="I46" s="22">
        <f>IF('Admissions 2018'!F46&gt;0,'Admissions 2018'!F46/'Admissions 2018'!C46,"  ")</f>
        <v>0.37786763492325465</v>
      </c>
      <c r="J46" s="22">
        <f>IF('Admissions 2018'!G46&gt;0,'Admissions 2018'!G46/'Admissions 2018'!C46,"  ")</f>
        <v>0.13030203003796006</v>
      </c>
      <c r="K46" s="21">
        <f>IF('Admissions 2018'!J46&gt;0,'Admissions 2018'!J46/'Admissions 2018'!C46,"  ")</f>
        <v>1.0727842878362765E-3</v>
      </c>
      <c r="L46" s="21">
        <f>IF('Admissions 2018'!I46&gt;0,'Admissions 2018'!I46/'Admissions 2018'!C46,"  ")</f>
        <v>3.0533091269186333E-3</v>
      </c>
      <c r="M46">
        <v>2018</v>
      </c>
      <c r="P46" s="13"/>
    </row>
    <row r="47" spans="1:16">
      <c r="A47" s="4" t="s">
        <v>100</v>
      </c>
      <c r="B47" s="2" t="s">
        <v>101</v>
      </c>
      <c r="C47" s="11">
        <f>1-D47</f>
        <v>0.92</v>
      </c>
      <c r="D47" s="31">
        <f t="shared" si="1"/>
        <v>0.08</v>
      </c>
      <c r="E47" s="12"/>
      <c r="F47" s="31"/>
      <c r="G47" s="12">
        <f>'Admissions 2018'!E47/'Admissions 2018'!C47</f>
        <v>3.2415744790326731E-2</v>
      </c>
      <c r="H47" s="11">
        <f>'Admissions 2018'!H47/'Admissions 2018'!C47</f>
        <v>4.5407769488037049E-2</v>
      </c>
      <c r="I47" s="22" t="str">
        <f>IF('Admissions 2018'!F47&gt;0,'Admissions 2018'!F47/'Admissions 2018'!C47,"  ")</f>
        <v xml:space="preserve">  </v>
      </c>
      <c r="J47" s="22" t="str">
        <f>IF('Admissions 2018'!G47&gt;0,'Admissions 2018'!G47/'Admissions 2018'!C47,"  ")</f>
        <v xml:space="preserve">  </v>
      </c>
      <c r="K47" s="22" t="str">
        <f>IF('Admissions 2018'!J47&gt;0,'Admissions 2018'!J47/'Admissions 2018'!C47,"  ")</f>
        <v xml:space="preserve">  </v>
      </c>
      <c r="L47" s="22" t="str">
        <f>IF('Admissions 2018'!I47&gt;0,'Admissions 2018'!I47/'Admissions 2018'!C47,"  ")</f>
        <v xml:space="preserve">  </v>
      </c>
      <c r="M47">
        <v>2018</v>
      </c>
      <c r="P47" s="10"/>
    </row>
    <row r="48" spans="1:16">
      <c r="A48" s="4" t="s">
        <v>102</v>
      </c>
      <c r="B48" s="1" t="s">
        <v>103</v>
      </c>
      <c r="C48" s="11">
        <f>1-D48</f>
        <v>0.59000000000000008</v>
      </c>
      <c r="D48" s="31">
        <f>ROUND(H48,2)+ROUND(G48,2)</f>
        <v>0.41</v>
      </c>
      <c r="E48" s="12"/>
      <c r="F48" s="31"/>
      <c r="G48" s="12"/>
      <c r="H48" s="55">
        <f t="shared" ref="H48" si="6">ROUND(K48,2)+ROUND(L48,2)</f>
        <v>0.41000000000000003</v>
      </c>
      <c r="I48" s="22" t="str">
        <f>IF('Admissions 2018'!F48&gt;0,'Admissions 2018'!F48/'Admissions 2018'!C48,"  ")</f>
        <v xml:space="preserve">  </v>
      </c>
      <c r="J48" s="22" t="str">
        <f>IF('Admissions 2018'!G48&gt;0,'Admissions 2018'!G48/'Admissions 2018'!C48,"  ")</f>
        <v xml:space="preserve">  </v>
      </c>
      <c r="K48" s="22">
        <f>IF('Admissions 2018'!J48&gt;0,'Admissions 2018'!J48/'Admissions 2018'!C48,"  ")</f>
        <v>0.17493827160493827</v>
      </c>
      <c r="L48" s="22">
        <f>IF('Admissions 2018'!I48&gt;0,'Admissions 2018'!I48/'Admissions 2018'!C48,"  ")</f>
        <v>0.24024691358024691</v>
      </c>
      <c r="M48">
        <v>2018</v>
      </c>
      <c r="P48" s="5"/>
    </row>
    <row r="49" spans="1:16">
      <c r="A49" s="4" t="s">
        <v>104</v>
      </c>
      <c r="B49" s="1" t="s">
        <v>105</v>
      </c>
      <c r="C49" s="11">
        <f>1-D49</f>
        <v>0.41000000000000003</v>
      </c>
      <c r="D49" s="31">
        <f t="shared" si="1"/>
        <v>0.59</v>
      </c>
      <c r="E49" s="12">
        <f>SUM(ROUND(L49,2),ROUND(I49,2))</f>
        <v>0.15</v>
      </c>
      <c r="F49" s="31">
        <f t="shared" si="3"/>
        <v>0.44</v>
      </c>
      <c r="G49" s="12">
        <f t="shared" si="4"/>
        <v>0.18</v>
      </c>
      <c r="H49" s="11">
        <f t="shared" si="5"/>
        <v>0.41000000000000003</v>
      </c>
      <c r="I49" s="22"/>
      <c r="J49" s="22">
        <f>IF('Admissions 2018'!G49&gt;0,'Admissions 2018'!G49/'Admissions 2018'!C49,"  ")</f>
        <v>0.17740558992959249</v>
      </c>
      <c r="K49" s="22">
        <f>IF('Admissions 2018'!J49&gt;0,'Admissions 2018'!J49/'Admissions 2018'!C49,"  ")</f>
        <v>0.26296138254747176</v>
      </c>
      <c r="L49" s="22">
        <f>IF('Admissions 2018'!I49&gt;0,'Admissions 2018'!I49/'Admissions 2018'!C49,"  ")</f>
        <v>0.14646895668871346</v>
      </c>
      <c r="M49">
        <v>2018</v>
      </c>
      <c r="P49" s="5"/>
    </row>
    <row r="50" spans="1:16">
      <c r="A50" s="4" t="s">
        <v>106</v>
      </c>
      <c r="B50" s="2" t="s">
        <v>107</v>
      </c>
      <c r="C50" s="11">
        <f t="shared" si="0"/>
        <v>0.71</v>
      </c>
      <c r="D50" s="31">
        <f t="shared" si="1"/>
        <v>0.29000000000000004</v>
      </c>
      <c r="E50" s="12">
        <f t="shared" si="2"/>
        <v>0.08</v>
      </c>
      <c r="F50" s="31">
        <f t="shared" si="3"/>
        <v>0.21000000000000002</v>
      </c>
      <c r="G50" s="12">
        <f t="shared" si="4"/>
        <v>0.13</v>
      </c>
      <c r="H50" s="11">
        <f t="shared" si="5"/>
        <v>0.16</v>
      </c>
      <c r="I50" s="22">
        <f>IF('Admissions 2018'!F50&gt;0,'Admissions 2018'!F50/'Admissions 2018'!C50,"  ")</f>
        <v>2.3189899510435456E-3</v>
      </c>
      <c r="J50" s="22">
        <f>IF('Admissions 2018'!G50&gt;0,'Admissions 2018'!G50/'Admissions 2018'!C50,"  ")</f>
        <v>0.13424375161040969</v>
      </c>
      <c r="K50" s="22">
        <f>IF('Admissions 2018'!J50&gt;0,'Admissions 2018'!J50/'Admissions 2018'!C50,"  ")</f>
        <v>7.7041999484668902E-2</v>
      </c>
      <c r="L50" s="22">
        <f>IF('Admissions 2018'!I50&gt;0,'Admissions 2018'!I50/'Admissions 2018'!C50,"  ")</f>
        <v>8.1164648286524088E-2</v>
      </c>
      <c r="M50">
        <v>2018</v>
      </c>
      <c r="P50" s="5"/>
    </row>
    <row r="51" spans="1:16">
      <c r="A51" s="4" t="s">
        <v>108</v>
      </c>
      <c r="B51" s="1" t="s">
        <v>109</v>
      </c>
      <c r="C51" s="11">
        <f t="shared" si="0"/>
        <v>0.44999999999999996</v>
      </c>
      <c r="D51" s="31">
        <f t="shared" si="1"/>
        <v>0.55000000000000004</v>
      </c>
      <c r="E51" s="12">
        <f t="shared" si="2"/>
        <v>0.06</v>
      </c>
      <c r="F51" s="31">
        <f t="shared" si="3"/>
        <v>0.49</v>
      </c>
      <c r="G51" s="12">
        <f t="shared" si="4"/>
        <v>0.24</v>
      </c>
      <c r="H51" s="11">
        <f t="shared" si="5"/>
        <v>0.31000000000000005</v>
      </c>
      <c r="I51" s="22">
        <f>IF('Admissions 2018'!F51&gt;0,'Admissions 2018'!F51/'Admissions 2018'!C51,"  ")</f>
        <v>3.136531365313653E-2</v>
      </c>
      <c r="J51" s="22">
        <f>IF('Admissions 2018'!G51&gt;0,'Admissions 2018'!G51/'Admissions 2018'!C51,"  ")</f>
        <v>0.20756457564575645</v>
      </c>
      <c r="K51" s="22">
        <f>IF('Admissions 2018'!J51&gt;0,'Admissions 2018'!J51/'Admissions 2018'!C51,"  ")</f>
        <v>0.27767527675276754</v>
      </c>
      <c r="L51" s="22">
        <f>IF('Admissions 2018'!I51&gt;0,'Admissions 2018'!I51/'Admissions 2018'!C51,"  ")</f>
        <v>3.4132841328413287E-2</v>
      </c>
      <c r="M51">
        <v>2018</v>
      </c>
      <c r="P51" s="5"/>
    </row>
    <row r="52" spans="1:16">
      <c r="A52" s="4"/>
      <c r="B52" s="1"/>
      <c r="C52" s="11"/>
      <c r="D52" s="12"/>
      <c r="E52" s="12"/>
      <c r="F52" s="12"/>
      <c r="G52" s="12"/>
      <c r="H52" s="11"/>
      <c r="I52" s="21"/>
      <c r="J52" s="21"/>
      <c r="K52" s="21"/>
      <c r="L52" s="21"/>
    </row>
    <row r="53" spans="1:16">
      <c r="B53" s="14" t="s">
        <v>110</v>
      </c>
      <c r="C53" s="16">
        <f>('Admissions 2018'!C53-'Admissions 2018'!E53-'Admissions 2018'!H53)/'Admissions 2018'!C53</f>
        <v>0.59327489486859608</v>
      </c>
      <c r="D53" s="17">
        <f>('Admissions 2018'!E53+'Admissions 2018'!H53)/'Admissions 2018'!$C$53</f>
        <v>0.40672510513140392</v>
      </c>
      <c r="E53" s="45">
        <f>('Admissions 2018'!F53+'Admissions 2018'!I53)/'Admissions 2018'!C53</f>
        <v>0.21110881616669008</v>
      </c>
      <c r="F53" s="45">
        <f>('Admissions 2018'!G53+'Admissions 2018'!J53)/'Admissions 2018'!C53</f>
        <v>0.19571212584373632</v>
      </c>
      <c r="G53" s="17">
        <f>'Admissions 2018'!E53/'Admissions 2018'!C53</f>
        <v>0.2063285387354489</v>
      </c>
      <c r="H53" s="17">
        <f>'Admissions 2018'!H53/'Admissions 2018'!C53</f>
        <v>0.20039656639595502</v>
      </c>
      <c r="I53" s="17">
        <f>'Admissions 2018'!F53/'Admissions 2018'!C53</f>
        <v>0.1185370004709226</v>
      </c>
      <c r="J53" s="17">
        <f>'Admissions 2018'!G53/'Admissions 2018'!C53</f>
        <v>8.781962838423979E-2</v>
      </c>
      <c r="K53" s="17">
        <f>'Admissions 2018'!J53/'Admissions 2018'!C53</f>
        <v>0.10789249745949653</v>
      </c>
      <c r="L53" s="17">
        <f>'Admissions 2018'!I53/'Admissions 2018'!C53</f>
        <v>9.2571815695767473E-2</v>
      </c>
    </row>
    <row r="54" spans="1:16">
      <c r="E54" s="12"/>
      <c r="F54" s="12"/>
      <c r="J54" s="11"/>
      <c r="K54" s="11"/>
      <c r="L54" s="11"/>
    </row>
    <row r="55" spans="1:16">
      <c r="B55" t="s">
        <v>139</v>
      </c>
      <c r="C55">
        <f>COUNTIF(C2:C51, "&gt;0")</f>
        <v>47</v>
      </c>
      <c r="D55">
        <f t="shared" ref="D55:L55" si="7">COUNTIF(D2:D51, "&gt;0")</f>
        <v>47</v>
      </c>
      <c r="E55">
        <f t="shared" si="7"/>
        <v>39</v>
      </c>
      <c r="F55">
        <f t="shared" si="7"/>
        <v>40</v>
      </c>
      <c r="G55">
        <f t="shared" si="7"/>
        <v>41</v>
      </c>
      <c r="H55">
        <f t="shared" si="7"/>
        <v>45</v>
      </c>
      <c r="I55">
        <f t="shared" si="7"/>
        <v>28</v>
      </c>
      <c r="J55">
        <f t="shared" si="7"/>
        <v>30</v>
      </c>
      <c r="K55">
        <f t="shared" si="7"/>
        <v>40</v>
      </c>
      <c r="L55">
        <f t="shared" si="7"/>
        <v>39</v>
      </c>
    </row>
  </sheetData>
  <autoFilter ref="A1:L51" xr:uid="{F9E110AD-248C-49DB-AE59-C9DA5BBF57B4}">
    <sortState xmlns:xlrd2="http://schemas.microsoft.com/office/spreadsheetml/2017/richdata2" ref="A2:L51">
      <sortCondition ref="A1"/>
    </sortState>
  </autoFilter>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A98439AFA81E498F77D25C786519F4" ma:contentTypeVersion="11" ma:contentTypeDescription="Create a new document." ma:contentTypeScope="" ma:versionID="2eee30f09807eeac4a01227db7fe7da3">
  <xsd:schema xmlns:xsd="http://www.w3.org/2001/XMLSchema" xmlns:xs="http://www.w3.org/2001/XMLSchema" xmlns:p="http://schemas.microsoft.com/office/2006/metadata/properties" xmlns:ns2="761c6e68-1cb6-4689-a9f8-1fc6e959a784" xmlns:ns3="92180e4e-06c3-4953-9d7f-e8282e53295e" targetNamespace="http://schemas.microsoft.com/office/2006/metadata/properties" ma:root="true" ma:fieldsID="12701c335ef03a3ee46b176a305484f3" ns2:_="" ns3:_="">
    <xsd:import namespace="761c6e68-1cb6-4689-a9f8-1fc6e959a784"/>
    <xsd:import namespace="92180e4e-06c3-4953-9d7f-e8282e53295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1c6e68-1cb6-4689-a9f8-1fc6e959a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180e4e-06c3-4953-9d7f-e8282e53295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6ED154-0260-4EC0-84DC-3C41E13624BF}"/>
</file>

<file path=customXml/itemProps2.xml><?xml version="1.0" encoding="utf-8"?>
<ds:datastoreItem xmlns:ds="http://schemas.openxmlformats.org/officeDocument/2006/customXml" ds:itemID="{34E34440-85E1-4557-ACE3-BE2B012126A7}"/>
</file>

<file path=customXml/itemProps3.xml><?xml version="1.0" encoding="utf-8"?>
<ds:datastoreItem xmlns:ds="http://schemas.openxmlformats.org/officeDocument/2006/customXml" ds:itemID="{39D011B7-E884-45B3-A1D2-4D99D306609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Monica Peters</dc:creator>
  <cp:keywords/>
  <dc:description/>
  <cp:lastModifiedBy/>
  <cp:revision/>
  <dcterms:created xsi:type="dcterms:W3CDTF">2019-04-15T15:28:45Z</dcterms:created>
  <dcterms:modified xsi:type="dcterms:W3CDTF">2020-12-02T18:13:42Z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0x01010085A98439AFA81E498F77D25C786519F4</vt:lpwstr>
  </property>
</Properties>
</file>