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Admissions 2017" sheetId="1" r:id="rId4"/>
    <sheet name="Population 2017" sheetId="2" r:id="rId5"/>
    <sheet name="AdmPercentages 2017" sheetId="3" r:id="rId6"/>
    <sheet name="PopPercentages 2017" sheetId="4" r:id="rId7"/>
    <sheet name="Admissions 2017-R" sheetId="5" r:id="rId8"/>
    <sheet name="AdmPercentages 2017-R" sheetId="6" r:id="rId9"/>
    <sheet name="Admissions 2018" sheetId="7" r:id="rId10"/>
    <sheet name="Admissions 2018-Corrected" sheetId="8" r:id="rId11"/>
    <sheet name="Population 2018" sheetId="9" r:id="rId12"/>
    <sheet name="Population 2018-Corrected" sheetId="10" r:id="rId13"/>
    <sheet name="AdmPercentages 2018" sheetId="11" r:id="rId14"/>
    <sheet name="PopPercentages 2018" sheetId="12" r:id="rId15"/>
    <sheet name="Admissions 2019" sheetId="13" r:id="rId16"/>
    <sheet name="Admissions 2019-Corrected" sheetId="14" r:id="rId17"/>
    <sheet name="Population 2019" sheetId="15" r:id="rId18"/>
    <sheet name="Population 2019-Corrected" sheetId="16" r:id="rId19"/>
    <sheet name="AdmPercentages 2019" sheetId="17" r:id="rId20"/>
    <sheet name="PopPercentages 2019" sheetId="18" r:id="rId21"/>
    <sheet name="Admissions 2020" sheetId="19" r:id="rId22"/>
    <sheet name="Admissions 2020-Corrected" sheetId="20" r:id="rId23"/>
    <sheet name="Population 2020" sheetId="21" r:id="rId24"/>
    <sheet name="Population 2020-Corrected" sheetId="22" r:id="rId25"/>
    <sheet name="AdmPercentages 2020" sheetId="23" r:id="rId26"/>
    <sheet name="PopPercentages 2020" sheetId="24" r:id="rId27"/>
    <sheet name="State Notes 2020" sheetId="25" r:id="rId28"/>
    <sheet name="Survey 2020" sheetId="26" r:id="rId29"/>
  </sheets>
</workbook>
</file>

<file path=xl/sharedStrings.xml><?xml version="1.0" encoding="utf-8"?>
<sst xmlns="http://schemas.openxmlformats.org/spreadsheetml/2006/main" uniqueCount="276">
  <si>
    <t>State Abbrev</t>
  </si>
  <si>
    <t>States</t>
  </si>
  <si>
    <t>Total admissions</t>
  </si>
  <si>
    <t>Total violation admissions</t>
  </si>
  <si>
    <t>Total probation violation admissions</t>
  </si>
  <si>
    <t>New offense probation violation admissions</t>
  </si>
  <si>
    <t>Technical probation violation admissions</t>
  </si>
  <si>
    <t>Total parole violation admissions</t>
  </si>
  <si>
    <t>New offense parole violation admissions</t>
  </si>
  <si>
    <t>Technical parole violation admissions</t>
  </si>
  <si>
    <t>AK</t>
  </si>
  <si>
    <t>Alaska</t>
  </si>
  <si>
    <t>AL</t>
  </si>
  <si>
    <t>Alabama</t>
  </si>
  <si>
    <t>AR</t>
  </si>
  <si>
    <t>Arkansas</t>
  </si>
  <si>
    <t>AZ</t>
  </si>
  <si>
    <t>Arizona</t>
  </si>
  <si>
    <t>CA</t>
  </si>
  <si>
    <t>California</t>
  </si>
  <si>
    <t>CO</t>
  </si>
  <si>
    <t>Colorado</t>
  </si>
  <si>
    <t>CT</t>
  </si>
  <si>
    <t>Connecticut</t>
  </si>
  <si>
    <t>DE</t>
  </si>
  <si>
    <t>Delaware</t>
  </si>
  <si>
    <t>FL</t>
  </si>
  <si>
    <t>Florida</t>
  </si>
  <si>
    <t>GA</t>
  </si>
  <si>
    <t>Georgia</t>
  </si>
  <si>
    <t>HI</t>
  </si>
  <si>
    <t>Hawaii</t>
  </si>
  <si>
    <t>IA</t>
  </si>
  <si>
    <t>Iowa</t>
  </si>
  <si>
    <t>ID</t>
  </si>
  <si>
    <t>Idaho</t>
  </si>
  <si>
    <t>IL</t>
  </si>
  <si>
    <t>Illinois</t>
  </si>
  <si>
    <t>IN</t>
  </si>
  <si>
    <t>Indiana</t>
  </si>
  <si>
    <t>KS</t>
  </si>
  <si>
    <t>Kansas</t>
  </si>
  <si>
    <t>KY</t>
  </si>
  <si>
    <t>Kentucky</t>
  </si>
  <si>
    <t>LA</t>
  </si>
  <si>
    <t>Louisiana</t>
  </si>
  <si>
    <t>MA</t>
  </si>
  <si>
    <t>Massachusetts</t>
  </si>
  <si>
    <t>MD</t>
  </si>
  <si>
    <t>Maryland</t>
  </si>
  <si>
    <t>ME</t>
  </si>
  <si>
    <t>Maine</t>
  </si>
  <si>
    <t>MI</t>
  </si>
  <si>
    <t>Michigan</t>
  </si>
  <si>
    <t>MN</t>
  </si>
  <si>
    <t>Minnesota</t>
  </si>
  <si>
    <t>MO</t>
  </si>
  <si>
    <t>Missouri</t>
  </si>
  <si>
    <t>MS</t>
  </si>
  <si>
    <t>Mississippi</t>
  </si>
  <si>
    <t>MT</t>
  </si>
  <si>
    <t>Montana</t>
  </si>
  <si>
    <t>NC</t>
  </si>
  <si>
    <t>North Carolina</t>
  </si>
  <si>
    <t>ND</t>
  </si>
  <si>
    <t>North Dakota</t>
  </si>
  <si>
    <t>NE</t>
  </si>
  <si>
    <t>Nebraska</t>
  </si>
  <si>
    <t>NH</t>
  </si>
  <si>
    <t>New Hampshire</t>
  </si>
  <si>
    <t>NJ</t>
  </si>
  <si>
    <t>New Jersey</t>
  </si>
  <si>
    <t>NM</t>
  </si>
  <si>
    <t>New Mexico</t>
  </si>
  <si>
    <t>NV</t>
  </si>
  <si>
    <t>Nevada</t>
  </si>
  <si>
    <t>NY</t>
  </si>
  <si>
    <t>New York</t>
  </si>
  <si>
    <t>OH</t>
  </si>
  <si>
    <t>Ohio</t>
  </si>
  <si>
    <t>OK</t>
  </si>
  <si>
    <t>Oklahoma</t>
  </si>
  <si>
    <t>OR</t>
  </si>
  <si>
    <t>Oregon</t>
  </si>
  <si>
    <t>PA</t>
  </si>
  <si>
    <t>Pennsylvania</t>
  </si>
  <si>
    <t>RI</t>
  </si>
  <si>
    <t>Rhode Island</t>
  </si>
  <si>
    <t>SC</t>
  </si>
  <si>
    <t>South Carolina</t>
  </si>
  <si>
    <t>SD</t>
  </si>
  <si>
    <t>South Dakota</t>
  </si>
  <si>
    <t>TN</t>
  </si>
  <si>
    <t>Tennessee</t>
  </si>
  <si>
    <t>TX</t>
  </si>
  <si>
    <t>Texas</t>
  </si>
  <si>
    <t>UT</t>
  </si>
  <si>
    <t>Utah</t>
  </si>
  <si>
    <t>VA</t>
  </si>
  <si>
    <t>Virginia</t>
  </si>
  <si>
    <t>VT</t>
  </si>
  <si>
    <t>Vermont</t>
  </si>
  <si>
    <t>WA</t>
  </si>
  <si>
    <t>Washington</t>
  </si>
  <si>
    <t>WI</t>
  </si>
  <si>
    <t>Wisconsin</t>
  </si>
  <si>
    <t>WV</t>
  </si>
  <si>
    <t>West Virginia</t>
  </si>
  <si>
    <t>WY</t>
  </si>
  <si>
    <t>Wyoming</t>
  </si>
  <si>
    <t>Total</t>
  </si>
  <si>
    <t>Total population</t>
  </si>
  <si>
    <t>Total violation population</t>
  </si>
  <si>
    <t>Total probation violation population</t>
  </si>
  <si>
    <t>New offense probation violation population</t>
  </si>
  <si>
    <t>Technical probation violation population</t>
  </si>
  <si>
    <t>Total parole violation population</t>
  </si>
  <si>
    <t>New offense parole violation population</t>
  </si>
  <si>
    <t>Technical parole violation population</t>
  </si>
  <si>
    <t>Population Year</t>
  </si>
  <si>
    <t>Total Non-Violation Admissions</t>
  </si>
  <si>
    <t>Total Violation Admissions</t>
  </si>
  <si>
    <t>Total Non-Technical Violation Admissions</t>
  </si>
  <si>
    <t>Total Technical Violation Admissions</t>
  </si>
  <si>
    <t>Total Probation Violation Admissions</t>
  </si>
  <si>
    <t>Total Parole Violation Admissions</t>
  </si>
  <si>
    <t>Probation New Offense Violation Admissions</t>
  </si>
  <si>
    <t>Probation Technical Violation Admissions</t>
  </si>
  <si>
    <t>Parole Technical Violation Admissions</t>
  </si>
  <si>
    <t>Parole New Offense Violation Admissions</t>
  </si>
  <si>
    <t>Admissions Year</t>
  </si>
  <si>
    <t xml:space="preserve">  </t>
  </si>
  <si>
    <t>Total Non-Violation Population</t>
  </si>
  <si>
    <t>Total Violation Population</t>
  </si>
  <si>
    <t>Total Probation Violation Population</t>
  </si>
  <si>
    <t>Total Parole Violation Population</t>
  </si>
  <si>
    <t>Probation New Offense Violation Population</t>
  </si>
  <si>
    <t>Probation Technical Violation Population</t>
  </si>
  <si>
    <t>Parole Technical Violation Population</t>
  </si>
  <si>
    <t>Parole New Offense Violation Population</t>
  </si>
  <si>
    <t>Count</t>
  </si>
  <si>
    <t>No Revised Data Provided</t>
  </si>
  <si>
    <t>Change in Revised Data</t>
  </si>
  <si>
    <t>X</t>
  </si>
  <si>
    <t>Publicly Available Data</t>
  </si>
  <si>
    <t>Notes</t>
  </si>
  <si>
    <t>Corrected</t>
  </si>
  <si>
    <t>Yes</t>
  </si>
  <si>
    <t>Reporting Year</t>
  </si>
  <si>
    <t>Months Reported</t>
  </si>
  <si>
    <t>CY</t>
  </si>
  <si>
    <t>FY</t>
  </si>
  <si>
    <t>Updating counts through December 2020 admissions.</t>
  </si>
  <si>
    <t>We excluded new offenses in prior data.</t>
  </si>
  <si>
    <t>We don't "Finalize" Admissions and Releases for the FY until Oct 1. Every parole revocation is counted as a technical until a new mitt is entered, changing it to a parole violator/new crime, so those numbers are constantly changing.</t>
  </si>
  <si>
    <t>We are not providing an update, as our figures follow the Maryland State Fiscal year, which runs from July 1- June 30. Thus the 2020 figures provided are the full FY 2020 fiscal year figures reflecting populations through June 30, 2020.</t>
  </si>
  <si>
    <t>Maine doesn't have parolees to speak of, this was phased out and there are very few parolees left.</t>
  </si>
  <si>
    <t>Re-ran queries to pull complete data. Because data is dynamic, there were minor changes in the previously reported information.</t>
  </si>
  <si>
    <t>We performed a data quality review and updated information from our Justice Reinvestment Data Tracking Workbook.</t>
  </si>
  <si>
    <t>PLEASE NOTE: The data for Prison Admission for Technical Violations of Parole include: violators returned without a new sentence, those held pending hearing, and those not formally revoked.</t>
  </si>
  <si>
    <t>The NDOC has received additional data for the last half of 2020 and have implemented new data cleansing strategies. The NDOC is working to implement these data cleansing strategies for 2018 and 2019 as well.</t>
  </si>
  <si>
    <t>Updates are as the result of data corrections over time as well as adjustments to the data query. This data does not include any sanctions to custody; only those sentenced to custody as the result of a new commitment or revocation of supervision.</t>
  </si>
  <si>
    <t>019 Parole Admissions for Technical Parole Violations Figure has been updated (this does not impact the resulting 'N' or number of admissions for any parole violation). Due to existing limitations in RIDOC's existing database, tracking specific violation types for probation and parole absconders is often difficult in our commitment files. This is why on the JRI Tracking Spreadsheet a handful of cases are coded as 'unknown' every month. Updated CY20 sentenced commitment has been provided to include the entire calendar year. I personally spot checked each missing case in our data system to give a more accurate breakdown of violation type as it pertains to probation and parole absconders.</t>
  </si>
  <si>
    <t>Updating CY 2020 figures because the previous figures were partial year.</t>
  </si>
  <si>
    <t>I did not make changes to prior years. Our admissions include people who we detained short term.</t>
  </si>
  <si>
    <t>As time passes our historical data always changes a little bit. Total admissions may change due to errors that are corrected in the data system. Lags in data entry can also affect numbers after the fact. And numbers for technical violations vs. new offense violations will always change as people who were initially coded as a technical violator receiving a new sentence at a later date for the behavior that led to the violation.</t>
  </si>
  <si>
    <t>Updated 2020 in include entire fiscal year</t>
  </si>
  <si>
    <t>Updating 2020 to December 31, 2020 end of year population.</t>
  </si>
  <si>
    <t>As per your request snapshot of 2020 is of Dec 31, 2020 instead of June 30, 2020.</t>
  </si>
  <si>
    <t>To comply with the request to update numbers for a 12/31 snapshot, all of these snapshot numbers have been revised to represent calendar year snapshots for 12/31 for each listed year.</t>
  </si>
  <si>
    <t>The 2020 data are for December 31, 2020</t>
  </si>
  <si>
    <t>Again, this only includes those that are incarcerated as the result of a new sentence or revocation of supervision; this data DOES NOT include those in jail as the result of a sanction.</t>
  </si>
  <si>
    <t>I provided updated sentenced stock figures as of 12/31/2020. All data shown in the section below reflects CY20 sentenced releases for those exiting a RIDOC Facility broken down by admission type. It excludes those who were released from Out-of-State in addition to those released from Home Confinement.</t>
  </si>
  <si>
    <t>Previously reported June 30, 2020 figures. Update reflects December 31, 2020.</t>
  </si>
  <si>
    <t>NO Corrections-Numbers do include CTP and detainments which are normally excluded.</t>
  </si>
  <si>
    <t>There are always changes in our historical population data, due to data entry error corrections, and because people who were admitted to prison for violations eventually receive sentences for the behavior that led to their violation. This moves people from the technical violator box to the new sentence violator box.</t>
  </si>
  <si>
    <t>I am not sure if the data provided previously was for the fiscal year but the updated stats are calendar year</t>
  </si>
  <si>
    <t>The above data represent June 30th counts.</t>
  </si>
  <si>
    <t>Admissions and population figures include people incarcerated pretrial, as Alaska is a unified state where the state has jurisdiction over people incarcerated in both jail and prison.</t>
  </si>
  <si>
    <t>A temporary halting of trials beginning March 16, 2020 through June 2020 caused a decrease in new offense violations in 2020. Delays in data entry can result in people incarcerated for a parole violation to be counted as having a technical violation in queries. Recent improvements in data validation and query logic led to increased accuracy in the identification of people with technical violations of probation, which is the primary reason for the increase reported.</t>
  </si>
  <si>
    <t>As a result of the Public Safety Realignment Act of 2011, people who violate the terms of parole supervision without a new felony conviction must serve any incarceration time ordered in a county jail rather than prison.</t>
  </si>
  <si>
    <t>Persons in state funded custody only include revocations, not violations. People incarcerated for probation violations are only included in population data if they served probation immediately following a release from Colorado Department of Corrections (i.e., post-prison probation).</t>
  </si>
  <si>
    <t xml:space="preserve">Admissions include people incarcerated pretrial, as Connecticut is a unified state where the state has jurisdiction over people incarcerated in both jail and prison. The Connecticut Department of Correction probation violation counts include only people who receive a new sentence of Probation Violation. Parole violation admissions do not include all types of parole (e.g., Returns Without Prejudice, Parcom are excluded). Technical parole violation admissions do not include people who absconded. Technical parole violations may include individuals ultimately receiving a new felony conviction. </t>
  </si>
  <si>
    <t xml:space="preserve">Delaware has a unified system, meaning the state has jurisdiction over people incarcerated in both jail and prison. Delaware Department of Correction did not provide violation information for admissions. In Delaware, people incarcerated are admitted using the same codes whether they are detained or sentenced on a technical violation or a violation for a new crime. The state discontinued use of parole on cases after 1991, but a small number of people are still under supervision of the Parole Board. For the purposes of this report, parole populations were not included. </t>
  </si>
  <si>
    <t xml:space="preserve">Florida abolished parole in 1983 but maintained a form of post-prison supervision (outside of probation) on a determinate basis. Snapshot data are limited to admissions within the last 10 years. </t>
  </si>
  <si>
    <r>
      <rPr>
        <sz val="10"/>
        <color indexed="8"/>
        <rFont val="Calibri"/>
      </rPr>
      <t xml:space="preserve">Georgia Department of Corrections did not respond to the survey. The information presented was taken from publicly available sources. Source: </t>
    </r>
    <r>
      <rPr>
        <i val="1"/>
        <sz val="11"/>
        <color indexed="8"/>
        <rFont val="Calibri"/>
      </rPr>
      <t>Inmate Statistical Profile: Inmates Admitted During CY2018</t>
    </r>
    <r>
      <rPr>
        <sz val="11"/>
        <color indexed="8"/>
        <rFont val="Calibri"/>
      </rPr>
      <t xml:space="preserve">. Georgia Department of Corrections. Retrieved June 22, 2020 http://www.dcor.state.ga.us/sites/all/themes/gdc/pdf/Profile_inmate_admissions_CY2018.pdf; </t>
    </r>
    <r>
      <rPr>
        <i val="1"/>
        <sz val="11"/>
        <color indexed="8"/>
        <rFont val="Calibri"/>
      </rPr>
      <t>Inmate Statistical Profile: Inmates Admitted During CY2019</t>
    </r>
    <r>
      <rPr>
        <sz val="11"/>
        <color indexed="8"/>
        <rFont val="Calibri"/>
      </rPr>
      <t xml:space="preserve">. Georgia Department of Corrections. Retrieved June, 22 2020 http://www.dcor.state.ga.us/sites/all/themes/gdc/pdf/Profile_inmate_admissions_CY2019.pdf. </t>
    </r>
  </si>
  <si>
    <t>Hawaii is a unified state where the state has jurisdiction over people incarcerated in both jail and prison, but admissions and population data excludes pretrial populations as well as any holds while awaiting transfer.</t>
  </si>
  <si>
    <t>Parole violation admissions includes people in a contracted county jail. In addition to other sanction options reported, Iowa uses stays in a corrections residential facility as a sanction for both probation and parole.</t>
  </si>
  <si>
    <t>Supervision violation admissions include people sentenced to term incarceration (i.e., jurisdiction is turned over to the Idaho Department of Corrections and a sentence of incarceration over one year is given) and rider incarceration (i.e., the court retains jurisdiction and a partial sentence of incarceration is given, upon completion of which the court determines whether to place the person on probation or complete the sentence of incarceration), as well as people later reinstated on parole after serving time incarcerated on a diversion sanction (i.e., admitted but not revoked). Technical probation and parole violations may include individuals ultimately receiving a new felony conviction.</t>
  </si>
  <si>
    <t>Probation terms are not identified in prison data, as probation is run by the Illinois Administrative Office of the Courts. In addition to other parole sanction options reported, some individuals are eligible for pre-release electronic detention or partial release work release programs. In the case of some people with a sex offense, parole admissions can include those who never exited due to violation of parole rule requiring an approvable host site. Technical parole violations may include individuals ultimately receiving a new felony conviction.</t>
  </si>
  <si>
    <t>Probation supervision in Kansas is provided by two different agencies: Court Services and Community Corrections. The Department of Corrections has access to the data for people supervised by Community Corrections, but not the data for those supervised by Court Services; therefore, probation violation admissions are only included if supervised by Community Corrections. Technical probation and parole violations may include individuals ultimately receiving a new felony conviction.</t>
  </si>
  <si>
    <t>Kentucky does not currently have the capacity to separate out technical violations of probation. In addition to other probation and parole sanctions options reported, some people may stay in reentry service centers (adult residential correctional facilities or halfway houses). A significant number of Kentucky’s state inmates are housed in county jails, but the state reimburses the county for the jail per diem.</t>
  </si>
  <si>
    <t>In the snapshot data provided, total violations for new offences and technical violations includes those who have a pending felony charge who waived their rights to a revocation hearing.</t>
  </si>
  <si>
    <t>Only people who violate probation with sentences that include both a period of probation and a period of prison incarceration are included in the count of probation violation admissions. The reason for a probation violation (i.e., new offense or technical) is not identified in the data. Parole violation admissions include people detained and released without revocation. All admissions include only people who are sentenced for a criminal conviction and excludes transfers from or between other jurisdictions outside the Department of Correction. Technical parole violations may include individuals ultimately receiving a new felony conviction.</t>
  </si>
  <si>
    <t>For the current iteration of the survey, Maryland Department of Public Safety &amp; Correctional Services (DPSCS) provided additional detail on violations not reported in the previous survey. DPSCS provided additional information on violations going back to July 1, 2014.</t>
  </si>
  <si>
    <t>The state abolished parole in 1976 but maintains a very small number of people under parole supervision. For the purposes of this report, parole populations were not included. Technical probation violations may include individuals ultimately receiving a new felony conviction.</t>
  </si>
  <si>
    <t>There are three probation supervision delivery systems in Minnesota (largely county-operated) and mechanisms have not been created for the various systems to report reasons for revocation. The state abolished parole in 1982 but maintained a period of post-prison supervision (outside of probation) on a determinate basis. All prison sentences include a period of supervision—two-thirds of the sentence is served as incarceration, and one-third of the sentence is served on supervision—and the Minnesota Department of Corrections has the authority to make adjustments to incarceration and supervision time depending on a person’s behavior while incarcerated. Technical parole violations may include individuals ultimately receiving a new felony conviction.</t>
  </si>
  <si>
    <t>Missouri incarcerates both probationers and parolees without a revocation of the probation or parole. These cases are reported as technical violations in this survey. Technical probation and parole violations may include individuals ultimately receiving a new felony conviction.</t>
  </si>
  <si>
    <r>
      <rPr>
        <sz val="10"/>
        <color indexed="8"/>
        <rFont val="Calibri"/>
      </rPr>
      <t xml:space="preserve">Mississippi did not respond to the survey. The information presented was taken from publicly available sources. Mississippi did not respond to the survey. The information presented was taken from publicly available sources. Source: </t>
    </r>
    <r>
      <rPr>
        <i val="1"/>
        <sz val="10"/>
        <color indexed="8"/>
        <rFont val="Calibri"/>
      </rPr>
      <t>Annual Report: FY2018</t>
    </r>
    <r>
      <rPr>
        <sz val="10"/>
        <color indexed="8"/>
        <rFont val="Calibri"/>
      </rPr>
      <t xml:space="preserve">. Mississippi Department of Corrections. Retrieved June 22, 2020.  https://www.mdoc.ms.gov/Admin-Finance/Documents/2018%20Annual%20Report.pdf; </t>
    </r>
    <r>
      <rPr>
        <i val="1"/>
        <sz val="10"/>
        <color indexed="8"/>
        <rFont val="Calibri"/>
      </rPr>
      <t>Annual Report: FY2019</t>
    </r>
    <r>
      <rPr>
        <sz val="10"/>
        <color indexed="8"/>
        <rFont val="Calibri"/>
      </rPr>
      <t xml:space="preserve">. Mississippi Department of Corrections. Retrieved June 22,2020. https://csgjusticecenter.org/wp-content/uploads/2020/02/Kansas-JR-Final-Report.pdf. </t>
    </r>
  </si>
  <si>
    <t>Montana has a third commitment status of “DOC Commits” which allows the Montana Department of Corrections (DOC) to determine by placement in an Assessment Center where an individual is assessed and placed in either the community under supervision/Alt-Secure Facilities or directly to prison. Revocations to prison can come from Alt-Secure Facilities (Treatment Centers, PreRelease Centers, or Assessment &amp; Sanction Centers) or from Probation, Parole, or Conditional Release. Conditional Release is a status that applies to DOC commitments placed in a community corrections program and released to community supervision prior to the expiration of their sentence when determined appropriate by the Department. Technical probation and parole violations may include individuals ultimately receiving a new felony conviction.</t>
  </si>
  <si>
    <t>Figures used include only Conditional Release Violator (CRV) admissions, which represent a minimum estimate for technical violation admissions. CRV facility admissions only include people with technical violations, but there are likely additional technical violation admissions that do not go to CRVs. Technical probation and parole violations may include individuals ultimately receiving a new felony conviction.</t>
  </si>
  <si>
    <t>Technical supervision violations resulting in placement in a contract facility are funded by the state but are not included in the counts provided. Many times, new conviction information is received by the Department of Corrections following a person’s admission for a supervision violation, but the admission type is not updated to reflect the new conviction. Technical probation and parole violations may include individuals ultimately receiving a new felony conviction.</t>
  </si>
  <si>
    <t>While the state did not respond to the survey request for this report, information was obtained by the CSG Justice Center through Nebraska Justice Reinvestment in 2020.</t>
  </si>
  <si>
    <t>For 2018, New Hampshire Department of Corrections (DOC) reported more technical violation admissions than total violation admissions. In 2019 and 2020 DOC reported only the number of technical violation admissions and not the total number of violations. Population breakdown of the those with technical violations includes only individuals in the population who were admitted in the month prior to the date of the snapshot.</t>
  </si>
  <si>
    <t>New Jersey Department of Corrections cannot differentiate between types of post-prison supervision violations. Probation data in the state are maintained by the New Jersey Administrative Office of the Courts and are not reported in this survey.</t>
  </si>
  <si>
    <t>The numbers provided exclude jail inmates and those on intermediate sanctions.</t>
  </si>
  <si>
    <t>Probation terms are not identified in prison data, as probation is operated at the county level and regulated by the state Division of Criminal Justice Services (DCJS). In the previous iteration of this survey, the figures reported for New York excluded individuals admitted and in custody for short incarceration stays and referrals to parole diversion programs for exhibiting pre-violative behavior. In the current survey, these groups have been included.</t>
  </si>
  <si>
    <t>Supervision violation admissions and population data does not include private probation and district attorney supervision. People may return to prison and be identified as having returned due to a technical violation because the disposition of their case has not been determined at that time. Population data does not include admission types for cases older than 15 years.</t>
  </si>
  <si>
    <t>The state abolished parole in 1989 but maintained a form of post-prison supervision (PPS) on a determinate basis. The revocation population is comprised of two groups; those sent to an Oregon Department of Corrections facility if their incarceration time exceeds a year and those sent to a county jail if the incarceration is a year or less.  The state does cover the cost of any revocation sentence regardless of where the incarceration occurs. In the previous iteration of this survey, a large group of revocations was not reported. That omission has been corrected in the current iteration.</t>
  </si>
  <si>
    <t>Probation information is not identified in prison data in Pennsylvania since probation is county operated and funded.</t>
  </si>
  <si>
    <t>Rhode Island is a unified state, where the state has jurisdiction over people incarcerated in both jail and prison, but figures exclude all admissions awaiting trial and include only sentenced admissions. This was done to more closely align with state definitions and reports. Rhode Island Department of Corrections provided the number of cases where an outcome was still pending. These cases were excluded in the figures reported.</t>
  </si>
  <si>
    <t>Probation violation numbers only represent admissions of offenders who violated probation as part of a split sentence of incarceration followed by probation.  It does not include probation violators whose original sentence was suspended to probation only, as these are included with new admissions from court. South Carolina was unable to report violations that were technical only because supervision is overseen by the South Carolina Department of Probation, Parole, and Pardon Services, an entity separate from South Carolina Department of Corrections.</t>
  </si>
  <si>
    <t>Parole detainments and community transition program (CTP) relapses are included in the number of violations reported. Technical parole violations may include individuals ultimately receiving a new felony conviction.</t>
  </si>
  <si>
    <t xml:space="preserve">All admissions data include prison, state jail, and Substance Abuse Facility Program (SAFP) admissions. Other alternative and substance addiction and mental health treatment facility admissions are not included. Only people on felony probation can legally be revoked to prison. Parole violation admissions include Mandatory Supervision and Discretionary Mandatory Supervision violation admissions, as well as parole violation admissions to SAFP. This iteration of the survey reports only those probation revocations admitted to TDCJ based on a match of Texas Department of Criminal Justice (TDCJ) and Community Justice Assistance Division (CJAD) data. The prior iteration of the survey included probation revocations not actually admitted. </t>
  </si>
  <si>
    <t xml:space="preserve">Utah Department of Corrections did not provide the number of those in the population incarcerated for technical offenses because an undetermined number had not resolved potential new convictions. Admissions for technical probation and parole violations may include individuals ultimately receiving a new felony conviction. </t>
  </si>
  <si>
    <t>Parole admissions and snapshot total includes people returning from both parole and furlough. Snapshot total prison population data include those housed out-of-state (due to potential movement between in-state and out-of-state Vermont inmates), but does not include those detained pre-trial or held for another jurisdiction.</t>
  </si>
  <si>
    <t>Washington’s delivery of supervision is called “community custody” and includes mostly supervision periods following release from incarceration but may also include supervision associated with a sentencing alternative that does not include incarceration. Community supervision includes prison-only, supervision-only, and split sentence populations. For purposes of this report, these were combined as parole/post-release supervision. Population data includes people admitted locally to county jails/supervision violator centers due to a supervision violation for up to 30 days in state-funded jail beds. Approximately one-quarter of the revocation population reported was incarcerated for these sanctions, but will not be fully revoked. Washington does not consider this population to be part of the Department of Corrections prison population, and, as a result, this report will not match data from other published reports.</t>
  </si>
  <si>
    <t>Admission figures include alternatives to revocation (ATRs), short-term sanctions, interstate compact, and people returning from serving sentences in other states.</t>
  </si>
  <si>
    <t>Additional types of supervision were not included in this analysis, such as Community Corrections, Home Confinement, and Sex Offender Supervision Release revocations. Technical probation violations may include individuals ultimately receiving a new felony conviction.</t>
  </si>
  <si>
    <t>Parole violation admissions include returns from work release, but in the population data, work release returns were not defined and there for not included.</t>
  </si>
  <si>
    <t>Table 1</t>
  </si>
  <si>
    <t>Average length of stay for new commits</t>
  </si>
  <si>
    <t>Average length of stay for probation</t>
  </si>
  <si>
    <t>Average length of stay for parol</t>
  </si>
  <si>
    <t>Measure</t>
  </si>
  <si>
    <t>Length of Stay Notes</t>
  </si>
  <si>
    <t>Cost</t>
  </si>
  <si>
    <t>Cost Raw</t>
  </si>
  <si>
    <t>Marginal</t>
  </si>
  <si>
    <t>Marginal Cost Raw</t>
  </si>
  <si>
    <t>Cost Notes</t>
  </si>
  <si>
    <t>Days</t>
  </si>
  <si>
    <t>We don’t calculate marginal costs separately</t>
  </si>
  <si>
    <t>The increase in the number of parole technical violator admissions was primarily driven by a significant increase in the number of short-term (90 day) revocations. Length of Stay was determined based on the time from jurisdictional admission at a county jail to release from an ADC facility.</t>
  </si>
  <si>
    <t xml:space="preserve">The $71.49 number is from the Finalized 2019 per capita report.; marginal cost no longer includes health care, as that cost is no longer per inmate.
</t>
  </si>
  <si>
    <t>Per Capita Costs for Institutions $83,827, Parole $12,271, Community Correctional Centers/Facilities $29,707;</t>
  </si>
  <si>
    <t>The corrections are based on what was previously provided as we are unclear of how the $229.66 cost per day was calculated</t>
  </si>
  <si>
    <t xml:space="preserve"> For the average length of stay portion of the survey, this reflects total offenders who have been admitted and released between January 2018 and December 2020 from the date of arrival to date of release.</t>
  </si>
  <si>
    <t>The figure given last year was for all institutions which included Work Release and VOP centers. $154.40 is just for the four Prisons in Delaware. Number below for FY 20 is for just the four Prisons in Delaware. All facilities including Work Release and VOP for FY 20 is $180.81.</t>
  </si>
  <si>
    <t>The FY 19/20 per diem data is not available in July when this survey is usually due.; Prison admissions were reduced in 2020 due to Covid 19.</t>
  </si>
  <si>
    <t>Months</t>
  </si>
  <si>
    <t>FY 2020</t>
  </si>
  <si>
    <t>Fiscal Year 2020 Cost per Day: $10.18 as shown in online FY20 Annual Report page 48</t>
  </si>
  <si>
    <t>This is for FY2020 as this data was not available in the summer (August 2020) of 2020.</t>
  </si>
  <si>
    <t>Years</t>
  </si>
  <si>
    <t>July 2019 - 62.49 state</t>
  </si>
  <si>
    <t>$67.44 or $50.81</t>
  </si>
  <si>
    <t>See more explanation below. The $67.44 number is as of July 2020 so I am adjusting to include the July 2019 number but again see more explanation below on if I should be reporting state only or include our state offenders housed at the local level; $67.44 for those housed in our State prisons. If we include those housed on the local level that are DOC offenders then the cost per day is $50.81 - we have approximately 13,000 housed at the local level with $48.61 as there average cost per day. If we should be including them then yes we have an adjustment to previous reported 2019 number which would be $46.41 Cost per day is based on Fiscal numbers and not calendar</t>
  </si>
  <si>
    <t>The operating cost provided above reflects the finalized operating cost reflecting SFY 2020. For clarity, this is the combined cost rate of incarceration, which includes fixed and marginal costs. This is a rate determined by the 2020 monthly rate of $3,700.</t>
  </si>
  <si>
    <t>The current marginal cost provided for FY 2020 is a true marginal. In Maryland, due to the nature of our healthcare contract, it is a flat rate fixed cost. However, previously, inmate health has been considered a marginal cost. The cost of housing an inmate in Maryland, excluding overhead (staff, facilities, etc) is $32.20/month. This includes medical costs, which may be more comparable to marginal costs in other states.</t>
  </si>
  <si>
    <t>Regarding average length of stay…we don’t track this or figure this for admissions in a year, but we do an average length of completed stay for releases during a year.  This is for all and by type of admission (probation returns by type and new charges) is not available.  Do you want what we have on all released during the year?  The number is very small compared to all new admissions sentencing. Length of completed stay for all discharges by year = All 660 days 1.81 years, Males 687 days 1.88 years, Females 415 days 1.14 years</t>
  </si>
  <si>
    <t>the cost in 2020 increased mostly due to a decrease in census, but budgeted and contracted amounts remaining the same even though we had less than expected/usual admissions.</t>
  </si>
  <si>
    <t>Maine had seen a slight decrease in previous year, however with COVID, we saw fewer admissions in 2020 than would have been typical.</t>
  </si>
  <si>
    <t>FY2020 AVERAGE COST $83.15</t>
  </si>
  <si>
    <t>FY 2020 $21.37</t>
  </si>
  <si>
    <t>FY 2019 approved  value</t>
  </si>
  <si>
    <t>$104.66 on average based on Montana State Prison=$114.53; Montana Women's Prison=$116.17; Contracted Adult Secure=$83.27; These are updated numbers for FY2020. All numbers include Admin Cost Per Day.</t>
  </si>
  <si>
    <t xml:space="preserve"> $0.24 on average based on Montana State Prison=$0.07; Montana Women's Prison=$0.54; Contracted Adult Secure=$0.09</t>
  </si>
  <si>
    <t>The cost per day for 2020 is $132.61.</t>
  </si>
  <si>
    <t>I have attached the report we have but it would be counting just sentences and not breaking it out based on the three above.  In addition, this report includes people who we may have housed out of state.</t>
  </si>
  <si>
    <t>2020 cost per day: $136.86 (without fringe benefits)</t>
  </si>
  <si>
    <t>W/O New Conviction 9.66 Months and W/ New Conviction 57.77 Months</t>
  </si>
  <si>
    <t> $65.55 for SFY 2019 and $66.77 SFY 2020 and 2021.</t>
  </si>
  <si>
    <t xml:space="preserve">The Legislature approves the NDOC's Budget every other year.; The per inmate driven cost is $3.17 per day and $96.28 per month.
</t>
  </si>
  <si>
    <t>Marginal Cost for FY20 is $15.74 Daily rates based on 2019 actual expenditures: medium $52.35, minimum $48.19, and community $49.41. Daily rates based on 2020 actual expenditures: medium $61.71, minimum $57.39, and community $64.42.</t>
  </si>
  <si>
    <t>The daily population in Oklahoma DOC has decreased from FY19. With fewer inmates the fixed costs are higher per inmate.</t>
  </si>
  <si>
    <t>$116.89; we only compute a biennial cost per day rate therefore leaving 2020 the same as 2019</t>
  </si>
  <si>
    <t>Specific to the Length of Stay section, its easy to determine the length of stay for new commits but the length of stay for Probation and Parole Violators is less reliable. Oregon is a combined state in that we supervise probation and parole together; so if a client is revoked its hard to determine which case drove the actual revocation; so this data just looks at the highest supervision status of the body at the time of revocation and puts them in that revocation bucket. For example, if a person has both a probation case and several parole sentences running, their status in our system shows as parole as the highest case supervision status but if the probation case was actually the driver for the revocation, this person shows in the parole revocation group for the length of stay data.</t>
  </si>
  <si>
    <t>2019 Cost Per Day = $212.55; 2020 Cost Per Day = $226.13.</t>
  </si>
  <si>
    <t>RIDOC's Financial Resources provided 2019 &amp; 2020 cost per day figures.</t>
  </si>
  <si>
    <t>67.64 is the current Cost Per Day</t>
  </si>
  <si>
    <t>FY 2019 = $115.94 for major institutions; $92.72 minimum institutions. FY 2020 = $130.70 for major institutions and $102.74 for minimum institutions</t>
  </si>
  <si>
    <t>Every fiscal year this figure changes slightly.This is the annual budget per people in prison for Food, Health, and VNF (textiles, clothing, etc that increase/decreased based on population size) divided by 365: Food $1,299.31 Variable Non Food $1,054.55 Health $5,052.70 TOTAL $7,406.56 Divide by 365 $20.29</t>
  </si>
  <si>
    <t>We do not calculate a "marginal cost" per person per day</t>
  </si>
  <si>
    <t>Same as cost per day</t>
  </si>
  <si>
    <t>ALOS data include only the months from the most recent prison intake to prison exit. Months accumulated on multiple stays in prison on the same conviction (e.g., new intake, then parole release, then return from parole, then re-parole) are not included in the ALOS data contained here.</t>
  </si>
</sst>
</file>

<file path=xl/styles.xml><?xml version="1.0" encoding="utf-8"?>
<styleSheet xmlns="http://schemas.openxmlformats.org/spreadsheetml/2006/main">
  <numFmts count="6">
    <numFmt numFmtId="0" formatCode="General"/>
    <numFmt numFmtId="59" formatCode="0.0%"/>
    <numFmt numFmtId="60" formatCode="0.0000"/>
    <numFmt numFmtId="61" formatCode="0.000%"/>
    <numFmt numFmtId="62" formatCode="&quot;$&quot;0.00"/>
    <numFmt numFmtId="63" formatCode="#,##0.0"/>
  </numFmts>
  <fonts count="12">
    <font>
      <sz val="11"/>
      <color indexed="8"/>
      <name val="Calibri"/>
    </font>
    <font>
      <sz val="12"/>
      <color indexed="8"/>
      <name val="Helvetica Neue"/>
    </font>
    <font>
      <sz val="14"/>
      <color indexed="8"/>
      <name val="Calibri"/>
    </font>
    <font>
      <sz val="10"/>
      <color indexed="8"/>
      <name val="Calibri"/>
    </font>
    <font>
      <b val="1"/>
      <sz val="11"/>
      <color indexed="8"/>
      <name val="Calibri"/>
    </font>
    <font>
      <sz val="11"/>
      <color indexed="11"/>
      <name val="Calibri"/>
    </font>
    <font>
      <sz val="11"/>
      <color indexed="12"/>
      <name val="Calibri"/>
    </font>
    <font>
      <sz val="12"/>
      <color indexed="8"/>
      <name val="Arial"/>
    </font>
    <font>
      <i val="1"/>
      <sz val="11"/>
      <color indexed="8"/>
      <name val="Calibri"/>
    </font>
    <font>
      <i val="1"/>
      <sz val="10"/>
      <color indexed="8"/>
      <name val="Calibri"/>
    </font>
    <font>
      <sz val="9"/>
      <color indexed="8"/>
      <name val="Calibri"/>
    </font>
    <font>
      <sz val="11"/>
      <color indexed="8"/>
      <name val="Helvetica Neue"/>
    </font>
  </fonts>
  <fills count="8">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s>
  <borders count="9">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right/>
      <top/>
      <bottom/>
      <diagonal/>
    </border>
    <border>
      <left/>
      <right style="thin">
        <color indexed="10"/>
      </right>
      <top style="thin">
        <color indexed="10"/>
      </top>
      <bottom style="thin">
        <color indexed="10"/>
      </bottom>
      <diagonal/>
    </border>
    <border>
      <left style="thin">
        <color indexed="10"/>
      </left>
      <right style="thin">
        <color indexed="10"/>
      </right>
      <top/>
      <bottom style="thin">
        <color indexed="10"/>
      </bottom>
      <diagonal/>
    </border>
    <border>
      <left style="thin">
        <color indexed="10"/>
      </left>
      <right/>
      <top/>
      <bottom/>
      <diagonal/>
    </border>
    <border>
      <left style="thin">
        <color indexed="9"/>
      </left>
      <right style="thin">
        <color indexed="9"/>
      </right>
      <top style="thin">
        <color indexed="9"/>
      </top>
      <bottom style="thin">
        <color indexed="9"/>
      </bottom>
      <diagonal/>
    </border>
  </borders>
  <cellStyleXfs count="1">
    <xf numFmtId="0" fontId="0" applyNumberFormat="0" applyFont="1" applyFill="0" applyBorder="0" applyAlignment="1" applyProtection="0">
      <alignment vertical="bottom"/>
    </xf>
  </cellStyleXfs>
  <cellXfs count="130">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xf>
    <xf numFmtId="49" fontId="3" fillId="2" borderId="1" applyNumberFormat="1" applyFont="1" applyFill="1" applyBorder="1" applyAlignment="1" applyProtection="0">
      <alignment vertical="bottom" wrapText="1"/>
    </xf>
    <xf numFmtId="0" fontId="0" fillId="2" borderId="1" applyNumberFormat="0" applyFont="1" applyFill="1" applyBorder="1" applyAlignment="1" applyProtection="0">
      <alignment vertical="bottom" wrapText="1"/>
    </xf>
    <xf numFmtId="49" fontId="0" fillId="2" borderId="1" applyNumberFormat="1" applyFont="1" applyFill="1" applyBorder="1" applyAlignment="1" applyProtection="0">
      <alignment vertical="bottom"/>
    </xf>
    <xf numFmtId="3" fontId="0" fillId="2" borderId="1" applyNumberFormat="1" applyFont="1" applyFill="1" applyBorder="1" applyAlignment="1" applyProtection="0">
      <alignment vertical="bottom"/>
    </xf>
    <xf numFmtId="0" fontId="0" fillId="2" borderId="1" applyNumberFormat="0" applyFont="1" applyFill="1" applyBorder="1" applyAlignment="1" applyProtection="0">
      <alignment vertical="bottom"/>
    </xf>
    <xf numFmtId="0" fontId="0" fillId="2" borderId="1" applyNumberFormat="1" applyFont="1" applyFill="1" applyBorder="1" applyAlignment="1" applyProtection="0">
      <alignment vertical="bottom"/>
    </xf>
    <xf numFmtId="49" fontId="4" fillId="2" borderId="1" applyNumberFormat="1" applyFont="1" applyFill="1" applyBorder="1" applyAlignment="1" applyProtection="0">
      <alignment vertical="bottom"/>
    </xf>
    <xf numFmtId="3" fontId="4"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3" fillId="2" borderId="1" applyNumberFormat="0" applyFont="1" applyFill="1" applyBorder="1" applyAlignment="1" applyProtection="0">
      <alignment vertical="bottom" wrapText="1"/>
    </xf>
    <xf numFmtId="0" fontId="0" applyNumberFormat="1" applyFont="1" applyFill="0" applyBorder="0" applyAlignment="1" applyProtection="0">
      <alignment vertical="bottom"/>
    </xf>
    <xf numFmtId="9" fontId="0" fillId="2" borderId="1" applyNumberFormat="1" applyFont="1" applyFill="1" applyBorder="1" applyAlignment="1" applyProtection="0">
      <alignment vertical="bottom"/>
    </xf>
    <xf numFmtId="9" fontId="5" fillId="2" borderId="1" applyNumberFormat="1" applyFont="1" applyFill="1" applyBorder="1" applyAlignment="1" applyProtection="0">
      <alignment vertical="bottom"/>
    </xf>
    <xf numFmtId="10" fontId="6" fillId="2" borderId="1" applyNumberFormat="1" applyFont="1" applyFill="1" applyBorder="1" applyAlignment="1" applyProtection="0">
      <alignment vertical="bottom"/>
    </xf>
    <xf numFmtId="59" fontId="6" fillId="2" borderId="1" applyNumberFormat="1" applyFont="1" applyFill="1" applyBorder="1" applyAlignment="1" applyProtection="0">
      <alignment vertical="bottom"/>
    </xf>
    <xf numFmtId="9" fontId="0" fillId="2" borderId="2" applyNumberFormat="1" applyFont="1" applyFill="1" applyBorder="1" applyAlignment="1" applyProtection="0">
      <alignment vertical="bottom"/>
    </xf>
    <xf numFmtId="9" fontId="5" fillId="2" borderId="3" applyNumberFormat="1" applyFont="1" applyFill="1" applyBorder="1" applyAlignment="1" applyProtection="0">
      <alignment vertical="bottom"/>
    </xf>
    <xf numFmtId="9" fontId="0" fillId="3" borderId="4" applyNumberFormat="1" applyFont="1" applyFill="1" applyBorder="1" applyAlignment="1" applyProtection="0">
      <alignment vertical="bottom"/>
    </xf>
    <xf numFmtId="9" fontId="0" fillId="2" borderId="5" applyNumberFormat="1" applyFont="1" applyFill="1" applyBorder="1" applyAlignment="1" applyProtection="0">
      <alignment vertical="bottom"/>
    </xf>
    <xf numFmtId="9" fontId="0" fillId="2" borderId="6" applyNumberFormat="1" applyFont="1" applyFill="1" applyBorder="1" applyAlignment="1" applyProtection="0">
      <alignment vertical="bottom"/>
    </xf>
    <xf numFmtId="9" fontId="0" fillId="2" borderId="3" applyNumberFormat="1" applyFont="1" applyFill="1" applyBorder="1" applyAlignment="1" applyProtection="0">
      <alignment vertical="bottom"/>
    </xf>
    <xf numFmtId="9" fontId="5" fillId="2" borderId="6" applyNumberFormat="1" applyFont="1" applyFill="1" applyBorder="1" applyAlignment="1" applyProtection="0">
      <alignment vertical="bottom"/>
    </xf>
    <xf numFmtId="9" fontId="5" fillId="2" borderId="2" applyNumberFormat="1" applyFont="1" applyFill="1" applyBorder="1" applyAlignment="1" applyProtection="0">
      <alignment vertical="bottom"/>
    </xf>
    <xf numFmtId="9" fontId="5" fillId="2" borderId="5" applyNumberFormat="1" applyFont="1" applyFill="1" applyBorder="1" applyAlignment="1" applyProtection="0">
      <alignment vertical="bottom"/>
    </xf>
    <xf numFmtId="9" fontId="0" fillId="4" borderId="4" applyNumberFormat="1" applyFont="1" applyFill="1" applyBorder="1" applyAlignment="1" applyProtection="0">
      <alignment vertical="bottom"/>
    </xf>
    <xf numFmtId="59" fontId="0" fillId="2" borderId="1" applyNumberFormat="1" applyFont="1" applyFill="1" applyBorder="1" applyAlignment="1" applyProtection="0">
      <alignment vertical="bottom"/>
    </xf>
    <xf numFmtId="9" fontId="4"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4"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10"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3" fontId="0" fillId="2" borderId="2" applyNumberFormat="1" applyFont="1" applyFill="1" applyBorder="1" applyAlignment="1" applyProtection="0">
      <alignment vertical="bottom"/>
    </xf>
    <xf numFmtId="3" fontId="0" fillId="2" borderId="3" applyNumberFormat="1" applyFont="1" applyFill="1" applyBorder="1" applyAlignment="1" applyProtection="0">
      <alignment vertical="bottom"/>
    </xf>
    <xf numFmtId="3" fontId="0" fillId="5" borderId="4" applyNumberFormat="1" applyFont="1" applyFill="1" applyBorder="1" applyAlignment="1" applyProtection="0">
      <alignment vertical="bottom"/>
    </xf>
    <xf numFmtId="3" fontId="0" fillId="2" borderId="5" applyNumberFormat="1" applyFont="1" applyFill="1" applyBorder="1" applyAlignment="1" applyProtection="0">
      <alignment vertical="bottom"/>
    </xf>
    <xf numFmtId="0" fontId="0" fillId="2" borderId="3" applyNumberFormat="1" applyFont="1" applyFill="1" applyBorder="1" applyAlignment="1" applyProtection="0">
      <alignment vertical="bottom"/>
    </xf>
    <xf numFmtId="0" fontId="0" fillId="5" borderId="4" applyNumberFormat="1" applyFont="1" applyFill="1" applyBorder="1" applyAlignment="1" applyProtection="0">
      <alignment vertical="bottom"/>
    </xf>
    <xf numFmtId="0" fontId="0" fillId="2" borderId="5" applyNumberFormat="0" applyFont="1" applyFill="1" applyBorder="1" applyAlignment="1" applyProtection="0">
      <alignment vertical="bottom"/>
    </xf>
    <xf numFmtId="3" fontId="0" fillId="2" borderId="6" applyNumberFormat="1" applyFont="1" applyFill="1" applyBorder="1" applyAlignment="1" applyProtection="0">
      <alignment vertical="bottom"/>
    </xf>
    <xf numFmtId="49" fontId="0" fillId="2" borderId="2" applyNumberFormat="1" applyFont="1" applyFill="1" applyBorder="1" applyAlignment="1" applyProtection="0">
      <alignment vertical="bottom"/>
    </xf>
    <xf numFmtId="0" fontId="0" fillId="2" borderId="2" applyNumberFormat="1" applyFont="1" applyFill="1" applyBorder="1" applyAlignment="1" applyProtection="0">
      <alignment vertical="bottom"/>
    </xf>
    <xf numFmtId="0" fontId="0" fillId="2" borderId="2" applyNumberFormat="0" applyFont="1" applyFill="1" applyBorder="1" applyAlignment="1" applyProtection="0">
      <alignment vertical="bottom"/>
    </xf>
    <xf numFmtId="49" fontId="0" fillId="6" borderId="7" applyNumberFormat="1" applyFont="1" applyFill="1" applyBorder="1" applyAlignment="1" applyProtection="0">
      <alignment horizontal="left" vertical="bottom"/>
    </xf>
    <xf numFmtId="49" fontId="0" fillId="6" borderId="4" applyNumberFormat="1" applyFont="1" applyFill="1" applyBorder="1" applyAlignment="1" applyProtection="0">
      <alignment horizontal="left" vertical="bottom"/>
    </xf>
    <xf numFmtId="3" fontId="0" fillId="6" borderId="4" applyNumberFormat="1" applyFont="1" applyFill="1" applyBorder="1" applyAlignment="1" applyProtection="0">
      <alignment horizontal="right" vertical="bottom"/>
    </xf>
    <xf numFmtId="49" fontId="0" fillId="2" borderId="6" applyNumberFormat="1" applyFont="1" applyFill="1" applyBorder="1" applyAlignment="1" applyProtection="0">
      <alignment vertical="bottom"/>
    </xf>
    <xf numFmtId="0" fontId="0" fillId="2" borderId="6" applyNumberFormat="1" applyFont="1" applyFill="1" applyBorder="1" applyAlignment="1" applyProtection="0">
      <alignment vertical="bottom"/>
    </xf>
    <xf numFmtId="0" fontId="0" applyNumberFormat="1" applyFont="1" applyFill="0" applyBorder="0" applyAlignment="1" applyProtection="0">
      <alignment vertical="bottom"/>
    </xf>
    <xf numFmtId="49" fontId="3" borderId="1" applyNumberFormat="1" applyFont="1" applyFill="0" applyBorder="1" applyAlignment="1" applyProtection="0">
      <alignment vertical="bottom"/>
    </xf>
    <xf numFmtId="49" fontId="3" borderId="1" applyNumberFormat="1" applyFont="1" applyFill="0" applyBorder="1" applyAlignment="1" applyProtection="0">
      <alignment vertical="bottom" wrapText="1"/>
    </xf>
    <xf numFmtId="49" fontId="0" borderId="1" applyNumberFormat="1" applyFont="1" applyFill="0" applyBorder="1" applyAlignment="1" applyProtection="0">
      <alignment vertical="bottom"/>
    </xf>
    <xf numFmtId="0" fontId="0" borderId="1" applyNumberFormat="0" applyFont="1" applyFill="0" applyBorder="1" applyAlignment="1" applyProtection="0">
      <alignment vertical="bottom"/>
    </xf>
    <xf numFmtId="3" fontId="0" borderId="1" applyNumberFormat="1" applyFont="1" applyFill="0" applyBorder="1" applyAlignment="1" applyProtection="0">
      <alignment vertical="bottom"/>
    </xf>
    <xf numFmtId="0" fontId="0" borderId="1" applyNumberFormat="1" applyFont="1" applyFill="0" applyBorder="1" applyAlignment="1" applyProtection="0">
      <alignment vertical="bottom"/>
    </xf>
    <xf numFmtId="3" fontId="0" borderId="2" applyNumberFormat="1" applyFont="1" applyFill="0" applyBorder="1" applyAlignment="1" applyProtection="0">
      <alignment vertical="bottom"/>
    </xf>
    <xf numFmtId="3" fontId="0" borderId="3" applyNumberFormat="1" applyFont="1" applyFill="0" applyBorder="1" applyAlignment="1" applyProtection="0">
      <alignment vertical="bottom"/>
    </xf>
    <xf numFmtId="3" fontId="0" borderId="4" applyNumberFormat="1" applyFont="1" applyFill="0" applyBorder="1" applyAlignment="1" applyProtection="0">
      <alignment vertical="bottom"/>
    </xf>
    <xf numFmtId="3" fontId="0" borderId="5" applyNumberFormat="1" applyFont="1" applyFill="0" applyBorder="1" applyAlignment="1" applyProtection="0">
      <alignment vertical="bottom"/>
    </xf>
    <xf numFmtId="0" fontId="0" borderId="3" applyNumberFormat="1" applyFont="1" applyFill="0" applyBorder="1" applyAlignment="1" applyProtection="0">
      <alignment vertical="bottom"/>
    </xf>
    <xf numFmtId="0" fontId="0" borderId="4" applyNumberFormat="1" applyFont="1" applyFill="0" applyBorder="1" applyAlignment="1" applyProtection="0">
      <alignment vertical="bottom"/>
    </xf>
    <xf numFmtId="0" fontId="0" borderId="5" applyNumberFormat="0" applyFont="1" applyFill="0" applyBorder="1" applyAlignment="1" applyProtection="0">
      <alignment vertical="bottom"/>
    </xf>
    <xf numFmtId="3" fontId="0" borderId="6" applyNumberFormat="1" applyFont="1" applyFill="0" applyBorder="1" applyAlignment="1" applyProtection="0">
      <alignment vertical="bottom"/>
    </xf>
    <xf numFmtId="49" fontId="0" borderId="2" applyNumberFormat="1" applyFont="1" applyFill="0" applyBorder="1" applyAlignment="1" applyProtection="0">
      <alignment vertical="bottom"/>
    </xf>
    <xf numFmtId="0" fontId="0" borderId="2" applyNumberFormat="1" applyFont="1" applyFill="0" applyBorder="1" applyAlignment="1" applyProtection="0">
      <alignment vertical="bottom"/>
    </xf>
    <xf numFmtId="0" fontId="0" borderId="2" applyNumberFormat="0" applyFont="1" applyFill="0" applyBorder="1" applyAlignment="1" applyProtection="0">
      <alignment vertical="bottom"/>
    </xf>
    <xf numFmtId="49" fontId="0" borderId="7" applyNumberFormat="1" applyFont="1" applyFill="0" applyBorder="1" applyAlignment="1" applyProtection="0">
      <alignment horizontal="left" vertical="bottom"/>
    </xf>
    <xf numFmtId="49" fontId="0" borderId="4" applyNumberFormat="1" applyFont="1" applyFill="0" applyBorder="1" applyAlignment="1" applyProtection="0">
      <alignment horizontal="left" vertical="bottom"/>
    </xf>
    <xf numFmtId="3" fontId="0" borderId="4" applyNumberFormat="1" applyFont="1" applyFill="0" applyBorder="1" applyAlignment="1" applyProtection="0">
      <alignment horizontal="right" vertical="bottom"/>
    </xf>
    <xf numFmtId="49" fontId="0" borderId="6" applyNumberFormat="1" applyFont="1" applyFill="0" applyBorder="1" applyAlignment="1" applyProtection="0">
      <alignment vertical="bottom"/>
    </xf>
    <xf numFmtId="0" fontId="0" borderId="6" applyNumberFormat="1" applyFont="1" applyFill="0" applyBorder="1" applyAlignment="1" applyProtection="0">
      <alignment vertical="bottom"/>
    </xf>
    <xf numFmtId="49" fontId="4" borderId="1" applyNumberFormat="1" applyFont="1" applyFill="0" applyBorder="1" applyAlignment="1" applyProtection="0">
      <alignment vertical="bottom"/>
    </xf>
    <xf numFmtId="3" fontId="4" borderId="1" applyNumberFormat="1"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3" borderId="1" applyNumberFormat="0" applyFont="1" applyFill="0" applyBorder="1" applyAlignment="1" applyProtection="0">
      <alignment vertical="bottom" wrapText="1"/>
    </xf>
    <xf numFmtId="0" fontId="0" applyNumberFormat="1" applyFont="1" applyFill="0" applyBorder="0" applyAlignment="1" applyProtection="0">
      <alignment vertical="bottom"/>
    </xf>
    <xf numFmtId="60"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0" fillId="6" borderId="7" applyNumberFormat="1" applyFont="1" applyFill="1" applyBorder="1" applyAlignment="1" applyProtection="0">
      <alignment vertical="bottom"/>
    </xf>
    <xf numFmtId="49" fontId="0" fillId="6" borderId="4" applyNumberFormat="1" applyFont="1" applyFill="1" applyBorder="1" applyAlignment="1" applyProtection="0">
      <alignment vertical="bottom"/>
    </xf>
    <xf numFmtId="3" fontId="0" fillId="6" borderId="4" applyNumberFormat="1" applyFont="1" applyFill="1" applyBorder="1" applyAlignment="1" applyProtection="0">
      <alignment horizontal="center" vertical="bottom"/>
    </xf>
    <xf numFmtId="3" fontId="0" fillId="6" borderId="4" applyNumberFormat="1" applyFont="1" applyFill="1" applyBorder="1" applyAlignment="1" applyProtection="0">
      <alignment vertical="bottom"/>
    </xf>
    <xf numFmtId="0" fontId="0" applyNumberFormat="1" applyFont="1" applyFill="0" applyBorder="0" applyAlignment="1" applyProtection="0">
      <alignment vertical="bottom"/>
    </xf>
    <xf numFmtId="49" fontId="0" borderId="1" applyNumberFormat="1" applyFont="1" applyFill="0" applyBorder="1" applyAlignment="1" applyProtection="0">
      <alignment vertical="bottom" wrapText="1"/>
    </xf>
    <xf numFmtId="49" fontId="0" borderId="7" applyNumberFormat="1" applyFont="1" applyFill="0" applyBorder="1" applyAlignment="1" applyProtection="0">
      <alignment vertical="bottom"/>
    </xf>
    <xf numFmtId="49" fontId="0" borderId="4" applyNumberFormat="1" applyFont="1" applyFill="0" applyBorder="1" applyAlignment="1" applyProtection="0">
      <alignment vertical="bottom"/>
    </xf>
    <xf numFmtId="3" fontId="0" borderId="4" applyNumberFormat="1" applyFont="1" applyFill="0" applyBorder="1" applyAlignment="1" applyProtection="0">
      <alignment horizontal="center" vertical="bottom"/>
    </xf>
    <xf numFmtId="0" fontId="0" applyNumberFormat="1" applyFont="1" applyFill="0" applyBorder="0" applyAlignment="1" applyProtection="0">
      <alignment vertical="bottom"/>
    </xf>
    <xf numFmtId="0" fontId="0" borderId="6" applyNumberFormat="0"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1" fontId="0" fillId="2" borderId="1" applyNumberFormat="1" applyFont="1" applyFill="1" applyBorder="1" applyAlignment="1" applyProtection="0">
      <alignment vertical="bottom"/>
    </xf>
    <xf numFmtId="1" fontId="0" fillId="2" borderId="2" applyNumberFormat="1" applyFont="1" applyFill="1" applyBorder="1" applyAlignment="1" applyProtection="0">
      <alignment vertical="bottom"/>
    </xf>
    <xf numFmtId="1" fontId="0" fillId="6" borderId="4" applyNumberFormat="1" applyFont="1" applyFill="1" applyBorder="1" applyAlignment="1" applyProtection="0">
      <alignment horizontal="right" vertical="bottom"/>
    </xf>
    <xf numFmtId="0" fontId="0" fillId="6" borderId="4" applyNumberFormat="1" applyFont="1" applyFill="1" applyBorder="1" applyAlignment="1" applyProtection="0">
      <alignment horizontal="right" vertical="bottom"/>
    </xf>
    <xf numFmtId="1" fontId="0" fillId="2" borderId="6" applyNumberFormat="1" applyFont="1" applyFill="1" applyBorder="1" applyAlignment="1" applyProtection="0">
      <alignment vertical="bottom"/>
    </xf>
    <xf numFmtId="0" fontId="0" applyNumberFormat="1" applyFont="1" applyFill="0" applyBorder="0" applyAlignment="1" applyProtection="0">
      <alignment vertical="bottom"/>
    </xf>
    <xf numFmtId="1" fontId="0" borderId="1" applyNumberFormat="1" applyFont="1" applyFill="0" applyBorder="1" applyAlignment="1" applyProtection="0">
      <alignment vertical="bottom"/>
    </xf>
    <xf numFmtId="0" fontId="3" borderId="1" applyNumberFormat="0" applyFont="1" applyFill="0" applyBorder="1" applyAlignment="1" applyProtection="0">
      <alignment vertical="bottom"/>
    </xf>
    <xf numFmtId="1" fontId="0" borderId="2" applyNumberFormat="1" applyFont="1" applyFill="0" applyBorder="1" applyAlignment="1" applyProtection="0">
      <alignment vertical="bottom"/>
    </xf>
    <xf numFmtId="1" fontId="0" borderId="4" applyNumberFormat="1" applyFont="1" applyFill="0" applyBorder="1" applyAlignment="1" applyProtection="0">
      <alignment horizontal="right" vertical="bottom"/>
    </xf>
    <xf numFmtId="0" fontId="0" borderId="4" applyNumberFormat="1" applyFont="1" applyFill="0" applyBorder="1" applyAlignment="1" applyProtection="0">
      <alignment horizontal="right" vertical="bottom"/>
    </xf>
    <xf numFmtId="1" fontId="0" borderId="6" applyNumberFormat="1" applyFont="1" applyFill="0" applyBorder="1" applyAlignment="1" applyProtection="0">
      <alignment vertical="bottom"/>
    </xf>
    <xf numFmtId="9" fontId="4" borderId="1" applyNumberFormat="1"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7" borderId="1" applyNumberFormat="1" applyFont="1" applyFill="0" applyBorder="1" applyAlignment="1" applyProtection="0">
      <alignment horizontal="lef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61"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center"/>
    </xf>
    <xf numFmtId="0" fontId="3" fillId="2" borderId="1" applyNumberFormat="0" applyFont="1" applyFill="1" applyBorder="1" applyAlignment="1" applyProtection="0">
      <alignment vertical="center"/>
    </xf>
    <xf numFmtId="49" fontId="10" fillId="2" borderId="1" applyNumberFormat="1" applyFont="1" applyFill="1" applyBorder="1" applyAlignment="1" applyProtection="0">
      <alignment vertical="bottom"/>
    </xf>
    <xf numFmtId="0" fontId="0" applyNumberFormat="1" applyFont="1" applyFill="0" applyBorder="0" applyAlignment="1" applyProtection="0">
      <alignment vertical="top" wrapText="1"/>
    </xf>
    <xf numFmtId="49" fontId="0" borderId="8" applyNumberFormat="1" applyFont="1" applyFill="0" applyBorder="1" applyAlignment="1" applyProtection="0">
      <alignment horizontal="right" vertical="center" wrapText="1"/>
    </xf>
    <xf numFmtId="0" fontId="0" fillId="7" borderId="8" applyNumberFormat="0" applyFont="1" applyFill="1" applyBorder="1" applyAlignment="1" applyProtection="0">
      <alignment vertical="top" wrapText="1"/>
    </xf>
    <xf numFmtId="0" fontId="0" borderId="8" applyNumberFormat="0" applyFont="1" applyFill="0" applyBorder="1" applyAlignment="1" applyProtection="0">
      <alignment horizontal="right" vertical="center" wrapText="1"/>
    </xf>
    <xf numFmtId="62" fontId="0" borderId="8" applyNumberFormat="1" applyFont="1" applyFill="0" applyBorder="1" applyAlignment="1" applyProtection="0">
      <alignment horizontal="right" vertical="center" wrapText="1"/>
    </xf>
    <xf numFmtId="0" fontId="0" borderId="8" applyNumberFormat="1" applyFont="1" applyFill="0" applyBorder="1" applyAlignment="1" applyProtection="0">
      <alignment horizontal="right" vertical="center" wrapText="1"/>
    </xf>
    <xf numFmtId="63" fontId="0" borderId="8" applyNumberFormat="1" applyFont="1" applyFill="0" applyBorder="1" applyAlignment="1" applyProtection="0">
      <alignment horizontal="right" vertical="center" wrapText="1"/>
    </xf>
    <xf numFmtId="0" fontId="0" borderId="8" applyNumberFormat="0"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51a939"/>
      <rgbColor rgb="ffffff00"/>
      <rgbColor rgb="ffffc000"/>
      <rgbColor rgb="ff5b9bd5"/>
      <rgbColor rgb="ffe0e0e0"/>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K53"/>
  <sheetViews>
    <sheetView workbookViewId="0" showGridLines="0" defaultGridColor="1"/>
  </sheetViews>
  <sheetFormatPr defaultColWidth="8.83333" defaultRowHeight="15" customHeight="1" outlineLevelRow="0" outlineLevelCol="0"/>
  <cols>
    <col min="1" max="1" width="11.1719" style="1" customWidth="1"/>
    <col min="2" max="2" width="15.3516" style="1" customWidth="1"/>
    <col min="3" max="3" width="10.6719" style="1" customWidth="1"/>
    <col min="4" max="4" width="10.6719" style="1" customWidth="1"/>
    <col min="5" max="5" width="10.6719" style="1" customWidth="1"/>
    <col min="6" max="6" width="10.6719" style="1" customWidth="1"/>
    <col min="7" max="7" width="10.6719" style="1" customWidth="1"/>
    <col min="8" max="8" width="10.6719" style="1" customWidth="1"/>
    <col min="9" max="9" width="10.6719" style="1" customWidth="1"/>
    <col min="10" max="10" width="10.6719" style="1" customWidth="1"/>
    <col min="11" max="11" width="8.85156" style="1" customWidth="1"/>
    <col min="12" max="256" width="8.85156" style="1" customWidth="1"/>
  </cols>
  <sheetData>
    <row r="1" ht="57" customHeight="1">
      <c r="A1" t="s" s="2">
        <v>0</v>
      </c>
      <c r="B1" t="s" s="2">
        <v>1</v>
      </c>
      <c r="C1" t="s" s="3">
        <v>2</v>
      </c>
      <c r="D1" t="s" s="3">
        <v>3</v>
      </c>
      <c r="E1" t="s" s="3">
        <v>4</v>
      </c>
      <c r="F1" t="s" s="3">
        <v>5</v>
      </c>
      <c r="G1" t="s" s="3">
        <v>6</v>
      </c>
      <c r="H1" t="s" s="3">
        <v>7</v>
      </c>
      <c r="I1" t="s" s="3">
        <v>8</v>
      </c>
      <c r="J1" t="s" s="3">
        <v>9</v>
      </c>
      <c r="K1" s="4"/>
    </row>
    <row r="2" ht="15" customHeight="1">
      <c r="A2" t="s" s="5">
        <v>10</v>
      </c>
      <c r="B2" t="s" s="5">
        <v>11</v>
      </c>
      <c r="C2" s="6">
        <v>30816</v>
      </c>
      <c r="D2" s="6">
        <f>E2+H2</f>
        <v>4895</v>
      </c>
      <c r="E2" s="6">
        <v>3900</v>
      </c>
      <c r="F2" s="6">
        <v>1829</v>
      </c>
      <c r="G2" s="6">
        <v>2071</v>
      </c>
      <c r="H2" s="6">
        <v>995</v>
      </c>
      <c r="I2" s="6">
        <v>219</v>
      </c>
      <c r="J2" s="6">
        <v>776</v>
      </c>
      <c r="K2" s="7"/>
    </row>
    <row r="3" ht="15" customHeight="1">
      <c r="A3" t="s" s="5">
        <v>12</v>
      </c>
      <c r="B3" t="s" s="5">
        <v>13</v>
      </c>
      <c r="C3" s="6">
        <v>12163</v>
      </c>
      <c r="D3" s="6">
        <f>E3+H3</f>
        <v>3571</v>
      </c>
      <c r="E3" s="6">
        <v>2403</v>
      </c>
      <c r="F3" s="6">
        <v>794</v>
      </c>
      <c r="G3" s="6">
        <v>1609</v>
      </c>
      <c r="H3" s="6">
        <v>1168</v>
      </c>
      <c r="I3" s="6">
        <v>348</v>
      </c>
      <c r="J3" s="6">
        <v>820</v>
      </c>
      <c r="K3" s="7"/>
    </row>
    <row r="4" ht="15" customHeight="1">
      <c r="A4" t="s" s="5">
        <v>14</v>
      </c>
      <c r="B4" t="s" s="5">
        <v>15</v>
      </c>
      <c r="C4" s="6">
        <v>9852</v>
      </c>
      <c r="D4" s="6">
        <f>E4+H4</f>
        <v>5712</v>
      </c>
      <c r="E4" s="6">
        <v>640</v>
      </c>
      <c r="F4" s="6">
        <v>638</v>
      </c>
      <c r="G4" s="6">
        <v>2</v>
      </c>
      <c r="H4" s="6">
        <v>5072</v>
      </c>
      <c r="I4" s="6">
        <v>2693</v>
      </c>
      <c r="J4" s="6">
        <v>2379</v>
      </c>
      <c r="K4" s="7"/>
    </row>
    <row r="5" ht="15" customHeight="1">
      <c r="A5" t="s" s="5">
        <v>16</v>
      </c>
      <c r="B5" t="s" s="5">
        <v>17</v>
      </c>
      <c r="C5" s="6">
        <v>18262</v>
      </c>
      <c r="D5" s="6">
        <f>E5+H5</f>
        <v>7991</v>
      </c>
      <c r="E5" s="6">
        <v>4570</v>
      </c>
      <c r="F5" s="6">
        <v>1641</v>
      </c>
      <c r="G5" s="6">
        <v>2929</v>
      </c>
      <c r="H5" s="6">
        <v>3421</v>
      </c>
      <c r="I5" s="6">
        <v>149</v>
      </c>
      <c r="J5" s="6">
        <v>3272</v>
      </c>
      <c r="K5" s="7"/>
    </row>
    <row r="6" ht="15" customHeight="1">
      <c r="A6" t="s" s="5">
        <v>18</v>
      </c>
      <c r="B6" t="s" s="5">
        <v>19</v>
      </c>
      <c r="C6" s="6">
        <v>37138</v>
      </c>
      <c r="D6" s="6">
        <f>E6+H6</f>
        <v>12228</v>
      </c>
      <c r="E6" s="6">
        <v>7545</v>
      </c>
      <c r="F6" s="6">
        <v>3320</v>
      </c>
      <c r="G6" s="6">
        <v>4225</v>
      </c>
      <c r="H6" s="6">
        <v>4683</v>
      </c>
      <c r="I6" s="6">
        <v>4653</v>
      </c>
      <c r="J6" s="6">
        <v>30</v>
      </c>
      <c r="K6" s="7"/>
    </row>
    <row r="7" ht="15" customHeight="1">
      <c r="A7" t="s" s="5">
        <v>20</v>
      </c>
      <c r="B7" t="s" s="5">
        <v>21</v>
      </c>
      <c r="C7" s="6">
        <v>9209</v>
      </c>
      <c r="D7" s="6">
        <f>E7+H7</f>
        <v>4833</v>
      </c>
      <c r="E7" s="6">
        <v>1433</v>
      </c>
      <c r="F7" s="6">
        <v>496</v>
      </c>
      <c r="G7" s="6">
        <v>937</v>
      </c>
      <c r="H7" s="6">
        <v>3400</v>
      </c>
      <c r="I7" s="6">
        <v>969</v>
      </c>
      <c r="J7" s="6">
        <v>2431</v>
      </c>
      <c r="K7" s="7"/>
    </row>
    <row r="8" ht="15" customHeight="1">
      <c r="A8" t="s" s="5">
        <v>22</v>
      </c>
      <c r="B8" t="s" s="5">
        <v>23</v>
      </c>
      <c r="C8" s="6">
        <v>21555</v>
      </c>
      <c r="D8" s="6">
        <f>E8+H8</f>
        <v>2617</v>
      </c>
      <c r="E8" s="6">
        <v>816</v>
      </c>
      <c r="F8" s="6"/>
      <c r="G8" s="6"/>
      <c r="H8" s="6">
        <v>1801</v>
      </c>
      <c r="I8" s="6">
        <v>1037</v>
      </c>
      <c r="J8" s="6">
        <v>764</v>
      </c>
      <c r="K8" s="7"/>
    </row>
    <row r="9" ht="15" customHeight="1">
      <c r="A9" t="s" s="5">
        <v>24</v>
      </c>
      <c r="B9" t="s" s="5">
        <v>25</v>
      </c>
      <c r="C9" s="6"/>
      <c r="D9" s="6"/>
      <c r="E9" s="6"/>
      <c r="F9" s="6"/>
      <c r="G9" s="6"/>
      <c r="H9" s="6"/>
      <c r="I9" s="6"/>
      <c r="J9" s="6"/>
      <c r="K9" s="7"/>
    </row>
    <row r="10" ht="15" customHeight="1">
      <c r="A10" t="s" s="5">
        <v>26</v>
      </c>
      <c r="B10" t="s" s="5">
        <v>27</v>
      </c>
      <c r="C10" s="6">
        <v>32140</v>
      </c>
      <c r="D10" s="6">
        <f>E10+H10</f>
        <v>10585</v>
      </c>
      <c r="E10" s="6">
        <v>9441</v>
      </c>
      <c r="F10" s="6">
        <v>4887</v>
      </c>
      <c r="G10" s="6">
        <v>4554</v>
      </c>
      <c r="H10" s="6">
        <v>1144</v>
      </c>
      <c r="I10" s="6">
        <v>336</v>
      </c>
      <c r="J10" s="6">
        <v>808</v>
      </c>
      <c r="K10" s="7"/>
    </row>
    <row r="11" ht="15" customHeight="1">
      <c r="A11" t="s" s="5">
        <v>28</v>
      </c>
      <c r="B11" t="s" s="5">
        <v>29</v>
      </c>
      <c r="C11" s="6">
        <v>17237</v>
      </c>
      <c r="D11" s="6">
        <f>E11+H11</f>
        <v>6066</v>
      </c>
      <c r="E11" s="6">
        <v>3692</v>
      </c>
      <c r="F11" s="6"/>
      <c r="G11" s="6"/>
      <c r="H11" s="6">
        <v>2374</v>
      </c>
      <c r="I11" s="6">
        <v>1566</v>
      </c>
      <c r="J11" s="6">
        <v>808</v>
      </c>
      <c r="K11" s="7"/>
    </row>
    <row r="12" ht="15" customHeight="1">
      <c r="A12" t="s" s="5">
        <v>30</v>
      </c>
      <c r="B12" t="s" s="5">
        <v>31</v>
      </c>
      <c r="C12" s="6">
        <v>6943</v>
      </c>
      <c r="D12" s="6">
        <f>E12+H12</f>
        <v>3596</v>
      </c>
      <c r="E12" s="6">
        <v>3237</v>
      </c>
      <c r="F12" s="6">
        <v>1937</v>
      </c>
      <c r="G12" s="6">
        <v>1300</v>
      </c>
      <c r="H12" s="6">
        <v>359</v>
      </c>
      <c r="I12" s="6">
        <v>174</v>
      </c>
      <c r="J12" s="6">
        <v>185</v>
      </c>
      <c r="K12" s="7"/>
    </row>
    <row r="13" ht="15" customHeight="1">
      <c r="A13" t="s" s="5">
        <v>32</v>
      </c>
      <c r="B13" t="s" s="5">
        <v>33</v>
      </c>
      <c r="C13" s="6">
        <v>6130</v>
      </c>
      <c r="D13" s="6">
        <f>E13+H13</f>
        <v>3429</v>
      </c>
      <c r="E13" s="6">
        <v>1724</v>
      </c>
      <c r="F13" s="6">
        <v>1486</v>
      </c>
      <c r="G13" s="6">
        <v>238</v>
      </c>
      <c r="H13" s="6">
        <v>1705</v>
      </c>
      <c r="I13" s="6">
        <v>621</v>
      </c>
      <c r="J13" s="6">
        <v>1084</v>
      </c>
      <c r="K13" s="7"/>
    </row>
    <row r="14" ht="15" customHeight="1">
      <c r="A14" t="s" s="5">
        <v>34</v>
      </c>
      <c r="B14" t="s" s="5">
        <v>35</v>
      </c>
      <c r="C14" s="6">
        <v>5953</v>
      </c>
      <c r="D14" s="6">
        <f>E14+H14</f>
        <v>4081</v>
      </c>
      <c r="E14" s="6">
        <v>1992</v>
      </c>
      <c r="F14" s="6">
        <v>1220</v>
      </c>
      <c r="G14" s="6">
        <v>772</v>
      </c>
      <c r="H14" s="6">
        <v>2089</v>
      </c>
      <c r="I14" s="6">
        <v>1225</v>
      </c>
      <c r="J14" s="6">
        <v>864</v>
      </c>
      <c r="K14" s="7"/>
    </row>
    <row r="15" ht="15" customHeight="1">
      <c r="A15" t="s" s="5">
        <v>36</v>
      </c>
      <c r="B15" t="s" s="5">
        <v>37</v>
      </c>
      <c r="C15" s="6">
        <v>25321</v>
      </c>
      <c r="D15" s="6">
        <f>E15+H15</f>
        <v>8680</v>
      </c>
      <c r="E15" s="6"/>
      <c r="F15" s="6"/>
      <c r="G15" s="6"/>
      <c r="H15" s="6">
        <v>8680</v>
      </c>
      <c r="I15" s="6">
        <v>1775</v>
      </c>
      <c r="J15" s="6">
        <v>6905</v>
      </c>
      <c r="K15" s="7"/>
    </row>
    <row r="16" ht="15" customHeight="1">
      <c r="A16" t="s" s="5">
        <v>38</v>
      </c>
      <c r="B16" t="s" s="5">
        <v>39</v>
      </c>
      <c r="C16" s="6">
        <v>11850</v>
      </c>
      <c r="D16" s="6">
        <f>E16+H16</f>
        <v>6333</v>
      </c>
      <c r="E16" s="6">
        <v>3812</v>
      </c>
      <c r="F16" s="6">
        <v>1516</v>
      </c>
      <c r="G16" s="6">
        <v>2296</v>
      </c>
      <c r="H16" s="6">
        <v>2521</v>
      </c>
      <c r="I16" s="6">
        <v>454</v>
      </c>
      <c r="J16" s="6">
        <v>2067</v>
      </c>
      <c r="K16" s="7"/>
    </row>
    <row r="17" ht="15" customHeight="1">
      <c r="A17" t="s" s="5">
        <v>40</v>
      </c>
      <c r="B17" t="s" s="5">
        <v>41</v>
      </c>
      <c r="C17" s="6">
        <v>6369</v>
      </c>
      <c r="D17" s="6">
        <f>E17+H17</f>
        <v>4336</v>
      </c>
      <c r="E17" s="6">
        <v>2939</v>
      </c>
      <c r="F17" s="6">
        <v>522</v>
      </c>
      <c r="G17" s="6">
        <v>2417</v>
      </c>
      <c r="H17" s="6">
        <v>1397</v>
      </c>
      <c r="I17" s="6">
        <v>196</v>
      </c>
      <c r="J17" s="6">
        <v>1201</v>
      </c>
      <c r="K17" s="7"/>
    </row>
    <row r="18" ht="15" customHeight="1">
      <c r="A18" t="s" s="5">
        <v>42</v>
      </c>
      <c r="B18" t="s" s="5">
        <v>43</v>
      </c>
      <c r="C18" s="6">
        <v>21444</v>
      </c>
      <c r="D18" s="6">
        <f>E18+H18</f>
        <v>13665</v>
      </c>
      <c r="E18" s="6">
        <v>4715</v>
      </c>
      <c r="F18" s="6">
        <v>18</v>
      </c>
      <c r="G18" s="6">
        <v>4697</v>
      </c>
      <c r="H18" s="6">
        <v>8950</v>
      </c>
      <c r="I18" s="6">
        <v>252</v>
      </c>
      <c r="J18" s="6">
        <v>8698</v>
      </c>
      <c r="K18" s="7"/>
    </row>
    <row r="19" ht="15" customHeight="1">
      <c r="A19" t="s" s="5">
        <v>44</v>
      </c>
      <c r="B19" t="s" s="5">
        <v>45</v>
      </c>
      <c r="C19" s="6">
        <v>16292</v>
      </c>
      <c r="D19" s="6">
        <f>E19+H19</f>
        <v>8370</v>
      </c>
      <c r="E19" s="6">
        <v>4260</v>
      </c>
      <c r="F19" s="6">
        <v>3613</v>
      </c>
      <c r="G19" s="6">
        <v>647</v>
      </c>
      <c r="H19" s="6">
        <v>4110</v>
      </c>
      <c r="I19" s="6">
        <v>1174</v>
      </c>
      <c r="J19" s="6">
        <v>2936</v>
      </c>
      <c r="K19" s="7"/>
    </row>
    <row r="20" ht="15" customHeight="1">
      <c r="A20" t="s" s="5">
        <v>46</v>
      </c>
      <c r="B20" t="s" s="5">
        <v>47</v>
      </c>
      <c r="C20" s="6">
        <v>2492</v>
      </c>
      <c r="D20" s="6">
        <f>E20+H20</f>
        <v>256</v>
      </c>
      <c r="E20" s="6">
        <v>27</v>
      </c>
      <c r="F20" s="6"/>
      <c r="G20" s="6"/>
      <c r="H20" s="6">
        <v>229</v>
      </c>
      <c r="I20" s="6">
        <v>45</v>
      </c>
      <c r="J20" s="6">
        <v>184</v>
      </c>
      <c r="K20" s="7"/>
    </row>
    <row r="21" ht="15" customHeight="1">
      <c r="A21" t="s" s="5">
        <v>48</v>
      </c>
      <c r="B21" t="s" s="5">
        <v>49</v>
      </c>
      <c r="C21" s="6">
        <v>8879</v>
      </c>
      <c r="D21" s="6">
        <f>E21+H21</f>
        <v>2107</v>
      </c>
      <c r="E21" s="6"/>
      <c r="F21" s="6"/>
      <c r="G21" s="6"/>
      <c r="H21" s="6">
        <v>2107</v>
      </c>
      <c r="I21" s="6"/>
      <c r="J21" s="6"/>
      <c r="K21" s="7"/>
    </row>
    <row r="22" ht="15" customHeight="1">
      <c r="A22" t="s" s="5">
        <v>50</v>
      </c>
      <c r="B22" t="s" s="5">
        <v>51</v>
      </c>
      <c r="C22" s="6">
        <v>1345</v>
      </c>
      <c r="D22" s="6">
        <f>E22+H22</f>
        <v>588</v>
      </c>
      <c r="E22" s="6">
        <v>588</v>
      </c>
      <c r="F22" s="6">
        <v>351</v>
      </c>
      <c r="G22" s="6">
        <v>237</v>
      </c>
      <c r="H22" s="6"/>
      <c r="I22" s="6"/>
      <c r="J22" s="6"/>
      <c r="K22" s="7"/>
    </row>
    <row r="23" ht="15" customHeight="1">
      <c r="A23" t="s" s="5">
        <v>52</v>
      </c>
      <c r="B23" t="s" s="5">
        <v>53</v>
      </c>
      <c r="C23" s="6">
        <v>9386</v>
      </c>
      <c r="D23" s="6">
        <f>E23+H23</f>
        <v>4889</v>
      </c>
      <c r="E23" s="6">
        <v>2169</v>
      </c>
      <c r="F23" s="6"/>
      <c r="G23" s="6"/>
      <c r="H23" s="6">
        <v>2720</v>
      </c>
      <c r="I23" s="6">
        <v>1029</v>
      </c>
      <c r="J23" s="6">
        <v>1691</v>
      </c>
      <c r="K23" s="7"/>
    </row>
    <row r="24" ht="15" customHeight="1">
      <c r="A24" t="s" s="5">
        <v>54</v>
      </c>
      <c r="B24" t="s" s="5">
        <v>55</v>
      </c>
      <c r="C24" s="6">
        <v>8200</v>
      </c>
      <c r="D24" s="6">
        <f>E24+H24</f>
        <v>5370</v>
      </c>
      <c r="E24" s="6">
        <v>1979</v>
      </c>
      <c r="F24" s="6"/>
      <c r="G24" s="6"/>
      <c r="H24" s="6">
        <v>3391</v>
      </c>
      <c r="I24" s="6">
        <v>405</v>
      </c>
      <c r="J24" s="6">
        <v>2986</v>
      </c>
      <c r="K24" s="7"/>
    </row>
    <row r="25" ht="15" customHeight="1">
      <c r="A25" t="s" s="5">
        <v>56</v>
      </c>
      <c r="B25" t="s" s="5">
        <v>57</v>
      </c>
      <c r="C25" s="6">
        <v>19202</v>
      </c>
      <c r="D25" s="6">
        <f>E25+H25</f>
        <v>14891</v>
      </c>
      <c r="E25" s="6">
        <v>8188</v>
      </c>
      <c r="F25" s="6">
        <v>2759</v>
      </c>
      <c r="G25" s="6">
        <v>5429</v>
      </c>
      <c r="H25" s="6">
        <v>6703</v>
      </c>
      <c r="I25" s="6">
        <v>1297</v>
      </c>
      <c r="J25" s="6">
        <v>5406</v>
      </c>
      <c r="K25" s="7"/>
    </row>
    <row r="26" ht="15" customHeight="1">
      <c r="A26" t="s" s="5">
        <v>58</v>
      </c>
      <c r="B26" t="s" s="5">
        <v>59</v>
      </c>
      <c r="C26" s="6">
        <v>8545</v>
      </c>
      <c r="D26" s="6">
        <f>E26+H26</f>
        <v>3842</v>
      </c>
      <c r="E26" s="6">
        <v>2021</v>
      </c>
      <c r="F26" s="6">
        <v>570</v>
      </c>
      <c r="G26" s="6">
        <v>1451</v>
      </c>
      <c r="H26" s="6">
        <v>1821</v>
      </c>
      <c r="I26" s="6">
        <v>261</v>
      </c>
      <c r="J26" s="6">
        <v>1560</v>
      </c>
      <c r="K26" s="7"/>
    </row>
    <row r="27" ht="15" customHeight="1">
      <c r="A27" t="s" s="5">
        <v>60</v>
      </c>
      <c r="B27" t="s" s="5">
        <v>61</v>
      </c>
      <c r="C27" s="6">
        <v>1267</v>
      </c>
      <c r="D27" s="6">
        <f>E27+H27</f>
        <v>520</v>
      </c>
      <c r="E27" s="8">
        <v>321</v>
      </c>
      <c r="F27" s="6">
        <v>113</v>
      </c>
      <c r="G27" s="8">
        <v>208</v>
      </c>
      <c r="H27" s="8">
        <v>199</v>
      </c>
      <c r="I27" s="6">
        <v>21</v>
      </c>
      <c r="J27" s="6">
        <v>178</v>
      </c>
      <c r="K27" s="7"/>
    </row>
    <row r="28" ht="15" customHeight="1">
      <c r="A28" t="s" s="5">
        <v>62</v>
      </c>
      <c r="B28" t="s" s="5">
        <v>63</v>
      </c>
      <c r="C28" s="6">
        <v>23155</v>
      </c>
      <c r="D28" s="6">
        <f>E28+H28</f>
        <v>14332</v>
      </c>
      <c r="E28" s="6">
        <v>11602</v>
      </c>
      <c r="F28" s="6">
        <v>9118</v>
      </c>
      <c r="G28" s="6">
        <v>2484</v>
      </c>
      <c r="H28" s="6">
        <v>2730</v>
      </c>
      <c r="I28" s="6"/>
      <c r="J28" s="6"/>
      <c r="K28" s="7"/>
    </row>
    <row r="29" ht="15" customHeight="1">
      <c r="A29" t="s" s="5">
        <v>64</v>
      </c>
      <c r="B29" t="s" s="5">
        <v>65</v>
      </c>
      <c r="C29" s="6">
        <v>1604</v>
      </c>
      <c r="D29" s="6">
        <f>E29+H29</f>
        <v>793</v>
      </c>
      <c r="E29" s="6">
        <v>503</v>
      </c>
      <c r="F29" s="6">
        <v>118</v>
      </c>
      <c r="G29" s="6">
        <v>385</v>
      </c>
      <c r="H29" s="6">
        <v>290</v>
      </c>
      <c r="I29" s="6">
        <v>18</v>
      </c>
      <c r="J29" s="6">
        <v>272</v>
      </c>
      <c r="K29" s="7"/>
    </row>
    <row r="30" ht="15" customHeight="1">
      <c r="A30" t="s" s="5">
        <v>66</v>
      </c>
      <c r="B30" t="s" s="5">
        <v>67</v>
      </c>
      <c r="C30" s="6">
        <v>2359</v>
      </c>
      <c r="D30" s="6">
        <f>E30+H30</f>
        <v>764</v>
      </c>
      <c r="E30" s="6">
        <f>314+16</f>
        <v>330</v>
      </c>
      <c r="F30" s="6">
        <v>235</v>
      </c>
      <c r="G30" s="6">
        <v>95</v>
      </c>
      <c r="H30" s="6">
        <v>434</v>
      </c>
      <c r="I30" s="6">
        <v>248</v>
      </c>
      <c r="J30" s="6">
        <v>186</v>
      </c>
      <c r="K30" s="7"/>
    </row>
    <row r="31" ht="15" customHeight="1">
      <c r="A31" t="s" s="5">
        <v>68</v>
      </c>
      <c r="B31" t="s" s="5">
        <v>69</v>
      </c>
      <c r="C31" s="6">
        <v>1680</v>
      </c>
      <c r="D31" s="6">
        <f>E31+H31</f>
        <v>1003</v>
      </c>
      <c r="E31" s="6">
        <v>181</v>
      </c>
      <c r="F31" s="6"/>
      <c r="G31" s="6"/>
      <c r="H31" s="8">
        <v>822</v>
      </c>
      <c r="I31" s="6"/>
      <c r="J31" s="7"/>
      <c r="K31" s="7"/>
    </row>
    <row r="32" ht="15" customHeight="1">
      <c r="A32" t="s" s="5">
        <v>70</v>
      </c>
      <c r="B32" t="s" s="5">
        <v>71</v>
      </c>
      <c r="C32" s="6">
        <v>8936</v>
      </c>
      <c r="D32" s="6">
        <f>E32+H32</f>
        <v>2422</v>
      </c>
      <c r="E32" s="6"/>
      <c r="F32" s="6"/>
      <c r="G32" s="6"/>
      <c r="H32" s="6">
        <v>2422</v>
      </c>
      <c r="I32" s="6">
        <v>567</v>
      </c>
      <c r="J32" s="6">
        <v>1855</v>
      </c>
      <c r="K32" s="7"/>
    </row>
    <row r="33" ht="15" customHeight="1">
      <c r="A33" t="s" s="5">
        <v>72</v>
      </c>
      <c r="B33" t="s" s="5">
        <v>73</v>
      </c>
      <c r="C33" s="6">
        <v>3911</v>
      </c>
      <c r="D33" s="6">
        <f>E33+H33</f>
        <v>1210</v>
      </c>
      <c r="E33" s="6"/>
      <c r="F33" s="6"/>
      <c r="G33" s="6"/>
      <c r="H33" s="6">
        <v>1210</v>
      </c>
      <c r="I33" s="6"/>
      <c r="J33" s="6"/>
      <c r="K33" s="7"/>
    </row>
    <row r="34" ht="15" customHeight="1">
      <c r="A34" t="s" s="5">
        <v>74</v>
      </c>
      <c r="B34" t="s" s="5">
        <v>75</v>
      </c>
      <c r="C34" s="6">
        <v>6011</v>
      </c>
      <c r="D34" s="6">
        <f>E34+H34</f>
        <v>2360</v>
      </c>
      <c r="E34" s="6">
        <v>1566</v>
      </c>
      <c r="F34" s="6">
        <v>69</v>
      </c>
      <c r="G34" s="6">
        <v>1497</v>
      </c>
      <c r="H34" s="6">
        <v>794</v>
      </c>
      <c r="I34" s="6">
        <v>23</v>
      </c>
      <c r="J34" s="6">
        <v>771</v>
      </c>
      <c r="K34" s="7"/>
    </row>
    <row r="35" ht="15" customHeight="1">
      <c r="A35" t="s" s="5">
        <v>76</v>
      </c>
      <c r="B35" t="s" s="5">
        <v>77</v>
      </c>
      <c r="C35" s="6">
        <v>24835</v>
      </c>
      <c r="D35" s="6">
        <f>E35+H35</f>
        <v>10193</v>
      </c>
      <c r="E35" s="6"/>
      <c r="F35" s="6"/>
      <c r="G35" s="6"/>
      <c r="H35" s="6">
        <v>10193</v>
      </c>
      <c r="I35" s="6">
        <v>1359</v>
      </c>
      <c r="J35" s="6">
        <v>8834</v>
      </c>
      <c r="K35" s="7"/>
    </row>
    <row r="36" ht="15" customHeight="1">
      <c r="A36" t="s" s="5">
        <v>78</v>
      </c>
      <c r="B36" t="s" s="5">
        <v>79</v>
      </c>
      <c r="C36" s="6">
        <v>18626</v>
      </c>
      <c r="D36" s="6">
        <f>E36+H36</f>
        <v>8908</v>
      </c>
      <c r="E36" s="6">
        <v>3986</v>
      </c>
      <c r="F36" s="6"/>
      <c r="G36" s="6">
        <v>3986</v>
      </c>
      <c r="H36" s="6">
        <v>4922</v>
      </c>
      <c r="I36" s="6">
        <v>2072</v>
      </c>
      <c r="J36" s="6">
        <v>2850</v>
      </c>
      <c r="K36" s="7"/>
    </row>
    <row r="37" ht="15" customHeight="1">
      <c r="A37" t="s" s="5">
        <v>80</v>
      </c>
      <c r="B37" t="s" s="5">
        <v>81</v>
      </c>
      <c r="C37" s="6">
        <v>9683</v>
      </c>
      <c r="D37" s="6">
        <f>E37+H37</f>
        <v>2278</v>
      </c>
      <c r="E37" s="6">
        <v>2220</v>
      </c>
      <c r="F37" s="6">
        <v>1184</v>
      </c>
      <c r="G37" s="6">
        <v>1036</v>
      </c>
      <c r="H37" s="6">
        <v>58</v>
      </c>
      <c r="I37" s="6"/>
      <c r="J37" s="6"/>
      <c r="K37" s="7"/>
    </row>
    <row r="38" ht="15" customHeight="1">
      <c r="A38" t="s" s="5">
        <v>82</v>
      </c>
      <c r="B38" t="s" s="5">
        <v>83</v>
      </c>
      <c r="C38" s="6">
        <v>5208</v>
      </c>
      <c r="D38" s="6">
        <f>E38+H38</f>
        <v>2346</v>
      </c>
      <c r="E38" s="6">
        <v>1127</v>
      </c>
      <c r="F38" s="6">
        <v>564</v>
      </c>
      <c r="G38" s="6">
        <v>563</v>
      </c>
      <c r="H38" s="6">
        <v>1219</v>
      </c>
      <c r="I38" s="6">
        <v>905</v>
      </c>
      <c r="J38" s="6">
        <v>314</v>
      </c>
      <c r="K38" s="7"/>
    </row>
    <row r="39" ht="15" customHeight="1">
      <c r="A39" t="s" s="5">
        <v>84</v>
      </c>
      <c r="B39" t="s" s="5">
        <v>85</v>
      </c>
      <c r="C39" s="6">
        <v>20958</v>
      </c>
      <c r="D39" s="6">
        <f>E39+H39</f>
        <v>11270</v>
      </c>
      <c r="E39" s="6">
        <v>2116</v>
      </c>
      <c r="F39" s="6"/>
      <c r="G39" s="6"/>
      <c r="H39" s="6">
        <v>9154</v>
      </c>
      <c r="I39" s="6">
        <v>3998</v>
      </c>
      <c r="J39" s="6">
        <v>5156</v>
      </c>
      <c r="K39" s="7"/>
    </row>
    <row r="40" ht="15" customHeight="1">
      <c r="A40" t="s" s="5">
        <v>86</v>
      </c>
      <c r="B40" t="s" s="5">
        <v>87</v>
      </c>
      <c r="C40" s="6">
        <v>3051</v>
      </c>
      <c r="D40" s="6">
        <f>E40+H40</f>
        <v>1186</v>
      </c>
      <c r="E40" s="6">
        <v>1077</v>
      </c>
      <c r="F40" s="6">
        <v>894</v>
      </c>
      <c r="G40" s="6">
        <v>183</v>
      </c>
      <c r="H40" s="6">
        <v>109</v>
      </c>
      <c r="I40" s="6">
        <v>33</v>
      </c>
      <c r="J40" s="6">
        <v>76</v>
      </c>
      <c r="K40" s="7"/>
    </row>
    <row r="41" ht="15" customHeight="1">
      <c r="A41" t="s" s="5">
        <v>88</v>
      </c>
      <c r="B41" t="s" s="5">
        <v>89</v>
      </c>
      <c r="C41" s="6">
        <v>8357</v>
      </c>
      <c r="D41" s="6">
        <f>E41+H41</f>
        <v>3299</v>
      </c>
      <c r="E41" s="6">
        <f>478+2207</f>
        <v>2685</v>
      </c>
      <c r="F41" s="6">
        <v>478</v>
      </c>
      <c r="G41" s="6">
        <v>2207</v>
      </c>
      <c r="H41" s="6">
        <v>614</v>
      </c>
      <c r="I41" s="6">
        <v>434</v>
      </c>
      <c r="J41" s="6">
        <v>180</v>
      </c>
      <c r="K41" s="7"/>
    </row>
    <row r="42" ht="15" customHeight="1">
      <c r="A42" t="s" s="5">
        <v>90</v>
      </c>
      <c r="B42" t="s" s="5">
        <v>91</v>
      </c>
      <c r="C42" s="6">
        <v>4045</v>
      </c>
      <c r="D42" s="6">
        <f>E42+H42</f>
        <v>2776</v>
      </c>
      <c r="E42" s="6">
        <v>728</v>
      </c>
      <c r="F42" s="6">
        <v>183</v>
      </c>
      <c r="G42" s="6">
        <v>545</v>
      </c>
      <c r="H42" s="6">
        <v>2048</v>
      </c>
      <c r="I42" s="6">
        <v>97</v>
      </c>
      <c r="J42" s="6">
        <v>1951</v>
      </c>
      <c r="K42" s="7"/>
    </row>
    <row r="43" ht="15" customHeight="1">
      <c r="A43" t="s" s="5">
        <v>92</v>
      </c>
      <c r="B43" t="s" s="5">
        <v>93</v>
      </c>
      <c r="C43" s="6">
        <v>12788</v>
      </c>
      <c r="D43" s="6">
        <f>E43+H43</f>
        <v>4978</v>
      </c>
      <c r="E43" s="6">
        <v>3405</v>
      </c>
      <c r="F43" s="6"/>
      <c r="G43" s="6">
        <v>3405</v>
      </c>
      <c r="H43" s="6">
        <v>1573</v>
      </c>
      <c r="I43" s="6"/>
      <c r="J43" s="6">
        <v>1573</v>
      </c>
      <c r="K43" s="7"/>
    </row>
    <row r="44" ht="15" customHeight="1">
      <c r="A44" t="s" s="5">
        <v>94</v>
      </c>
      <c r="B44" t="s" s="5">
        <v>95</v>
      </c>
      <c r="C44" s="6">
        <v>65278</v>
      </c>
      <c r="D44" s="6">
        <f>E44+H44</f>
        <v>30460</v>
      </c>
      <c r="E44" s="6">
        <v>23101</v>
      </c>
      <c r="F44" s="6">
        <v>11579</v>
      </c>
      <c r="G44" s="6">
        <v>11522</v>
      </c>
      <c r="H44" s="6">
        <v>7359</v>
      </c>
      <c r="I44" s="6">
        <v>5497</v>
      </c>
      <c r="J44" s="6">
        <v>1862</v>
      </c>
      <c r="K44" s="7"/>
    </row>
    <row r="45" ht="15" customHeight="1">
      <c r="A45" t="s" s="5">
        <v>96</v>
      </c>
      <c r="B45" t="s" s="5">
        <v>97</v>
      </c>
      <c r="C45" s="6">
        <v>3859</v>
      </c>
      <c r="D45" s="6">
        <f>E45+H45</f>
        <v>3035</v>
      </c>
      <c r="E45" s="6">
        <v>989</v>
      </c>
      <c r="F45" s="6">
        <v>529</v>
      </c>
      <c r="G45" s="6">
        <v>460</v>
      </c>
      <c r="H45" s="6">
        <v>2046</v>
      </c>
      <c r="I45" s="6">
        <v>496</v>
      </c>
      <c r="J45" s="6">
        <v>1550</v>
      </c>
      <c r="K45" s="7"/>
    </row>
    <row r="46" ht="15" customHeight="1">
      <c r="A46" t="s" s="5">
        <v>98</v>
      </c>
      <c r="B46" t="s" s="5">
        <v>99</v>
      </c>
      <c r="C46" s="6">
        <v>11585</v>
      </c>
      <c r="D46" s="6">
        <f>E46+H46</f>
        <v>5860</v>
      </c>
      <c r="E46" s="6">
        <v>5763</v>
      </c>
      <c r="F46" s="6">
        <v>4698</v>
      </c>
      <c r="G46" s="6">
        <v>1065</v>
      </c>
      <c r="H46" s="6">
        <v>97</v>
      </c>
      <c r="I46" s="6">
        <v>72</v>
      </c>
      <c r="J46" s="6">
        <v>25</v>
      </c>
      <c r="K46" s="7"/>
    </row>
    <row r="47" ht="15" customHeight="1">
      <c r="A47" t="s" s="5">
        <v>100</v>
      </c>
      <c r="B47" t="s" s="5">
        <v>101</v>
      </c>
      <c r="C47" s="7"/>
      <c r="D47" s="6"/>
      <c r="E47" s="7"/>
      <c r="F47" s="6"/>
      <c r="G47" s="7"/>
      <c r="H47" s="7"/>
      <c r="I47" s="6"/>
      <c r="J47" s="7"/>
      <c r="K47" s="7"/>
    </row>
    <row r="48" ht="15" customHeight="1">
      <c r="A48" t="s" s="5">
        <v>102</v>
      </c>
      <c r="B48" t="s" s="5">
        <v>103</v>
      </c>
      <c r="C48" s="6">
        <v>8289</v>
      </c>
      <c r="D48" s="6">
        <f>E48+H48</f>
        <v>3250</v>
      </c>
      <c r="E48" s="6"/>
      <c r="F48" s="6"/>
      <c r="G48" s="6"/>
      <c r="H48" s="6">
        <v>3250</v>
      </c>
      <c r="I48" s="6">
        <v>1915</v>
      </c>
      <c r="J48" s="6">
        <v>1335</v>
      </c>
      <c r="K48" s="7"/>
    </row>
    <row r="49" ht="15" customHeight="1">
      <c r="A49" t="s" s="5">
        <v>104</v>
      </c>
      <c r="B49" t="s" s="5">
        <v>105</v>
      </c>
      <c r="C49" s="6">
        <v>9445</v>
      </c>
      <c r="D49" s="6">
        <f>E49+H49</f>
        <v>6606</v>
      </c>
      <c r="E49" s="6">
        <v>2777</v>
      </c>
      <c r="F49" s="6">
        <v>1031</v>
      </c>
      <c r="G49" s="6">
        <v>1746</v>
      </c>
      <c r="H49" s="6">
        <v>3829</v>
      </c>
      <c r="I49" s="6">
        <v>1282</v>
      </c>
      <c r="J49" s="6">
        <v>2547</v>
      </c>
      <c r="K49" s="7"/>
    </row>
    <row r="50" ht="15" customHeight="1">
      <c r="A50" t="s" s="5">
        <v>106</v>
      </c>
      <c r="B50" t="s" s="5">
        <v>107</v>
      </c>
      <c r="C50" s="6">
        <v>3693</v>
      </c>
      <c r="D50" s="6">
        <f>E50+H50</f>
        <v>1163</v>
      </c>
      <c r="E50" s="6">
        <v>536</v>
      </c>
      <c r="F50" s="6">
        <v>17</v>
      </c>
      <c r="G50" s="6">
        <v>519</v>
      </c>
      <c r="H50" s="6">
        <v>627</v>
      </c>
      <c r="I50" s="6">
        <v>95</v>
      </c>
      <c r="J50" s="6">
        <v>532</v>
      </c>
      <c r="K50" s="7"/>
    </row>
    <row r="51" ht="15" customHeight="1">
      <c r="A51" t="s" s="5">
        <v>108</v>
      </c>
      <c r="B51" t="s" s="5">
        <v>109</v>
      </c>
      <c r="C51" s="6">
        <v>1058</v>
      </c>
      <c r="D51" s="6">
        <f>E51+H51</f>
        <v>580</v>
      </c>
      <c r="E51" s="6">
        <v>335</v>
      </c>
      <c r="F51" s="6">
        <v>60</v>
      </c>
      <c r="G51" s="6">
        <v>275</v>
      </c>
      <c r="H51" s="6">
        <v>245</v>
      </c>
      <c r="I51" s="6">
        <v>28</v>
      </c>
      <c r="J51" s="6">
        <v>217</v>
      </c>
      <c r="K51" s="7"/>
    </row>
    <row r="52" ht="15" customHeight="1">
      <c r="A52" s="7"/>
      <c r="B52" s="7"/>
      <c r="C52" s="7"/>
      <c r="D52" s="7"/>
      <c r="E52" s="7"/>
      <c r="F52" s="7"/>
      <c r="G52" s="7"/>
      <c r="H52" s="7"/>
      <c r="I52" s="7"/>
      <c r="J52" s="7"/>
      <c r="K52" s="7"/>
    </row>
    <row r="53" ht="15" customHeight="1">
      <c r="A53" s="7"/>
      <c r="B53" t="s" s="9">
        <v>110</v>
      </c>
      <c r="C53" s="10">
        <f>SUM(C2:C51)</f>
        <v>606404</v>
      </c>
      <c r="D53" s="10">
        <f>SUM(D2:D51)</f>
        <v>264523</v>
      </c>
      <c r="E53" s="10">
        <f>SUM(E2:E51)</f>
        <v>137439</v>
      </c>
      <c r="F53" s="10">
        <f>SUM(F2:F51)+E8+E11+E20+E23+E24+E31+E39</f>
        <v>69447</v>
      </c>
      <c r="G53" s="10">
        <f>SUM(G2:G51)</f>
        <v>67992</v>
      </c>
      <c r="H53" s="10">
        <f>SUM(H2:H51)</f>
        <v>127084</v>
      </c>
      <c r="I53" s="10">
        <f>SUM(I2:I51)+H21+H28+H31+H33+H37</f>
        <v>46965</v>
      </c>
      <c r="J53" s="10">
        <f>SUM(J2:J51)</f>
        <v>80119</v>
      </c>
      <c r="K53"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3516" style="78" customWidth="1"/>
    <col min="2" max="2" width="15.3516" style="78" customWidth="1"/>
    <col min="3" max="3" width="10.6719" style="78" customWidth="1"/>
    <col min="4" max="4" width="10.6719" style="78" customWidth="1"/>
    <col min="5" max="5" width="10.6719" style="78" customWidth="1"/>
    <col min="6" max="6" width="10.6719" style="78" customWidth="1"/>
    <col min="7" max="7" width="10.6719" style="78" customWidth="1"/>
    <col min="8" max="8" width="10.6719" style="78" customWidth="1"/>
    <col min="9" max="9" width="10.6719" style="78" customWidth="1"/>
    <col min="10" max="10" width="10.6719" style="78" customWidth="1"/>
    <col min="11" max="11" width="8.85156" style="78" customWidth="1"/>
    <col min="12" max="12" width="8.85156" style="78" customWidth="1"/>
    <col min="13" max="13" width="8.85156" style="78" customWidth="1"/>
    <col min="14" max="14" width="8.85156" style="78" customWidth="1"/>
    <col min="15" max="256" width="8.85156" style="78" customWidth="1"/>
  </cols>
  <sheetData>
    <row r="1" ht="57" customHeight="1">
      <c r="A1" t="s" s="53">
        <v>0</v>
      </c>
      <c r="B1" t="s" s="53">
        <v>1</v>
      </c>
      <c r="C1" t="s" s="54">
        <v>111</v>
      </c>
      <c r="D1" t="s" s="54">
        <v>112</v>
      </c>
      <c r="E1" t="s" s="54">
        <v>113</v>
      </c>
      <c r="F1" t="s" s="54">
        <v>114</v>
      </c>
      <c r="G1" t="s" s="54">
        <v>115</v>
      </c>
      <c r="H1" t="s" s="54">
        <v>116</v>
      </c>
      <c r="I1" t="s" s="54">
        <v>117</v>
      </c>
      <c r="J1" t="s" s="54">
        <v>118</v>
      </c>
      <c r="K1" t="s" s="55">
        <v>145</v>
      </c>
      <c r="L1" t="s" s="54">
        <v>146</v>
      </c>
      <c r="M1" s="79"/>
      <c r="N1" s="79"/>
    </row>
    <row r="2" ht="15" customHeight="1">
      <c r="A2" t="s" s="55">
        <v>10</v>
      </c>
      <c r="B2" t="s" s="55">
        <v>11</v>
      </c>
      <c r="C2" s="57">
        <v>4408</v>
      </c>
      <c r="D2" s="57">
        <v>1543</v>
      </c>
      <c r="E2" s="57">
        <v>1273</v>
      </c>
      <c r="F2" s="57">
        <v>700</v>
      </c>
      <c r="G2" s="57">
        <v>573</v>
      </c>
      <c r="H2" s="57">
        <v>270</v>
      </c>
      <c r="I2" s="57">
        <v>148</v>
      </c>
      <c r="J2" s="57">
        <v>122</v>
      </c>
      <c r="K2" s="56"/>
      <c r="L2" s="56"/>
      <c r="M2" s="56"/>
      <c r="N2" s="56"/>
    </row>
    <row r="3" ht="15" customHeight="1">
      <c r="A3" t="s" s="55">
        <v>12</v>
      </c>
      <c r="B3" t="s" s="55">
        <v>13</v>
      </c>
      <c r="C3" s="57">
        <v>27157</v>
      </c>
      <c r="D3" s="57">
        <f>G3+J3</f>
        <v>306</v>
      </c>
      <c r="E3" s="57">
        <f>G3</f>
        <v>171</v>
      </c>
      <c r="F3" s="57"/>
      <c r="G3" s="57">
        <v>171</v>
      </c>
      <c r="H3" s="57">
        <f>J3</f>
        <v>135</v>
      </c>
      <c r="I3" s="57"/>
      <c r="J3" s="57">
        <v>135</v>
      </c>
      <c r="K3" s="56"/>
      <c r="L3" s="56"/>
      <c r="M3" s="56"/>
      <c r="N3" s="56"/>
    </row>
    <row r="4" ht="15" customHeight="1">
      <c r="A4" t="s" s="55">
        <v>14</v>
      </c>
      <c r="B4" t="s" s="55">
        <v>15</v>
      </c>
      <c r="C4" s="57">
        <v>15646</v>
      </c>
      <c r="D4" s="57">
        <v>8177</v>
      </c>
      <c r="E4" s="57">
        <v>2626</v>
      </c>
      <c r="F4" s="57">
        <v>2060</v>
      </c>
      <c r="G4" s="57">
        <v>566</v>
      </c>
      <c r="H4" s="57">
        <v>5551</v>
      </c>
      <c r="I4" s="57">
        <v>4106</v>
      </c>
      <c r="J4" s="57">
        <v>1445</v>
      </c>
      <c r="K4" s="56"/>
      <c r="L4" s="56"/>
      <c r="M4" s="56"/>
      <c r="N4" s="56"/>
    </row>
    <row r="5" ht="15" customHeight="1">
      <c r="A5" t="s" s="55">
        <v>16</v>
      </c>
      <c r="B5" t="s" s="55">
        <v>17</v>
      </c>
      <c r="C5" s="57">
        <v>41937</v>
      </c>
      <c r="D5" s="57">
        <v>10080</v>
      </c>
      <c r="E5" s="57">
        <v>8339</v>
      </c>
      <c r="F5" s="57">
        <v>5335</v>
      </c>
      <c r="G5" s="57">
        <v>3004</v>
      </c>
      <c r="H5" s="57">
        <v>1741</v>
      </c>
      <c r="I5" s="57">
        <v>566</v>
      </c>
      <c r="J5" s="57">
        <v>1175</v>
      </c>
      <c r="K5" s="56"/>
      <c r="L5" t="s" s="55">
        <v>147</v>
      </c>
      <c r="M5" s="56"/>
      <c r="N5" s="56"/>
    </row>
    <row r="6" ht="15" customHeight="1">
      <c r="A6" t="s" s="55">
        <v>18</v>
      </c>
      <c r="B6" t="s" s="55">
        <v>19</v>
      </c>
      <c r="C6" s="57">
        <v>129075</v>
      </c>
      <c r="D6" s="57">
        <v>31651</v>
      </c>
      <c r="E6" s="57">
        <v>10308</v>
      </c>
      <c r="F6" s="57">
        <v>6901</v>
      </c>
      <c r="G6" s="57">
        <v>3407</v>
      </c>
      <c r="H6" s="57">
        <v>21343</v>
      </c>
      <c r="I6" s="57">
        <v>21278</v>
      </c>
      <c r="J6" s="57">
        <v>65</v>
      </c>
      <c r="K6" s="56"/>
      <c r="L6" s="56"/>
      <c r="M6" s="56"/>
      <c r="N6" s="56"/>
    </row>
    <row r="7" ht="15" customHeight="1">
      <c r="A7" t="s" s="55">
        <v>20</v>
      </c>
      <c r="B7" t="s" s="55">
        <v>21</v>
      </c>
      <c r="C7" s="57">
        <v>20137</v>
      </c>
      <c r="D7" s="57">
        <v>3946</v>
      </c>
      <c r="E7" s="57">
        <v>94</v>
      </c>
      <c r="F7" s="57">
        <v>57</v>
      </c>
      <c r="G7" s="57">
        <v>37</v>
      </c>
      <c r="H7" s="57">
        <v>3852</v>
      </c>
      <c r="I7" s="57">
        <v>2651</v>
      </c>
      <c r="J7" s="57">
        <v>1201</v>
      </c>
      <c r="K7" s="56"/>
      <c r="L7" s="56"/>
      <c r="M7" s="56"/>
      <c r="N7" s="56"/>
    </row>
    <row r="8" ht="15" customHeight="1">
      <c r="A8" t="s" s="55">
        <v>22</v>
      </c>
      <c r="B8" t="s" s="55">
        <v>23</v>
      </c>
      <c r="C8" s="57">
        <v>13366</v>
      </c>
      <c r="D8" s="57"/>
      <c r="E8" s="57"/>
      <c r="F8" s="57"/>
      <c r="G8" s="57"/>
      <c r="H8" s="57"/>
      <c r="I8" s="57"/>
      <c r="J8" s="57"/>
      <c r="K8" s="56"/>
      <c r="L8" s="56"/>
      <c r="M8" s="56"/>
      <c r="N8" s="56"/>
    </row>
    <row r="9" ht="15" customHeight="1">
      <c r="A9" t="s" s="55">
        <v>24</v>
      </c>
      <c r="B9" t="s" s="55">
        <v>25</v>
      </c>
      <c r="C9" s="57">
        <v>5207</v>
      </c>
      <c r="D9" s="57">
        <v>530</v>
      </c>
      <c r="E9" s="57">
        <v>530</v>
      </c>
      <c r="F9" s="57"/>
      <c r="G9" s="57"/>
      <c r="H9" s="57"/>
      <c r="I9" s="57"/>
      <c r="J9" s="57"/>
      <c r="K9" s="56"/>
      <c r="L9" s="56"/>
      <c r="M9" s="56"/>
      <c r="N9" s="56"/>
    </row>
    <row r="10" ht="15" customHeight="1">
      <c r="A10" t="s" s="55">
        <v>26</v>
      </c>
      <c r="B10" t="s" s="55">
        <v>27</v>
      </c>
      <c r="C10" s="57">
        <v>96253</v>
      </c>
      <c r="D10" s="57">
        <v>16558</v>
      </c>
      <c r="E10" s="57">
        <v>15628</v>
      </c>
      <c r="F10" s="57">
        <v>8870</v>
      </c>
      <c r="G10" s="57">
        <v>6758</v>
      </c>
      <c r="H10" s="57">
        <v>930</v>
      </c>
      <c r="I10" s="57">
        <v>389</v>
      </c>
      <c r="J10" s="57">
        <v>541</v>
      </c>
      <c r="K10" s="56"/>
      <c r="L10" s="56"/>
      <c r="M10" s="56"/>
      <c r="N10" s="56"/>
    </row>
    <row r="11" ht="15" customHeight="1">
      <c r="A11" t="s" s="55">
        <v>28</v>
      </c>
      <c r="B11" t="s" s="55">
        <v>29</v>
      </c>
      <c r="C11" s="57"/>
      <c r="D11" s="57"/>
      <c r="E11" s="57"/>
      <c r="F11" s="57"/>
      <c r="G11" s="57"/>
      <c r="H11" s="57"/>
      <c r="I11" s="57"/>
      <c r="J11" s="57"/>
      <c r="K11" s="56"/>
      <c r="L11" s="56"/>
      <c r="M11" s="56"/>
      <c r="N11" s="56"/>
    </row>
    <row r="12" ht="15" customHeight="1">
      <c r="A12" t="s" s="55">
        <v>30</v>
      </c>
      <c r="B12" t="s" s="55">
        <v>31</v>
      </c>
      <c r="C12" s="57">
        <v>4396</v>
      </c>
      <c r="D12" s="57">
        <v>1232</v>
      </c>
      <c r="E12" s="57">
        <v>504</v>
      </c>
      <c r="F12" s="57">
        <v>438</v>
      </c>
      <c r="G12" s="57">
        <v>66</v>
      </c>
      <c r="H12" s="57">
        <v>728</v>
      </c>
      <c r="I12" s="57">
        <v>549</v>
      </c>
      <c r="J12" s="57">
        <v>179</v>
      </c>
      <c r="K12" s="56"/>
      <c r="L12" s="56"/>
      <c r="M12" s="56"/>
      <c r="N12" s="56"/>
    </row>
    <row r="13" ht="15" customHeight="1">
      <c r="A13" t="s" s="55">
        <v>32</v>
      </c>
      <c r="B13" t="s" s="55">
        <v>33</v>
      </c>
      <c r="C13" s="57">
        <v>8363</v>
      </c>
      <c r="D13" s="57">
        <v>2675</v>
      </c>
      <c r="E13" s="57">
        <v>1790</v>
      </c>
      <c r="F13" s="57">
        <v>935</v>
      </c>
      <c r="G13" s="57">
        <v>855</v>
      </c>
      <c r="H13" s="57">
        <v>885</v>
      </c>
      <c r="I13" s="57">
        <v>574</v>
      </c>
      <c r="J13" s="57">
        <v>311</v>
      </c>
      <c r="K13" s="56"/>
      <c r="L13" s="56"/>
      <c r="M13" s="56"/>
      <c r="N13" s="56"/>
    </row>
    <row r="14" ht="15" customHeight="1">
      <c r="A14" t="s" s="55">
        <v>34</v>
      </c>
      <c r="B14" t="s" s="55">
        <v>35</v>
      </c>
      <c r="C14" s="57">
        <v>8651</v>
      </c>
      <c r="D14" s="57">
        <v>3776</v>
      </c>
      <c r="E14" s="57">
        <v>2559</v>
      </c>
      <c r="F14" s="57">
        <v>1915</v>
      </c>
      <c r="G14" s="57">
        <v>644</v>
      </c>
      <c r="H14" s="57">
        <v>1217</v>
      </c>
      <c r="I14" s="57">
        <v>993</v>
      </c>
      <c r="J14" s="57">
        <v>224</v>
      </c>
      <c r="K14" s="56"/>
      <c r="L14" s="56"/>
      <c r="M14" s="56"/>
      <c r="N14" s="56"/>
    </row>
    <row r="15" ht="15" customHeight="1">
      <c r="A15" t="s" s="55">
        <v>36</v>
      </c>
      <c r="B15" t="s" s="55">
        <v>37</v>
      </c>
      <c r="C15" s="57">
        <v>40872</v>
      </c>
      <c r="D15" s="57">
        <v>6276</v>
      </c>
      <c r="E15" s="57"/>
      <c r="F15" s="57"/>
      <c r="G15" s="57"/>
      <c r="H15" s="57">
        <v>6276</v>
      </c>
      <c r="I15" s="57">
        <v>2169</v>
      </c>
      <c r="J15" s="57">
        <v>4107</v>
      </c>
      <c r="K15" s="56"/>
      <c r="L15" s="56"/>
      <c r="M15" s="56"/>
      <c r="N15" s="56"/>
    </row>
    <row r="16" ht="15" customHeight="1">
      <c r="A16" t="s" s="55">
        <v>38</v>
      </c>
      <c r="B16" t="s" s="55">
        <v>39</v>
      </c>
      <c r="C16" s="57"/>
      <c r="D16" s="57"/>
      <c r="E16" s="57"/>
      <c r="F16" s="57"/>
      <c r="G16" s="57"/>
      <c r="H16" s="57"/>
      <c r="I16" s="57"/>
      <c r="J16" s="57"/>
      <c r="K16" s="56"/>
      <c r="L16" s="56"/>
      <c r="M16" s="56"/>
      <c r="N16" s="56"/>
    </row>
    <row r="17" ht="15" customHeight="1">
      <c r="A17" t="s" s="55">
        <v>40</v>
      </c>
      <c r="B17" t="s" s="55">
        <v>41</v>
      </c>
      <c r="C17" s="57">
        <v>9973</v>
      </c>
      <c r="D17" s="57">
        <v>3077</v>
      </c>
      <c r="E17" s="57">
        <v>2283</v>
      </c>
      <c r="F17" s="57">
        <v>904</v>
      </c>
      <c r="G17" s="57">
        <v>1379</v>
      </c>
      <c r="H17" s="57">
        <v>794</v>
      </c>
      <c r="I17" s="57">
        <v>794</v>
      </c>
      <c r="J17" s="57"/>
      <c r="K17" s="56"/>
      <c r="L17" s="56"/>
      <c r="M17" s="56"/>
      <c r="N17" s="56"/>
    </row>
    <row r="18" ht="15" customHeight="1">
      <c r="A18" t="s" s="55">
        <v>42</v>
      </c>
      <c r="B18" t="s" s="55">
        <v>43</v>
      </c>
      <c r="C18" s="57"/>
      <c r="D18" s="57"/>
      <c r="E18" s="57"/>
      <c r="F18" s="57"/>
      <c r="G18" s="57"/>
      <c r="H18" s="57"/>
      <c r="I18" s="57"/>
      <c r="J18" s="57"/>
      <c r="K18" s="56"/>
      <c r="L18" s="56"/>
      <c r="M18" s="56"/>
      <c r="N18" s="56"/>
    </row>
    <row r="19" ht="15" customHeight="1">
      <c r="A19" t="s" s="55">
        <v>44</v>
      </c>
      <c r="B19" t="s" s="55">
        <v>45</v>
      </c>
      <c r="C19" s="57">
        <v>32488</v>
      </c>
      <c r="D19" s="57">
        <v>9744</v>
      </c>
      <c r="E19" s="57">
        <v>3654</v>
      </c>
      <c r="F19" s="57">
        <v>1037</v>
      </c>
      <c r="G19" s="57">
        <v>2617</v>
      </c>
      <c r="H19" s="57">
        <v>6090</v>
      </c>
      <c r="I19" s="57">
        <v>5302</v>
      </c>
      <c r="J19" s="57">
        <v>788</v>
      </c>
      <c r="K19" s="56"/>
      <c r="L19" s="56"/>
      <c r="M19" s="56"/>
      <c r="N19" s="56"/>
    </row>
    <row r="20" ht="15" customHeight="1">
      <c r="A20" t="s" s="55">
        <v>46</v>
      </c>
      <c r="B20" t="s" s="55">
        <v>47</v>
      </c>
      <c r="C20" s="57">
        <v>8279</v>
      </c>
      <c r="D20" s="57">
        <v>226</v>
      </c>
      <c r="E20" s="57">
        <v>17</v>
      </c>
      <c r="F20" s="57"/>
      <c r="G20" s="57"/>
      <c r="H20" s="57">
        <v>209</v>
      </c>
      <c r="I20" s="57">
        <v>87</v>
      </c>
      <c r="J20" s="57">
        <v>122</v>
      </c>
      <c r="K20" s="56"/>
      <c r="L20" s="56"/>
      <c r="M20" s="56"/>
      <c r="N20" s="56"/>
    </row>
    <row r="21" ht="15" customHeight="1">
      <c r="A21" t="s" s="55">
        <v>48</v>
      </c>
      <c r="B21" t="s" s="55">
        <v>49</v>
      </c>
      <c r="C21" s="57">
        <v>19453</v>
      </c>
      <c r="D21" s="57">
        <v>1684</v>
      </c>
      <c r="E21" s="57">
        <v>874</v>
      </c>
      <c r="F21" s="57"/>
      <c r="G21" s="57"/>
      <c r="H21" s="57">
        <v>810</v>
      </c>
      <c r="I21" s="57"/>
      <c r="J21" s="57"/>
      <c r="K21" s="56"/>
      <c r="L21" s="56"/>
      <c r="M21" s="56"/>
      <c r="N21" s="56"/>
    </row>
    <row r="22" ht="15" customHeight="1">
      <c r="A22" t="s" s="55">
        <v>50</v>
      </c>
      <c r="B22" t="s" s="55">
        <v>51</v>
      </c>
      <c r="C22" s="57">
        <v>2473</v>
      </c>
      <c r="D22" s="57"/>
      <c r="E22" s="57"/>
      <c r="F22" s="57"/>
      <c r="G22" s="57"/>
      <c r="H22" s="57"/>
      <c r="I22" s="57"/>
      <c r="J22" s="57"/>
      <c r="K22" s="56"/>
      <c r="L22" s="56"/>
      <c r="M22" s="56"/>
      <c r="N22" s="56"/>
    </row>
    <row r="23" ht="15" customHeight="1">
      <c r="A23" t="s" s="55">
        <v>52</v>
      </c>
      <c r="B23" t="s" s="55">
        <v>53</v>
      </c>
      <c r="C23" s="57">
        <v>38827</v>
      </c>
      <c r="D23" s="57">
        <v>1454</v>
      </c>
      <c r="E23" s="57"/>
      <c r="F23" s="57"/>
      <c r="G23" s="57"/>
      <c r="H23" s="57">
        <f>J23</f>
        <v>1454</v>
      </c>
      <c r="I23" s="57"/>
      <c r="J23" s="57">
        <v>1454</v>
      </c>
      <c r="K23" s="56"/>
      <c r="L23" s="56"/>
      <c r="M23" s="56"/>
      <c r="N23" s="56"/>
    </row>
    <row r="24" ht="15" customHeight="1">
      <c r="A24" t="s" s="55">
        <v>54</v>
      </c>
      <c r="B24" t="s" s="55">
        <v>55</v>
      </c>
      <c r="C24" s="57">
        <v>9821</v>
      </c>
      <c r="D24" s="57">
        <f>E24+H24</f>
        <v>3033</v>
      </c>
      <c r="E24" s="57">
        <v>1305</v>
      </c>
      <c r="F24" s="57"/>
      <c r="G24" s="57">
        <v>1305</v>
      </c>
      <c r="H24" s="57">
        <v>1728</v>
      </c>
      <c r="I24" s="57">
        <v>534</v>
      </c>
      <c r="J24" s="57">
        <v>1194</v>
      </c>
      <c r="K24" s="56"/>
      <c r="L24" s="56"/>
      <c r="M24" s="56"/>
      <c r="N24" s="56"/>
    </row>
    <row r="25" ht="15" customHeight="1">
      <c r="A25" t="s" s="55">
        <v>56</v>
      </c>
      <c r="B25" t="s" s="55">
        <v>57</v>
      </c>
      <c r="C25" s="57">
        <v>31721</v>
      </c>
      <c r="D25" s="57">
        <v>17292</v>
      </c>
      <c r="E25" s="57">
        <v>10244</v>
      </c>
      <c r="F25" s="57">
        <v>5886</v>
      </c>
      <c r="G25" s="57">
        <v>4358</v>
      </c>
      <c r="H25" s="57">
        <v>7048</v>
      </c>
      <c r="I25" s="57">
        <v>3803</v>
      </c>
      <c r="J25" s="57">
        <v>3245</v>
      </c>
      <c r="K25" s="56"/>
      <c r="L25" s="56"/>
      <c r="M25" s="56"/>
      <c r="N25" s="56"/>
    </row>
    <row r="26" ht="15" customHeight="1">
      <c r="A26" t="s" s="55">
        <v>58</v>
      </c>
      <c r="B26" t="s" s="55">
        <v>59</v>
      </c>
      <c r="C26" s="57">
        <v>19276</v>
      </c>
      <c r="D26" s="57">
        <v>5705</v>
      </c>
      <c r="E26" s="57">
        <v>4091</v>
      </c>
      <c r="F26" s="57">
        <v>1987</v>
      </c>
      <c r="G26" s="57">
        <v>2104</v>
      </c>
      <c r="H26" s="57">
        <v>1614</v>
      </c>
      <c r="I26" s="57">
        <v>619</v>
      </c>
      <c r="J26" s="57">
        <v>995</v>
      </c>
      <c r="K26" s="56"/>
      <c r="L26" t="s" s="55">
        <v>147</v>
      </c>
      <c r="M26" s="56"/>
      <c r="N26" s="56"/>
    </row>
    <row r="27" ht="15" customHeight="1">
      <c r="A27" t="s" s="55">
        <v>60</v>
      </c>
      <c r="B27" t="s" s="55">
        <v>61</v>
      </c>
      <c r="C27" s="57">
        <v>2711</v>
      </c>
      <c r="D27" s="57">
        <v>730</v>
      </c>
      <c r="E27" s="57">
        <v>571</v>
      </c>
      <c r="F27" s="57">
        <v>172</v>
      </c>
      <c r="G27" s="57">
        <v>399</v>
      </c>
      <c r="H27" s="57">
        <v>159</v>
      </c>
      <c r="I27" s="57">
        <v>40</v>
      </c>
      <c r="J27" s="57">
        <v>119</v>
      </c>
      <c r="K27" s="56"/>
      <c r="L27" t="s" s="55">
        <v>147</v>
      </c>
      <c r="M27" s="56"/>
      <c r="N27" s="56"/>
    </row>
    <row r="28" ht="15" customHeight="1">
      <c r="A28" t="s" s="55">
        <v>62</v>
      </c>
      <c r="B28" t="s" s="55">
        <v>63</v>
      </c>
      <c r="C28" s="57">
        <v>37104</v>
      </c>
      <c r="D28" s="57">
        <v>10517</v>
      </c>
      <c r="E28" s="57">
        <v>6504</v>
      </c>
      <c r="F28" s="57">
        <v>5961</v>
      </c>
      <c r="G28" s="57">
        <v>543</v>
      </c>
      <c r="H28" s="57">
        <v>4013</v>
      </c>
      <c r="I28" s="57">
        <v>4004</v>
      </c>
      <c r="J28" s="57">
        <v>9</v>
      </c>
      <c r="K28" s="56"/>
      <c r="L28" s="56"/>
      <c r="M28" s="56"/>
      <c r="N28" s="56"/>
    </row>
    <row r="29" ht="15" customHeight="1">
      <c r="A29" t="s" s="55">
        <v>64</v>
      </c>
      <c r="B29" t="s" s="55">
        <v>65</v>
      </c>
      <c r="C29" s="57">
        <v>1695</v>
      </c>
      <c r="D29" s="57">
        <v>593</v>
      </c>
      <c r="E29" s="57">
        <v>412</v>
      </c>
      <c r="F29" s="57"/>
      <c r="G29" s="57"/>
      <c r="H29" s="57">
        <v>181</v>
      </c>
      <c r="I29" s="57"/>
      <c r="J29" s="57"/>
      <c r="K29" s="56"/>
      <c r="L29" t="s" s="55">
        <v>147</v>
      </c>
      <c r="M29" s="56"/>
      <c r="N29" s="56"/>
    </row>
    <row r="30" ht="15" customHeight="1">
      <c r="A30" t="s" s="55">
        <v>66</v>
      </c>
      <c r="B30" t="s" s="55">
        <v>67</v>
      </c>
      <c r="C30" s="57">
        <v>5302</v>
      </c>
      <c r="D30" s="57">
        <v>591</v>
      </c>
      <c r="E30" s="57">
        <v>281</v>
      </c>
      <c r="F30" s="57"/>
      <c r="G30" s="57"/>
      <c r="H30" s="57">
        <v>310</v>
      </c>
      <c r="I30" s="57">
        <v>205</v>
      </c>
      <c r="J30" s="57">
        <v>105</v>
      </c>
      <c r="K30" s="56"/>
      <c r="L30" s="56"/>
      <c r="M30" s="56"/>
      <c r="N30" s="56"/>
    </row>
    <row r="31" ht="15" customHeight="1">
      <c r="A31" t="s" s="55">
        <v>68</v>
      </c>
      <c r="B31" t="s" s="55">
        <v>69</v>
      </c>
      <c r="C31" s="58">
        <v>2578</v>
      </c>
      <c r="D31" s="57">
        <f>G31+J31</f>
        <v>75</v>
      </c>
      <c r="E31" s="57">
        <v>17</v>
      </c>
      <c r="F31" s="57"/>
      <c r="G31" s="57">
        <v>17</v>
      </c>
      <c r="H31" s="57">
        <v>58</v>
      </c>
      <c r="I31" s="57"/>
      <c r="J31" s="57">
        <v>58</v>
      </c>
      <c r="K31" s="56"/>
      <c r="L31" s="56"/>
      <c r="M31" s="56"/>
      <c r="N31" s="56"/>
    </row>
    <row r="32" ht="15" customHeight="1">
      <c r="A32" t="s" s="55">
        <v>70</v>
      </c>
      <c r="B32" t="s" s="55">
        <v>71</v>
      </c>
      <c r="C32" s="57"/>
      <c r="D32" s="57"/>
      <c r="E32" s="57"/>
      <c r="F32" s="57"/>
      <c r="G32" s="57"/>
      <c r="H32" s="57"/>
      <c r="I32" s="57"/>
      <c r="J32" s="57"/>
      <c r="K32" s="56"/>
      <c r="L32" s="56"/>
      <c r="M32" s="56"/>
      <c r="N32" s="56"/>
    </row>
    <row r="33" ht="15" customHeight="1">
      <c r="A33" t="s" s="55">
        <v>72</v>
      </c>
      <c r="B33" t="s" s="55">
        <v>73</v>
      </c>
      <c r="C33" s="57"/>
      <c r="D33" s="57"/>
      <c r="E33" s="57"/>
      <c r="F33" s="57"/>
      <c r="G33" s="57"/>
      <c r="H33" s="57"/>
      <c r="I33" s="57"/>
      <c r="J33" s="57"/>
      <c r="K33" s="56"/>
      <c r="L33" s="56"/>
      <c r="M33" s="56"/>
      <c r="N33" s="56"/>
    </row>
    <row r="34" ht="15" customHeight="1">
      <c r="A34" t="s" s="55">
        <v>74</v>
      </c>
      <c r="B34" t="s" s="55">
        <v>75</v>
      </c>
      <c r="C34" s="57">
        <v>13740</v>
      </c>
      <c r="D34" s="57">
        <v>2996</v>
      </c>
      <c r="E34" s="57">
        <v>1899</v>
      </c>
      <c r="F34" s="57">
        <v>215</v>
      </c>
      <c r="G34" s="57">
        <v>1684</v>
      </c>
      <c r="H34" s="57">
        <v>1097</v>
      </c>
      <c r="I34" s="57">
        <v>128</v>
      </c>
      <c r="J34" s="57">
        <v>969</v>
      </c>
      <c r="K34" s="56"/>
      <c r="L34" s="56"/>
      <c r="M34" s="56"/>
      <c r="N34" s="56"/>
    </row>
    <row r="35" ht="15" customHeight="1">
      <c r="A35" t="s" s="55">
        <v>76</v>
      </c>
      <c r="B35" t="s" s="55">
        <v>77</v>
      </c>
      <c r="C35" s="57">
        <v>49312</v>
      </c>
      <c r="D35" s="57">
        <v>11034</v>
      </c>
      <c r="E35" s="57"/>
      <c r="F35" s="57"/>
      <c r="G35" s="57"/>
      <c r="H35" s="57">
        <v>11034</v>
      </c>
      <c r="I35" s="57">
        <v>6053</v>
      </c>
      <c r="J35" s="57">
        <v>4981</v>
      </c>
      <c r="K35" s="56"/>
      <c r="L35" s="56"/>
      <c r="M35" s="56"/>
      <c r="N35" s="56"/>
    </row>
    <row r="36" ht="15" customHeight="1">
      <c r="A36" t="s" s="55">
        <v>78</v>
      </c>
      <c r="B36" t="s" s="55">
        <v>79</v>
      </c>
      <c r="C36" s="57"/>
      <c r="D36" s="57"/>
      <c r="E36" s="57"/>
      <c r="F36" s="57"/>
      <c r="G36" s="57"/>
      <c r="H36" s="57"/>
      <c r="I36" s="57"/>
      <c r="J36" s="57"/>
      <c r="K36" s="56"/>
      <c r="L36" s="56"/>
      <c r="M36" s="56"/>
      <c r="N36" s="56"/>
    </row>
    <row r="37" ht="15" customHeight="1">
      <c r="A37" t="s" s="55">
        <v>80</v>
      </c>
      <c r="B37" t="s" s="55">
        <v>81</v>
      </c>
      <c r="C37" s="57">
        <v>27180</v>
      </c>
      <c r="D37" s="57">
        <v>2856</v>
      </c>
      <c r="E37" s="57">
        <v>4772</v>
      </c>
      <c r="F37" s="57">
        <v>2884</v>
      </c>
      <c r="G37" s="57">
        <v>1888</v>
      </c>
      <c r="H37" s="57"/>
      <c r="I37" s="57"/>
      <c r="J37" s="57"/>
      <c r="K37" s="56"/>
      <c r="L37" t="s" s="55">
        <v>147</v>
      </c>
      <c r="M37" s="56"/>
      <c r="N37" s="56"/>
    </row>
    <row r="38" ht="15" customHeight="1">
      <c r="A38" t="s" s="55">
        <v>82</v>
      </c>
      <c r="B38" t="s" s="55">
        <v>83</v>
      </c>
      <c r="C38" s="57">
        <v>15478</v>
      </c>
      <c r="D38" s="57">
        <v>1692</v>
      </c>
      <c r="E38" s="57">
        <v>1640</v>
      </c>
      <c r="F38" s="57">
        <v>720</v>
      </c>
      <c r="G38" s="57">
        <v>920</v>
      </c>
      <c r="H38" s="57">
        <v>52</v>
      </c>
      <c r="I38" s="57">
        <v>20</v>
      </c>
      <c r="J38" s="57">
        <v>32</v>
      </c>
      <c r="K38" s="56"/>
      <c r="L38" s="56"/>
      <c r="M38" s="56"/>
      <c r="N38" s="56"/>
    </row>
    <row r="39" ht="15" customHeight="1">
      <c r="A39" t="s" s="55">
        <v>84</v>
      </c>
      <c r="B39" t="s" s="55">
        <v>85</v>
      </c>
      <c r="C39" s="57">
        <v>48353</v>
      </c>
      <c r="D39" s="57">
        <v>7525</v>
      </c>
      <c r="E39" s="57"/>
      <c r="F39" s="57"/>
      <c r="G39" s="57"/>
      <c r="H39" s="57">
        <v>7525</v>
      </c>
      <c r="I39" s="57">
        <v>4503</v>
      </c>
      <c r="J39" s="57">
        <v>3022</v>
      </c>
      <c r="K39" s="56"/>
      <c r="L39" s="56"/>
      <c r="M39" s="56"/>
      <c r="N39" s="56"/>
    </row>
    <row r="40" ht="15" customHeight="1">
      <c r="A40" t="s" s="55">
        <v>86</v>
      </c>
      <c r="B40" t="s" s="55">
        <v>87</v>
      </c>
      <c r="C40" s="57">
        <v>2108</v>
      </c>
      <c r="D40" s="57">
        <v>653</v>
      </c>
      <c r="E40" s="57">
        <v>555</v>
      </c>
      <c r="F40" s="57">
        <v>476</v>
      </c>
      <c r="G40" s="57">
        <v>79</v>
      </c>
      <c r="H40" s="57">
        <v>98</v>
      </c>
      <c r="I40" s="57">
        <v>54</v>
      </c>
      <c r="J40" s="57">
        <v>44</v>
      </c>
      <c r="K40" s="56"/>
      <c r="L40" s="56"/>
      <c r="M40" s="56"/>
      <c r="N40" s="56"/>
    </row>
    <row r="41" ht="15" customHeight="1">
      <c r="A41" t="s" s="55">
        <v>88</v>
      </c>
      <c r="B41" t="s" s="55">
        <v>89</v>
      </c>
      <c r="C41" s="57">
        <v>18958</v>
      </c>
      <c r="D41" s="57">
        <v>3129</v>
      </c>
      <c r="E41" s="57">
        <v>1854</v>
      </c>
      <c r="F41" s="57"/>
      <c r="G41" s="57"/>
      <c r="H41" s="57">
        <v>1275</v>
      </c>
      <c r="I41" s="57"/>
      <c r="J41" s="57"/>
      <c r="K41" s="56"/>
      <c r="L41" s="56"/>
      <c r="M41" s="56"/>
      <c r="N41" s="56"/>
    </row>
    <row r="42" ht="15" customHeight="1">
      <c r="A42" t="s" s="55">
        <v>90</v>
      </c>
      <c r="B42" t="s" s="55">
        <v>91</v>
      </c>
      <c r="C42" s="57">
        <v>4026</v>
      </c>
      <c r="D42" s="57">
        <v>1871</v>
      </c>
      <c r="E42" s="57">
        <v>688</v>
      </c>
      <c r="F42" s="57">
        <v>254</v>
      </c>
      <c r="G42" s="57">
        <v>434</v>
      </c>
      <c r="H42" s="57">
        <v>1183</v>
      </c>
      <c r="I42" s="57">
        <v>275</v>
      </c>
      <c r="J42" s="57">
        <v>908</v>
      </c>
      <c r="K42" s="56"/>
      <c r="L42" s="56"/>
      <c r="M42" s="56"/>
      <c r="N42" s="56"/>
    </row>
    <row r="43" ht="15" customHeight="1">
      <c r="A43" t="s" s="55">
        <v>92</v>
      </c>
      <c r="B43" t="s" s="55">
        <v>93</v>
      </c>
      <c r="C43" s="57">
        <v>22339</v>
      </c>
      <c r="D43" s="57">
        <v>4835</v>
      </c>
      <c r="E43" s="57">
        <v>3428</v>
      </c>
      <c r="F43" s="57">
        <v>0</v>
      </c>
      <c r="G43" s="57">
        <v>3428</v>
      </c>
      <c r="H43" s="57">
        <v>1407</v>
      </c>
      <c r="I43" s="57">
        <v>0</v>
      </c>
      <c r="J43" s="57">
        <v>1407</v>
      </c>
      <c r="K43" s="56"/>
      <c r="L43" s="56"/>
      <c r="M43" s="56"/>
      <c r="N43" s="56"/>
    </row>
    <row r="44" ht="15" customHeight="1">
      <c r="A44" t="s" s="55">
        <v>94</v>
      </c>
      <c r="B44" t="s" s="55">
        <v>95</v>
      </c>
      <c r="C44" s="57">
        <v>145019</v>
      </c>
      <c r="D44" s="57">
        <v>34296</v>
      </c>
      <c r="E44" s="57">
        <v>25708</v>
      </c>
      <c r="F44" s="57"/>
      <c r="G44" s="57"/>
      <c r="H44" s="57">
        <v>8588</v>
      </c>
      <c r="I44" s="57">
        <v>6260</v>
      </c>
      <c r="J44" s="57">
        <v>2328</v>
      </c>
      <c r="K44" s="56"/>
      <c r="L44" s="56"/>
      <c r="M44" s="56"/>
      <c r="N44" s="56"/>
    </row>
    <row r="45" ht="15" customHeight="1">
      <c r="A45" t="s" s="55">
        <v>96</v>
      </c>
      <c r="B45" t="s" s="55">
        <v>97</v>
      </c>
      <c r="C45" s="57">
        <v>6439</v>
      </c>
      <c r="D45" s="57">
        <v>3211</v>
      </c>
      <c r="E45" s="57">
        <v>1483</v>
      </c>
      <c r="F45" s="57"/>
      <c r="G45" s="57"/>
      <c r="H45" s="57">
        <v>1728</v>
      </c>
      <c r="I45" s="57"/>
      <c r="J45" s="57"/>
      <c r="K45" s="56"/>
      <c r="L45" s="56"/>
      <c r="M45" s="56"/>
      <c r="N45" s="56"/>
    </row>
    <row r="46" ht="15" customHeight="1">
      <c r="A46" t="s" s="55">
        <v>98</v>
      </c>
      <c r="B46" t="s" s="55">
        <v>99</v>
      </c>
      <c r="C46" s="57">
        <v>29907</v>
      </c>
      <c r="D46" s="57">
        <v>11239</v>
      </c>
      <c r="E46" s="57">
        <v>10123</v>
      </c>
      <c r="F46" s="57">
        <v>8856</v>
      </c>
      <c r="G46" s="57">
        <v>1267</v>
      </c>
      <c r="H46" s="57">
        <v>1116</v>
      </c>
      <c r="I46" s="57">
        <v>1024</v>
      </c>
      <c r="J46" s="57">
        <v>92</v>
      </c>
      <c r="K46" s="56"/>
      <c r="L46" s="56"/>
      <c r="M46" s="56"/>
      <c r="N46" s="56"/>
    </row>
    <row r="47" ht="15" customHeight="1">
      <c r="A47" t="s" s="55">
        <v>100</v>
      </c>
      <c r="B47" t="s" s="55">
        <v>101</v>
      </c>
      <c r="C47" s="58">
        <v>1296</v>
      </c>
      <c r="D47" s="57">
        <f>E47+H47</f>
        <v>119</v>
      </c>
      <c r="E47" s="57">
        <v>35</v>
      </c>
      <c r="F47" s="57"/>
      <c r="G47" s="56"/>
      <c r="H47" s="57">
        <f>23+61</f>
        <v>84</v>
      </c>
      <c r="I47" s="57"/>
      <c r="J47" s="57"/>
      <c r="K47" s="56"/>
      <c r="L47" s="56"/>
      <c r="M47" s="57"/>
      <c r="N47" s="56"/>
    </row>
    <row r="48" ht="15" customHeight="1">
      <c r="A48" t="s" s="55">
        <v>102</v>
      </c>
      <c r="B48" t="s" s="55">
        <v>103</v>
      </c>
      <c r="C48" s="57">
        <v>19636</v>
      </c>
      <c r="D48" s="57">
        <v>7293</v>
      </c>
      <c r="E48" s="57"/>
      <c r="F48" s="57"/>
      <c r="G48" s="57"/>
      <c r="H48" s="57">
        <v>7293</v>
      </c>
      <c r="I48" s="57">
        <v>4694</v>
      </c>
      <c r="J48" s="57">
        <v>2599</v>
      </c>
      <c r="K48" s="56"/>
      <c r="L48" t="s" s="55">
        <v>147</v>
      </c>
      <c r="M48" s="56"/>
      <c r="N48" s="56"/>
    </row>
    <row r="49" ht="15" customHeight="1">
      <c r="A49" t="s" s="55">
        <v>104</v>
      </c>
      <c r="B49" t="s" s="55">
        <v>105</v>
      </c>
      <c r="C49" s="57">
        <v>23865</v>
      </c>
      <c r="D49" s="57">
        <v>12374</v>
      </c>
      <c r="E49" s="57">
        <v>4914</v>
      </c>
      <c r="F49" s="57">
        <v>2927</v>
      </c>
      <c r="G49" s="57">
        <v>1987</v>
      </c>
      <c r="H49" s="57">
        <v>7460</v>
      </c>
      <c r="I49" s="57">
        <v>4276</v>
      </c>
      <c r="J49" s="57">
        <v>3184</v>
      </c>
      <c r="K49" s="56"/>
      <c r="L49" t="s" s="55">
        <v>147</v>
      </c>
      <c r="M49" s="56"/>
      <c r="N49" s="56"/>
    </row>
    <row r="50" ht="15" customHeight="1">
      <c r="A50" t="s" s="55">
        <v>106</v>
      </c>
      <c r="B50" t="s" s="55">
        <v>107</v>
      </c>
      <c r="C50" s="57">
        <v>6776</v>
      </c>
      <c r="D50" s="57">
        <v>796</v>
      </c>
      <c r="E50" s="57">
        <v>796</v>
      </c>
      <c r="F50" s="57">
        <v>65</v>
      </c>
      <c r="G50" s="57">
        <v>731</v>
      </c>
      <c r="H50" s="57"/>
      <c r="I50" s="57"/>
      <c r="J50" s="57"/>
      <c r="K50" s="56"/>
      <c r="L50" t="s" s="55">
        <v>147</v>
      </c>
      <c r="M50" s="56"/>
      <c r="N50" s="56"/>
    </row>
    <row r="51" ht="15" customHeight="1">
      <c r="A51" t="s" s="55">
        <v>108</v>
      </c>
      <c r="B51" t="s" s="55">
        <v>109</v>
      </c>
      <c r="C51" s="57">
        <v>2454</v>
      </c>
      <c r="D51" s="57">
        <v>738</v>
      </c>
      <c r="E51" s="57">
        <v>497</v>
      </c>
      <c r="F51" s="57">
        <v>55</v>
      </c>
      <c r="G51" s="57">
        <v>442</v>
      </c>
      <c r="H51" s="57">
        <v>241</v>
      </c>
      <c r="I51" s="57">
        <v>69</v>
      </c>
      <c r="J51" s="57">
        <v>172</v>
      </c>
      <c r="K51" s="56"/>
      <c r="L51" s="56"/>
      <c r="M51" s="56"/>
      <c r="N51" s="56"/>
    </row>
    <row r="52" ht="15" customHeight="1">
      <c r="A52" s="56"/>
      <c r="B52" s="56"/>
      <c r="C52" s="56"/>
      <c r="D52" s="56"/>
      <c r="E52" s="56"/>
      <c r="F52" s="56"/>
      <c r="G52" s="56"/>
      <c r="H52" s="56"/>
      <c r="I52" s="56"/>
      <c r="J52" s="56"/>
      <c r="K52" s="56"/>
      <c r="L52" s="56"/>
      <c r="M52" s="56"/>
      <c r="N52" s="56"/>
    </row>
    <row r="53" ht="15" customHeight="1">
      <c r="A53" s="56"/>
      <c r="B53" t="s" s="75">
        <v>110</v>
      </c>
      <c r="C53" s="76">
        <f>SUM(C2:C51)</f>
        <v>1074055</v>
      </c>
      <c r="D53" s="76">
        <f>SUM(D2:D51)</f>
        <v>248128</v>
      </c>
      <c r="E53" s="76">
        <f>SUM(E2:E51)</f>
        <v>132467</v>
      </c>
      <c r="F53" s="76">
        <f>SUM(F2:F52)+E9+E20+E21+E29+E30+E41+E44+E45+E47</f>
        <v>90804</v>
      </c>
      <c r="G53" s="76">
        <f>SUM(G2:G51)</f>
        <v>41663</v>
      </c>
      <c r="H53" s="76">
        <f>SUM(H2:H51)</f>
        <v>117577</v>
      </c>
      <c r="I53" s="76">
        <f>SUM(I2:I52)+H21+H29+H41+H45+H47</f>
        <v>80245</v>
      </c>
      <c r="J53" s="76">
        <f>SUM(J2:J51)</f>
        <v>37332</v>
      </c>
      <c r="K53" s="56"/>
      <c r="L53" s="56"/>
      <c r="M53" s="56"/>
      <c r="N53" s="56"/>
    </row>
    <row r="54" ht="15" customHeight="1">
      <c r="A54" s="56"/>
      <c r="B54" s="56"/>
      <c r="C54" s="56"/>
      <c r="D54" s="56"/>
      <c r="E54" s="56"/>
      <c r="F54" s="56"/>
      <c r="G54" s="56"/>
      <c r="H54" s="56"/>
      <c r="I54" s="56"/>
      <c r="J54" s="56"/>
      <c r="K54" s="56"/>
      <c r="L54" s="56"/>
      <c r="M54" s="56"/>
      <c r="N54" s="56"/>
    </row>
    <row r="55" ht="15" customHeight="1">
      <c r="A55" s="56"/>
      <c r="B55" t="s" s="55">
        <v>140</v>
      </c>
      <c r="C55" s="58">
        <f>COUNTIF(C2:C51,"&gt;0")</f>
        <v>44</v>
      </c>
      <c r="D55" s="58">
        <f>COUNTIF(D2:D51,"&gt;0")</f>
        <v>42</v>
      </c>
      <c r="E55" s="58">
        <f>COUNTIF(E2:E51,"&gt;0")</f>
        <v>37</v>
      </c>
      <c r="F55" s="58">
        <f>COUNTIF(F2:F51,"&gt;0")</f>
        <v>24</v>
      </c>
      <c r="G55" s="58">
        <f>COUNTIF(G2:G51,"&gt;0")</f>
        <v>28</v>
      </c>
      <c r="H55" s="58">
        <f>COUNTIF(H2:H51,"&gt;0")</f>
        <v>39</v>
      </c>
      <c r="I55" s="58">
        <f>COUNTIF(I2:I51,"&gt;0")</f>
        <v>30</v>
      </c>
      <c r="J55" s="58">
        <f>COUNTIF(J2:J51,"&gt;0")</f>
        <v>33</v>
      </c>
      <c r="K55" s="56"/>
      <c r="L55" s="56"/>
      <c r="M55" s="56"/>
      <c r="N55" s="56"/>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1:Q55"/>
  <sheetViews>
    <sheetView workbookViewId="0" showGridLines="0" defaultGridColor="1"/>
  </sheetViews>
  <sheetFormatPr defaultColWidth="8.83333" defaultRowHeight="15" customHeight="1" outlineLevelRow="0" outlineLevelCol="0"/>
  <cols>
    <col min="1" max="1" width="11.1719" style="80" customWidth="1"/>
    <col min="2" max="2" width="15.3516" style="80" customWidth="1"/>
    <col min="3" max="3" width="10.6719" style="80" customWidth="1"/>
    <col min="4" max="4" width="10.6719" style="80" customWidth="1"/>
    <col min="5" max="5" width="10.6719" style="80" customWidth="1"/>
    <col min="6" max="6" width="10.6719" style="80" customWidth="1"/>
    <col min="7" max="7" width="10.6719" style="80" customWidth="1"/>
    <col min="8" max="8" width="10.6719" style="80" customWidth="1"/>
    <col min="9" max="9" width="10.6719" style="80" customWidth="1"/>
    <col min="10" max="10" width="10.6719" style="80" customWidth="1"/>
    <col min="11" max="11" width="10.6719" style="80" customWidth="1"/>
    <col min="12" max="12" width="11.3516" style="80" customWidth="1"/>
    <col min="13" max="13" width="12.3516" style="80" customWidth="1"/>
    <col min="14" max="14" width="8.85156" style="80" customWidth="1"/>
    <col min="15" max="15" width="8.85156" style="80" customWidth="1"/>
    <col min="16" max="16" width="8.85156" style="80" customWidth="1"/>
    <col min="17" max="17" width="8.85156" style="80" customWidth="1"/>
    <col min="18" max="256" width="8.85156" style="80"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s="7"/>
      <c r="O1" s="7"/>
      <c r="P1" s="7"/>
      <c r="Q1" s="7"/>
    </row>
    <row r="2" ht="15" customHeight="1">
      <c r="A2" t="s" s="5">
        <v>10</v>
      </c>
      <c r="B2" t="s" s="5">
        <v>11</v>
      </c>
      <c r="C2" s="14">
        <f>1-D2</f>
        <v>0.87</v>
      </c>
      <c r="D2" s="14">
        <f>ROUND(H2,2)+ROUND(G2,2)</f>
        <v>0.13</v>
      </c>
      <c r="E2" s="14">
        <f>SUM(ROUND(L2,2),ROUND(I2,2))</f>
        <v>0.06</v>
      </c>
      <c r="F2" s="14">
        <f>ROUND(K2,2)+ROUND(J2,2)</f>
        <v>0.06999999999999999</v>
      </c>
      <c r="G2" s="14">
        <f>ROUND(J2,2)+ROUND(I2,2)</f>
        <v>0.11</v>
      </c>
      <c r="H2" s="14">
        <f>ROUND(K2,2)+ROUND(L2,2)</f>
        <v>0.02</v>
      </c>
      <c r="I2" s="14">
        <f>IF('Admissions 2018'!F2&gt;0,'Admissions 2018'!F2/'Admissions 2018'!C2,"  ")</f>
        <v>0.05483188770037086</v>
      </c>
      <c r="J2" s="14">
        <f>IF('Admissions 2018'!G2&gt;0,'Admissions 2018'!G2/'Admissions 2018'!C2,"  ")</f>
        <v>0.06221840806693842</v>
      </c>
      <c r="K2" s="14">
        <f>IF('Admissions 2018'!J2&gt;0,'Admissions 2018'!J2/'Admissions 2018'!C2,"  ")</f>
        <v>0.01281147515861097</v>
      </c>
      <c r="L2" s="14">
        <f>IF('Admissions 2018'!I2&gt;0,'Admissions 2018'!I2/'Admissions 2018'!C2,"  ")</f>
        <v>0.00812210745701413</v>
      </c>
      <c r="M2" s="8">
        <v>2018</v>
      </c>
      <c r="N2" s="7"/>
      <c r="O2" s="7"/>
      <c r="P2" s="6"/>
      <c r="Q2" s="7"/>
    </row>
    <row r="3" ht="15" customHeight="1">
      <c r="A3" t="s" s="5">
        <v>12</v>
      </c>
      <c r="B3" t="s" s="5">
        <v>13</v>
      </c>
      <c r="C3" s="14">
        <f>1-D3</f>
        <v>0.5599999999999999</v>
      </c>
      <c r="D3" s="14">
        <f>ROUND(H3,2)+ROUND(G3,2)</f>
        <v>0.4400000000000001</v>
      </c>
      <c r="E3" s="14">
        <f>SUM(ROUND(L3,2),ROUND(I3,2))</f>
        <v>0.24</v>
      </c>
      <c r="F3" s="14">
        <f>ROUND(K3,2)+ROUND(J3,2)</f>
        <v>0.2</v>
      </c>
      <c r="G3" s="14">
        <f>ROUND(J3,2)+ROUND(I3,2)</f>
        <v>0.27</v>
      </c>
      <c r="H3" s="14">
        <f>ROUND(K3,2)+ROUND(L3,2)</f>
        <v>0.17</v>
      </c>
      <c r="I3" s="14">
        <f>IF('Admissions 2018'!F3&gt;0,'Admissions 2018'!F3/'Admissions 2018'!C3,"  ")</f>
        <v>0.1472178739148997</v>
      </c>
      <c r="J3" s="14">
        <f>IF('Admissions 2018'!G3&gt;0,'Admissions 2018'!G3/'Admissions 2018'!C3,"  ")</f>
        <v>0.1197523836630141</v>
      </c>
      <c r="K3" s="14">
        <f>IF('Admissions 2018'!J3&gt;0,'Admissions 2018'!J3/'Admissions 2018'!C3,"  ")</f>
        <v>0.07805606944642095</v>
      </c>
      <c r="L3" s="14">
        <f>IF('Admissions 2018'!I3&gt;0,'Admissions 2018'!I3/'Admissions 2018'!C3,"  ")</f>
        <v>0.08759072150277501</v>
      </c>
      <c r="M3" s="8">
        <v>2018</v>
      </c>
      <c r="N3" s="7"/>
      <c r="O3" s="7"/>
      <c r="P3" s="6"/>
      <c r="Q3" s="7"/>
    </row>
    <row r="4" ht="15" customHeight="1">
      <c r="A4" t="s" s="5">
        <v>14</v>
      </c>
      <c r="B4" t="s" s="5">
        <v>15</v>
      </c>
      <c r="C4" s="14">
        <f>1-D4</f>
        <v>0.4500000000000001</v>
      </c>
      <c r="D4" s="14">
        <f>ROUND(H4,2)+ROUND(G4,2)</f>
        <v>0.5499999999999999</v>
      </c>
      <c r="E4" s="14">
        <f>SUM(ROUND(L4,2),ROUND(I4,2))</f>
        <v>0.34</v>
      </c>
      <c r="F4" s="14">
        <f>ROUND(K4,2)+ROUND(J4,2)</f>
        <v>0.21</v>
      </c>
      <c r="G4" s="14">
        <f>ROUND(J4,2)+ROUND(I4,2)</f>
        <v>0.08</v>
      </c>
      <c r="H4" s="14">
        <f>ROUND(K4,2)+ROUND(L4,2)</f>
        <v>0.47</v>
      </c>
      <c r="I4" s="14">
        <f>IF('Admissions 2018'!F4&gt;0,'Admissions 2018'!F4/'Admissions 2018'!C4,"  ")</f>
        <v>0.05975662755323773</v>
      </c>
      <c r="J4" s="14">
        <f>IF('Admissions 2018'!G4&gt;0,'Admissions 2018'!G4/'Admissions 2018'!C4,"  ")</f>
        <v>0.0166232073011734</v>
      </c>
      <c r="K4" s="14">
        <f>IF('Admissions 2018'!J4&gt;0,'Admissions 2018'!J4/'Admissions 2018'!C4,"  ")</f>
        <v>0.1894828335506302</v>
      </c>
      <c r="L4" s="14">
        <f>IF('Admissions 2018'!I4&gt;0,'Admissions 2018'!I4/'Admissions 2018'!C4,"  ")</f>
        <v>0.2761842677096915</v>
      </c>
      <c r="M4" s="8">
        <v>2018</v>
      </c>
      <c r="N4" s="7"/>
      <c r="O4" s="7"/>
      <c r="P4" s="6"/>
      <c r="Q4" s="7"/>
    </row>
    <row r="5" ht="15" customHeight="1">
      <c r="A5" t="s" s="5">
        <v>16</v>
      </c>
      <c r="B5" t="s" s="5">
        <v>17</v>
      </c>
      <c r="C5" s="14">
        <f>1-D5</f>
        <v>0.65</v>
      </c>
      <c r="D5" s="14">
        <f>ROUND(H5,2)+ROUND(G5,2)</f>
        <v>0.35</v>
      </c>
      <c r="E5" s="14"/>
      <c r="F5" s="14"/>
      <c r="G5" s="14">
        <f>'Admissions 2018'!E5/'Admissions 2018'!C5</f>
        <v>0.1768422199226622</v>
      </c>
      <c r="H5" s="14">
        <f>'Admissions 2018'!H5/'Admissions 2018'!C5</f>
        <v>0.1719949893796634</v>
      </c>
      <c r="I5" t="s" s="5">
        <f>IF('Admissions 2018'!F5&gt;0,'Admissions 2018'!F5/'Admissions 2018'!C5,"  ")</f>
        <v>131</v>
      </c>
      <c r="J5" t="s" s="5">
        <f>IF('Admissions 2018'!G5&gt;0,'Admissions 2018'!G5/'Admissions 2018'!C5,"  ")</f>
        <v>131</v>
      </c>
      <c r="K5" t="s" s="5">
        <f>IF('Admissions 2018'!J5&gt;0,'Admissions 2018'!J5/'Admissions 2018'!C5,"  ")</f>
        <v>131</v>
      </c>
      <c r="L5" t="s" s="5">
        <f>IF('Admissions 2018'!I5&gt;0,'Admissions 2018'!I5/'Admissions 2018'!C5,"  ")</f>
        <v>131</v>
      </c>
      <c r="M5" s="8">
        <v>2018</v>
      </c>
      <c r="N5" s="7"/>
      <c r="O5" s="7"/>
      <c r="P5" s="6"/>
      <c r="Q5" s="7"/>
    </row>
    <row r="6" ht="15" customHeight="1">
      <c r="A6" t="s" s="5">
        <v>18</v>
      </c>
      <c r="B6" t="s" s="5">
        <v>19</v>
      </c>
      <c r="C6" s="14">
        <f>1-D6</f>
        <v>0.65</v>
      </c>
      <c r="D6" s="14">
        <f>ROUND(H6,2)+ROUND(G6,2)</f>
        <v>0.35</v>
      </c>
      <c r="E6" s="14">
        <f>SUM(ROUND(L6,2),ROUND(I6,2))</f>
        <v>0.22</v>
      </c>
      <c r="F6" s="14">
        <f>ROUND(K6,2)+ROUND(J6,2)</f>
        <v>0.13</v>
      </c>
      <c r="G6" s="14">
        <f>ROUND(J6,2)+ROUND(I6,2)</f>
        <v>0.23</v>
      </c>
      <c r="H6" s="14">
        <f>ROUND(K6,2)+ROUND(L6,2)</f>
        <v>0.12</v>
      </c>
      <c r="I6" s="14">
        <f>IF('Admissions 2018'!F6&gt;0,'Admissions 2018'!F6/'Admissions 2018'!C6,"  ")</f>
        <v>0.09874484084355742</v>
      </c>
      <c r="J6" s="14">
        <f>IF('Admissions 2018'!G6&gt;0,'Admissions 2018'!G6/'Admissions 2018'!C6,"  ")</f>
        <v>0.1250353366879629</v>
      </c>
      <c r="K6" s="14">
        <f>IF('Admissions 2018'!J6&gt;0,'Admissions 2018'!J6/'Admissions 2018'!C6,"  ")</f>
        <v>0.0007067337592582123</v>
      </c>
      <c r="L6" s="14">
        <f>IF('Admissions 2018'!I6&gt;0,'Admissions 2018'!I6/'Admissions 2018'!C6,"  ")</f>
        <v>0.122547633855374</v>
      </c>
      <c r="M6" s="8">
        <v>2018</v>
      </c>
      <c r="N6" s="7"/>
      <c r="O6" s="7"/>
      <c r="P6" s="6"/>
      <c r="Q6" s="7"/>
    </row>
    <row r="7" ht="15" customHeight="1">
      <c r="A7" t="s" s="5">
        <v>20</v>
      </c>
      <c r="B7" t="s" s="5">
        <v>21</v>
      </c>
      <c r="C7" s="14">
        <f>1-D7</f>
        <v>0.62</v>
      </c>
      <c r="D7" s="14">
        <f>ROUND(H7,2)+ROUND(G7,2)</f>
        <v>0.38</v>
      </c>
      <c r="E7" s="14">
        <f>SUM(ROUND(L7,2),ROUND(I7,2))</f>
        <v>0.11</v>
      </c>
      <c r="F7" s="14">
        <f>ROUND(K7,2)+ROUND(J7,2)</f>
        <v>0.27</v>
      </c>
      <c r="G7" s="28">
        <f>'Admissions 2018'!E7/'Admissions 2018'!C7</f>
        <v>0.002203304957436154</v>
      </c>
      <c r="H7" s="14">
        <f>ROUND(K7,2)+ROUND(L7,2)</f>
        <v>0.38</v>
      </c>
      <c r="I7" s="14">
        <f>IF('Admissions 2018'!F7&gt;0,'Admissions 2018'!F7/'Admissions 2018'!C7,"  ")</f>
        <v>0.0008012018027040561</v>
      </c>
      <c r="J7" s="14">
        <f>IF('Admissions 2018'!G7&gt;0,'Admissions 2018'!G7/'Admissions 2018'!C7,"  ")</f>
        <v>0.001402103154732098</v>
      </c>
      <c r="K7" s="14">
        <f>IF('Admissions 2018'!J7&gt;0,'Admissions 2018'!J7/'Admissions 2018'!C7,"  ")</f>
        <v>0.2656985478217326</v>
      </c>
      <c r="L7" s="14">
        <f>IF('Admissions 2018'!I7&gt;0,'Admissions 2018'!I7/'Admissions 2018'!C7,"  ")</f>
        <v>0.1094641962944417</v>
      </c>
      <c r="M7" s="8">
        <v>2018</v>
      </c>
      <c r="N7" s="7"/>
      <c r="O7" s="7"/>
      <c r="P7" s="6"/>
      <c r="Q7" s="81"/>
    </row>
    <row r="8" ht="15" customHeight="1">
      <c r="A8" t="s" s="5">
        <v>22</v>
      </c>
      <c r="B8" t="s" s="5">
        <v>23</v>
      </c>
      <c r="C8" s="14">
        <f>1-D8</f>
        <v>0.91</v>
      </c>
      <c r="D8" s="14">
        <f>ROUND(H8,2)+ROUND(G8,2)</f>
        <v>0.09</v>
      </c>
      <c r="E8" s="14">
        <f>L8</f>
        <v>0.04377200494813969</v>
      </c>
      <c r="F8" s="14">
        <f>K8</f>
        <v>0.01398801027690551</v>
      </c>
      <c r="G8" s="14">
        <f>'Admissions 2018'!E8/'Admissions 2018'!C8</f>
        <v>0.03649253021219907</v>
      </c>
      <c r="H8" s="14">
        <f>ROUND(K8,2)+ROUND(L8,2)</f>
        <v>0.05</v>
      </c>
      <c r="I8" t="s" s="5">
        <f>IF('Admissions 2018'!F8&gt;0,'Admissions 2018'!F8/'Admissions 2018'!C8,"  ")</f>
        <v>131</v>
      </c>
      <c r="J8" t="s" s="5">
        <f>IF('Admissions 2018'!G8&gt;0,'Admissions 2018'!G8/'Admissions 2018'!C8,"  ")</f>
        <v>131</v>
      </c>
      <c r="K8" s="14">
        <f>IF('Admissions 2018'!J8&gt;0,'Admissions 2018'!J8/'Admissions 2018'!C8,"  ")</f>
        <v>0.01398801027690551</v>
      </c>
      <c r="L8" s="14">
        <f>IF('Admissions 2018'!I8&gt;0,'Admissions 2018'!I8/'Admissions 2018'!C8,"  ")</f>
        <v>0.04377200494813969</v>
      </c>
      <c r="M8" s="8">
        <v>2018</v>
      </c>
      <c r="N8" s="7"/>
      <c r="O8" s="7"/>
      <c r="P8" s="6"/>
      <c r="Q8" s="7"/>
    </row>
    <row r="9" ht="15" customHeight="1">
      <c r="A9" t="s" s="5">
        <v>24</v>
      </c>
      <c r="B9" t="s" s="5">
        <v>25</v>
      </c>
      <c r="C9" s="14"/>
      <c r="D9" s="14"/>
      <c r="E9" s="14"/>
      <c r="F9" s="14"/>
      <c r="G9" s="14"/>
      <c r="H9" s="14"/>
      <c r="I9" t="s" s="5">
        <f>IF('Admissions 2018'!F9&gt;0,'Admissions 2018'!F9/'Admissions 2018'!C9,"  ")</f>
        <v>131</v>
      </c>
      <c r="J9" t="s" s="5">
        <f>IF('Admissions 2018'!G9&gt;0,'Admissions 2018'!G9/'Admissions 2018'!C9,"  ")</f>
        <v>131</v>
      </c>
      <c r="K9" t="s" s="5">
        <f>IF('Admissions 2018'!J9&gt;0,'Admissions 2018'!J9/'Admissions 2018'!C9,"  ")</f>
        <v>131</v>
      </c>
      <c r="L9" t="s" s="5">
        <f>IF('Admissions 2018'!I9&gt;0,'Admissions 2018'!I9/'Admissions 2018'!C9,"  ")</f>
        <v>131</v>
      </c>
      <c r="M9" s="8">
        <v>2018</v>
      </c>
      <c r="N9" s="7"/>
      <c r="O9" s="7"/>
      <c r="P9" s="6"/>
      <c r="Q9" s="7"/>
    </row>
    <row r="10" ht="15" customHeight="1">
      <c r="A10" t="s" s="5">
        <v>26</v>
      </c>
      <c r="B10" t="s" s="5">
        <v>27</v>
      </c>
      <c r="C10" s="14">
        <f>1-D10</f>
        <v>0.65</v>
      </c>
      <c r="D10" s="14">
        <f>ROUND(H10,2)+ROUND(G10,2)</f>
        <v>0.35</v>
      </c>
      <c r="E10" s="14">
        <f>SUM(ROUND(L10,2),ROUND(I10,2))</f>
        <v>0.16</v>
      </c>
      <c r="F10" s="14">
        <f>ROUND(K10,2)+ROUND(J10,2)</f>
        <v>0.19</v>
      </c>
      <c r="G10" s="14">
        <f>ROUND(J10,2)+ROUND(I10,2)</f>
        <v>0.31</v>
      </c>
      <c r="H10" s="14">
        <f>ROUND(K10,2)+ROUND(L10,2)</f>
        <v>0.04</v>
      </c>
      <c r="I10" s="14">
        <f>IF('Admissions 2018'!F10&gt;0,'Admissions 2018'!F10/'Admissions 2018'!C10,"  ")</f>
        <v>0.1471631772414895</v>
      </c>
      <c r="J10" s="14">
        <f>IF('Admissions 2018'!G10&gt;0,'Admissions 2018'!G10/'Admissions 2018'!C10,"  ")</f>
        <v>0.1601406424804219</v>
      </c>
      <c r="K10" s="14">
        <f>IF('Admissions 2018'!J10&gt;0,'Admissions 2018'!J10/'Admissions 2018'!C10,"  ")</f>
        <v>0.02748921208246764</v>
      </c>
      <c r="L10" s="14">
        <f>IF('Admissions 2018'!I10&gt;0,'Admissions 2018'!I10/'Admissions 2018'!C10,"  ")</f>
        <v>0.009429439028288317</v>
      </c>
      <c r="M10" s="8">
        <v>2018</v>
      </c>
      <c r="N10" s="7"/>
      <c r="O10" s="7"/>
      <c r="P10" s="6"/>
      <c r="Q10" s="7"/>
    </row>
    <row r="11" ht="15" customHeight="1">
      <c r="A11" t="s" s="5">
        <v>28</v>
      </c>
      <c r="B11" t="s" s="5">
        <v>29</v>
      </c>
      <c r="C11" s="14">
        <f>1-D11</f>
        <v>0.62</v>
      </c>
      <c r="D11" s="14">
        <f>ROUND(H11,2)+ROUND(G11,2)</f>
        <v>0.38</v>
      </c>
      <c r="E11" s="14"/>
      <c r="F11" s="14"/>
      <c r="G11" s="14">
        <f>'Admissions 2018'!E11/'Admissions 2018'!C11</f>
        <v>0.253625170998632</v>
      </c>
      <c r="H11" s="14">
        <f>'Admissions 2018'!H11/'Admissions 2018'!C11</f>
        <v>0.1312175102599179</v>
      </c>
      <c r="I11" t="s" s="5">
        <f>IF('Admissions 2018'!F11&gt;0,'Admissions 2018'!F11/'Admissions 2018'!C11,"  ")</f>
        <v>131</v>
      </c>
      <c r="J11" t="s" s="5">
        <f>IF('Admissions 2018'!G11&gt;0,'Admissions 2018'!G11/'Admissions 2018'!C11,"  ")</f>
        <v>131</v>
      </c>
      <c r="K11" s="14">
        <f>IF('Admissions 2018'!J11&gt;0,'Admissions 2018'!J11/'Admissions 2018'!C11,"  ")</f>
        <v>0.05236662106703147</v>
      </c>
      <c r="L11" s="14">
        <f>IF('Admissions 2018'!I11&gt;0,'Admissions 2018'!I11/'Admissions 2018'!C11,"  ")</f>
        <v>0.07885088919288645</v>
      </c>
      <c r="M11" s="8">
        <v>2018</v>
      </c>
      <c r="N11" s="7"/>
      <c r="O11" s="7"/>
      <c r="P11" s="6"/>
      <c r="Q11" s="7"/>
    </row>
    <row r="12" ht="15" customHeight="1">
      <c r="A12" t="s" s="5">
        <v>30</v>
      </c>
      <c r="B12" t="s" s="5">
        <v>31</v>
      </c>
      <c r="C12" s="14">
        <f>1-D12</f>
        <v>0.5900000000000001</v>
      </c>
      <c r="D12" s="14">
        <f>ROUND(H12,2)+ROUND(G12,2)</f>
        <v>0.41</v>
      </c>
      <c r="E12" s="14">
        <f>SUM(ROUND(L12,2),ROUND(I12,2))</f>
        <v>0.25</v>
      </c>
      <c r="F12" s="14">
        <f>ROUND(K12,2)+ROUND(J12,2)</f>
        <v>0.16</v>
      </c>
      <c r="G12" s="14">
        <f>ROUND(J12,2)+ROUND(I12,2)</f>
        <v>0.37</v>
      </c>
      <c r="H12" s="14">
        <f>ROUND(K12,2)+ROUND(L12,2)</f>
        <v>0.04</v>
      </c>
      <c r="I12" s="14">
        <f>IF('Admissions 2018'!F12&gt;0,'Admissions 2018'!F12/'Admissions 2018'!C12,"  ")</f>
        <v>0.228381657938434</v>
      </c>
      <c r="J12" s="14">
        <f>IF('Admissions 2018'!G12&gt;0,'Admissions 2018'!G12/'Admissions 2018'!C12,"  ")</f>
        <v>0.1415250989909312</v>
      </c>
      <c r="K12" s="14">
        <f>IF('Admissions 2018'!J12&gt;0,'Admissions 2018'!J12/'Admissions 2018'!C12,"  ")</f>
        <v>0.0174990420232469</v>
      </c>
      <c r="L12" s="14">
        <f>IF('Admissions 2018'!I12&gt;0,'Admissions 2018'!I12/'Admissions 2018'!C12,"  ")</f>
        <v>0.02120321880189041</v>
      </c>
      <c r="M12" s="8">
        <v>2018</v>
      </c>
      <c r="N12" s="7"/>
      <c r="O12" s="7"/>
      <c r="P12" s="6"/>
      <c r="Q12" s="7"/>
    </row>
    <row r="13" ht="15" customHeight="1">
      <c r="A13" t="s" s="5">
        <v>32</v>
      </c>
      <c r="B13" t="s" s="5">
        <v>33</v>
      </c>
      <c r="C13" s="14">
        <f>1-D13</f>
        <v>0.5700000000000001</v>
      </c>
      <c r="D13" s="14">
        <f>ROUND(H13,2)+ROUND(G13,2)</f>
        <v>0.43</v>
      </c>
      <c r="E13" s="14">
        <f>SUM(ROUND(L13,2),ROUND(I13,2))</f>
        <v>0.25</v>
      </c>
      <c r="F13" s="14">
        <f>ROUND(K13,2)+ROUND(J13,2)</f>
        <v>0.18</v>
      </c>
      <c r="G13" s="14">
        <f>ROUND(J13,2)+ROUND(I13,2)</f>
        <v>0.29</v>
      </c>
      <c r="H13" s="14">
        <f>ROUND(K13,2)+ROUND(L13,2)</f>
        <v>0.14</v>
      </c>
      <c r="I13" s="14">
        <f>IF('Admissions 2018'!F13&gt;0,'Admissions 2018'!F13/'Admissions 2018'!C13,"  ")</f>
        <v>0.1585240860949778</v>
      </c>
      <c r="J13" s="14">
        <f>IF('Admissions 2018'!G13&gt;0,'Admissions 2018'!G13/'Admissions 2018'!C13,"  ")</f>
        <v>0.1298257601639904</v>
      </c>
      <c r="K13" s="14">
        <f>IF('Admissions 2018'!J13&gt;0,'Admissions 2018'!J13/'Admissions 2018'!C13,"  ")</f>
        <v>0.04953877690468056</v>
      </c>
      <c r="L13" s="14">
        <f>IF('Admissions 2018'!I13&gt;0,'Admissions 2018'!I13/'Admissions 2018'!C13,"  ")</f>
        <v>0.09053638537751965</v>
      </c>
      <c r="M13" s="8">
        <v>2018</v>
      </c>
      <c r="N13" s="7"/>
      <c r="O13" s="7"/>
      <c r="P13" s="6"/>
      <c r="Q13" s="7"/>
    </row>
    <row r="14" ht="15" customHeight="1">
      <c r="A14" t="s" s="5">
        <v>34</v>
      </c>
      <c r="B14" t="s" s="5">
        <v>35</v>
      </c>
      <c r="C14" s="14">
        <f>1-D14</f>
        <v>0.29</v>
      </c>
      <c r="D14" s="14">
        <f>ROUND(H14,2)+ROUND(G14,2)</f>
        <v>0.71</v>
      </c>
      <c r="E14" s="14">
        <f>SUM(ROUND(L14,2),ROUND(I14,2))</f>
        <v>0.5900000000000001</v>
      </c>
      <c r="F14" s="14">
        <f>ROUND(K14,2)+ROUND(J14,2)</f>
        <v>0.12</v>
      </c>
      <c r="G14" s="14">
        <f>ROUND(J14,2)+ROUND(I14,2)</f>
        <v>0.46</v>
      </c>
      <c r="H14" s="14">
        <f>ROUND(K14,2)+ROUND(L14,2)</f>
        <v>0.25</v>
      </c>
      <c r="I14" s="14">
        <f>IF('Admissions 2018'!F14&gt;0,'Admissions 2018'!F14/'Admissions 2018'!C14,"  ")</f>
        <v>0.3699127906976744</v>
      </c>
      <c r="J14" s="14">
        <f>IF('Admissions 2018'!G14&gt;0,'Admissions 2018'!G14/'Admissions 2018'!C14,"  ")</f>
        <v>0.09462209302325582</v>
      </c>
      <c r="K14" s="14">
        <f>IF('Admissions 2018'!J14&gt;0,'Admissions 2018'!J14/'Admissions 2018'!C14,"  ")</f>
        <v>0.03284883720930232</v>
      </c>
      <c r="L14" s="14">
        <f>IF('Admissions 2018'!I14&gt;0,'Admissions 2018'!I14/'Admissions 2018'!C14,"  ")</f>
        <v>0.2180232558139535</v>
      </c>
      <c r="M14" s="8">
        <v>2018</v>
      </c>
      <c r="N14" s="7"/>
      <c r="O14" s="7"/>
      <c r="P14" s="6"/>
      <c r="Q14" s="7"/>
    </row>
    <row r="15" ht="15" customHeight="1">
      <c r="A15" t="s" s="5">
        <v>36</v>
      </c>
      <c r="B15" t="s" s="5">
        <v>37</v>
      </c>
      <c r="C15" s="14">
        <f>1-D15</f>
        <v>0.6599999999999999</v>
      </c>
      <c r="D15" s="14">
        <f>ROUND(H15,2)+ROUND(G15,2)</f>
        <v>0.34</v>
      </c>
      <c r="E15" s="14">
        <f>L15</f>
        <v>0.05188061969690574</v>
      </c>
      <c r="F15" s="14">
        <f>K15</f>
        <v>0.29393389336823</v>
      </c>
      <c r="G15" s="14"/>
      <c r="H15" s="14">
        <f>ROUND(K15,2)+ROUND(L15,2)</f>
        <v>0.34</v>
      </c>
      <c r="I15" t="s" s="5">
        <f>IF('Admissions 2018'!F15&gt;0,'Admissions 2018'!F15/'Admissions 2018'!C15,"  ")</f>
        <v>131</v>
      </c>
      <c r="J15" t="s" s="5">
        <f>IF('Admissions 2018'!G15&gt;0,'Admissions 2018'!G15/'Admissions 2018'!C15,"  ")</f>
        <v>131</v>
      </c>
      <c r="K15" s="14">
        <f>IF('Admissions 2018'!J15&gt;0,'Admissions 2018'!J15/'Admissions 2018'!C15,"  ")</f>
        <v>0.29393389336823</v>
      </c>
      <c r="L15" s="14">
        <f>IF('Admissions 2018'!I15&gt;0,'Admissions 2018'!I15/'Admissions 2018'!C15,"  ")</f>
        <v>0.05188061969690574</v>
      </c>
      <c r="M15" s="8">
        <v>2018</v>
      </c>
      <c r="N15" s="7"/>
      <c r="O15" s="7"/>
      <c r="P15" s="6"/>
      <c r="Q15" s="7"/>
    </row>
    <row r="16" ht="15" customHeight="1">
      <c r="A16" t="s" s="5">
        <v>38</v>
      </c>
      <c r="B16" t="s" s="5">
        <v>39</v>
      </c>
      <c r="C16" s="14">
        <f>1-D16</f>
        <v>0.51</v>
      </c>
      <c r="D16" s="14">
        <f>ROUND(H16,2)+ROUND(G16,2)</f>
        <v>0.49</v>
      </c>
      <c r="E16" s="14">
        <f>SUM(ROUND(L16,2),ROUND(I16,2))</f>
        <v>0.16</v>
      </c>
      <c r="F16" s="14">
        <f>ROUND(K16,2)+ROUND(J16,2)</f>
        <v>0.33</v>
      </c>
      <c r="G16" s="14">
        <f>ROUND(J16,2)+ROUND(I16,2)</f>
        <v>0.29</v>
      </c>
      <c r="H16" s="14">
        <f>ROUND(K16,2)+ROUND(L16,2)</f>
        <v>0.2</v>
      </c>
      <c r="I16" s="14">
        <f>IF('Admissions 2018'!F16&gt;0,'Admissions 2018'!F16/'Admissions 2018'!C16,"  ")</f>
        <v>0.1263698034440772</v>
      </c>
      <c r="J16" s="14">
        <f>IF('Admissions 2018'!G16&gt;0,'Admissions 2018'!G16/'Admissions 2018'!C16,"  ")</f>
        <v>0.1589841711602018</v>
      </c>
      <c r="K16" s="14">
        <f>IF('Admissions 2018'!J16&gt;0,'Admissions 2018'!J16/'Admissions 2018'!C16,"  ")</f>
        <v>0.1670725343538007</v>
      </c>
      <c r="L16" s="14">
        <f>IF('Admissions 2018'!I16&gt;0,'Admissions 2018'!I16/'Admissions 2018'!C16,"  ")</f>
        <v>0.03339711254131153</v>
      </c>
      <c r="M16" s="8">
        <v>2018</v>
      </c>
      <c r="N16" s="7"/>
      <c r="O16" s="7"/>
      <c r="P16" s="6"/>
      <c r="Q16" s="7"/>
    </row>
    <row r="17" ht="15" customHeight="1">
      <c r="A17" t="s" s="5">
        <v>40</v>
      </c>
      <c r="B17" t="s" s="5">
        <v>41</v>
      </c>
      <c r="C17" s="14">
        <f>1-D17</f>
        <v>0.3100000000000001</v>
      </c>
      <c r="D17" s="14">
        <f>ROUND(H17,2)+ROUND(G17,2)</f>
        <v>0.6899999999999999</v>
      </c>
      <c r="E17" s="14">
        <f>SUM(ROUND(L17,2),ROUND(I17,2))</f>
        <v>0.11</v>
      </c>
      <c r="F17" s="14">
        <f>ROUND(K17,2)+ROUND(J17,2)</f>
        <v>0.58</v>
      </c>
      <c r="G17" s="14">
        <f>ROUND(J17,2)+ROUND(I17,2)</f>
        <v>0.48</v>
      </c>
      <c r="H17" s="14">
        <f>ROUND(K17,2)+ROUND(L17,2)</f>
        <v>0.21</v>
      </c>
      <c r="I17" s="14">
        <f>IF('Admissions 2018'!F17&gt;0,'Admissions 2018'!F17/'Admissions 2018'!C17,"  ")</f>
        <v>0.06893916233567716</v>
      </c>
      <c r="J17" s="14">
        <f>IF('Admissions 2018'!G17&gt;0,'Admissions 2018'!G17/'Admissions 2018'!C17,"  ")</f>
        <v>0.4058391929073678</v>
      </c>
      <c r="K17" s="14">
        <f>IF('Admissions 2018'!J17&gt;0,'Admissions 2018'!J17/'Admissions 2018'!C17,"  ")</f>
        <v>0.1653928462243962</v>
      </c>
      <c r="L17" s="14">
        <f>IF('Admissions 2018'!I17&gt;0,'Admissions 2018'!I17/'Admissions 2018'!C17,"  ")</f>
        <v>0.03760317945582391</v>
      </c>
      <c r="M17" s="8">
        <v>2018</v>
      </c>
      <c r="N17" s="7"/>
      <c r="O17" s="7"/>
      <c r="P17" s="6"/>
      <c r="Q17" s="7"/>
    </row>
    <row r="18" ht="15" customHeight="1">
      <c r="A18" t="s" s="5">
        <v>42</v>
      </c>
      <c r="B18" t="s" s="5">
        <v>43</v>
      </c>
      <c r="C18" s="14">
        <f>1-D18</f>
        <v>0.4199999999999999</v>
      </c>
      <c r="D18" s="14">
        <f>ROUND(H18,2)+ROUND(G18,2)</f>
        <v>0.5800000000000001</v>
      </c>
      <c r="E18" s="14">
        <f>L18</f>
        <v>0.009672034564021995</v>
      </c>
      <c r="F18" s="14">
        <f>K18</f>
        <v>0.308523173605656</v>
      </c>
      <c r="G18" s="14">
        <f>'Admissions 2018'!E18/'Admissions 2018'!C18</f>
        <v>0.2634033778476041</v>
      </c>
      <c r="H18" s="14">
        <f>ROUND(K18,2)+ROUND(L18,2)</f>
        <v>0.32</v>
      </c>
      <c r="I18" t="s" s="5">
        <f>IF('Admissions 2018'!F18&gt;0,'Admissions 2018'!F18/'Admissions 2018'!C18,"  ")</f>
        <v>131</v>
      </c>
      <c r="J18" t="s" s="5">
        <f>IF('Admissions 2018'!G18&gt;0,'Admissions 2018'!G18/'Admissions 2018'!C18,"  ")</f>
        <v>131</v>
      </c>
      <c r="K18" s="14">
        <f>IF('Admissions 2018'!J18&gt;0,'Admissions 2018'!J18/'Admissions 2018'!C18,"  ")</f>
        <v>0.308523173605656</v>
      </c>
      <c r="L18" s="14">
        <f>IF('Admissions 2018'!I18&gt;0,'Admissions 2018'!I18/'Admissions 2018'!C18,"  ")</f>
        <v>0.009672034564021995</v>
      </c>
      <c r="M18" s="8">
        <v>2018</v>
      </c>
      <c r="N18" s="7"/>
      <c r="O18" s="7"/>
      <c r="P18" s="6"/>
      <c r="Q18" s="7"/>
    </row>
    <row r="19" ht="15" customHeight="1">
      <c r="A19" t="s" s="5">
        <v>44</v>
      </c>
      <c r="B19" t="s" s="5">
        <v>45</v>
      </c>
      <c r="C19" s="14">
        <f>1-D19</f>
        <v>0.51</v>
      </c>
      <c r="D19" s="14">
        <f>ROUND(H19,2)+ROUND(G19,2)</f>
        <v>0.49</v>
      </c>
      <c r="E19" s="14">
        <f>SUM(ROUND(L19,2),ROUND(I19,2))</f>
        <v>0.29</v>
      </c>
      <c r="F19" s="14">
        <f>ROUND(K19,2)+ROUND(J19,2)</f>
        <v>0.2</v>
      </c>
      <c r="G19" s="14">
        <f>ROUND(J19,2)+ROUND(I19,2)</f>
        <v>0.19</v>
      </c>
      <c r="H19" s="14">
        <f>ROUND(K19,2)+ROUND(L19,2)</f>
        <v>0.3</v>
      </c>
      <c r="I19" s="14">
        <f>IF('Admissions 2018'!F19&gt;0,'Admissions 2018'!F19/'Admissions 2018'!C19,"  ")</f>
        <v>0.04411121524523586</v>
      </c>
      <c r="J19" s="14">
        <f>IF('Admissions 2018'!G19&gt;0,'Admissions 2018'!G19/'Admissions 2018'!C19,"  ")</f>
        <v>0.1544517338331771</v>
      </c>
      <c r="K19" s="14">
        <f>IF('Admissions 2018'!J19&gt;0,'Admissions 2018'!J19/'Admissions 2018'!C19,"  ")</f>
        <v>0.04873477038425492</v>
      </c>
      <c r="L19" s="14">
        <f>IF('Admissions 2018'!I19&gt;0,'Admissions 2018'!I19/'Admissions 2018'!C19,"  ")</f>
        <v>0.2496094970321774</v>
      </c>
      <c r="M19" s="8">
        <v>2018</v>
      </c>
      <c r="N19" s="7"/>
      <c r="O19" s="7"/>
      <c r="P19" s="6"/>
      <c r="Q19" s="7"/>
    </row>
    <row r="20" ht="15" customHeight="1">
      <c r="A20" t="s" s="5">
        <v>46</v>
      </c>
      <c r="B20" t="s" s="5">
        <v>47</v>
      </c>
      <c r="C20" s="14">
        <f>1-D20</f>
        <v>0.89</v>
      </c>
      <c r="D20" s="14">
        <f>ROUND(H20,2)+ROUND(G20,2)</f>
        <v>0.11</v>
      </c>
      <c r="E20" s="14">
        <f>L20</f>
        <v>0.0201803349076857</v>
      </c>
      <c r="F20" s="14">
        <f>K20</f>
        <v>0.07556891369686561</v>
      </c>
      <c r="G20" s="14">
        <f>'Admissions 2018'!E20/'Admissions 2018'!C20</f>
        <v>0.0072992700729927</v>
      </c>
      <c r="H20" s="14">
        <f>ROUND(K20,2)+ROUND(L20,2)</f>
        <v>0.1</v>
      </c>
      <c r="I20" t="s" s="5">
        <f>IF('Admissions 2018'!F20&gt;0,'Admissions 2018'!F20/'Admissions 2018'!C20,"  ")</f>
        <v>131</v>
      </c>
      <c r="J20" t="s" s="5">
        <f>IF('Admissions 2018'!G20&gt;0,'Admissions 2018'!G20/'Admissions 2018'!C20,"  ")</f>
        <v>131</v>
      </c>
      <c r="K20" s="14">
        <f>IF('Admissions 2018'!J20&gt;0,'Admissions 2018'!J20/'Admissions 2018'!C20,"  ")</f>
        <v>0.07556891369686561</v>
      </c>
      <c r="L20" s="14">
        <f>IF('Admissions 2018'!I20&gt;0,'Admissions 2018'!I20/'Admissions 2018'!C20,"  ")</f>
        <v>0.0201803349076857</v>
      </c>
      <c r="M20" s="8">
        <v>2018</v>
      </c>
      <c r="N20" s="7"/>
      <c r="O20" s="7"/>
      <c r="P20" s="6"/>
      <c r="Q20" s="7"/>
    </row>
    <row r="21" ht="15" customHeight="1">
      <c r="A21" t="s" s="5">
        <v>48</v>
      </c>
      <c r="B21" t="s" s="5">
        <v>49</v>
      </c>
      <c r="C21" s="14">
        <f>1-D21</f>
        <v>0.72</v>
      </c>
      <c r="D21" s="14">
        <f>ROUND(H21,2)+ROUND(G21,2)</f>
        <v>0.28</v>
      </c>
      <c r="E21" s="14">
        <f>SUM(ROUND(L21,2),ROUND(I21,2))</f>
        <v>0.04</v>
      </c>
      <c r="F21" s="14">
        <f>ROUND(K21,2)+ROUND(J21,2)</f>
        <v>0.24</v>
      </c>
      <c r="G21" s="14">
        <f>ROUND(J21,2)+ROUND(I21,2)</f>
        <v>0.14</v>
      </c>
      <c r="H21" s="14">
        <f>ROUND(K21,2)+ROUND(L21,2)</f>
        <v>0.14</v>
      </c>
      <c r="I21" s="14">
        <f>IF('Admissions 2018'!F21&gt;0,'Admissions 2018'!F21/'Admissions 2018'!C21,"  ")</f>
        <v>0.01894085813683804</v>
      </c>
      <c r="J21" s="14">
        <f>IF('Admissions 2018'!G21&gt;0,'Admissions 2018'!G21/'Admissions 2018'!C21,"  ")</f>
        <v>0.1249838938281149</v>
      </c>
      <c r="K21" s="14">
        <f>IF('Admissions 2018'!J21&gt;0,'Admissions 2018'!J21/'Admissions 2018'!C21,"  ")</f>
        <v>0.1164798350727999</v>
      </c>
      <c r="L21" s="14">
        <f>IF('Admissions 2018'!I21&gt;0,'Admissions 2018'!I21/'Admissions 2018'!C21,"  ")</f>
        <v>0.01906970751191857</v>
      </c>
      <c r="M21" s="8">
        <v>2018</v>
      </c>
      <c r="N21" s="14"/>
      <c r="O21" s="7"/>
      <c r="P21" s="6"/>
      <c r="Q21" s="7"/>
    </row>
    <row r="22" ht="15" customHeight="1">
      <c r="A22" t="s" s="5">
        <v>50</v>
      </c>
      <c r="B22" t="s" s="5">
        <v>51</v>
      </c>
      <c r="C22" s="14">
        <f>1-D22</f>
        <v>0.5800000000000001</v>
      </c>
      <c r="D22" s="14">
        <f>ROUND(H22,2)+ROUND(G22,2)</f>
        <v>0.42</v>
      </c>
      <c r="E22" s="14">
        <f>I22</f>
        <v>0.1869230769230769</v>
      </c>
      <c r="F22" s="14">
        <f>J22</f>
        <v>0.2346153846153846</v>
      </c>
      <c r="G22" s="14">
        <f>ROUND(J22,2)+ROUND(I22,2)</f>
        <v>0.42</v>
      </c>
      <c r="H22" s="14"/>
      <c r="I22" s="14">
        <f>IF('Admissions 2018'!F22&gt;0,'Admissions 2018'!F22/'Admissions 2018'!C22,"  ")</f>
        <v>0.1869230769230769</v>
      </c>
      <c r="J22" s="14">
        <f>IF('Admissions 2018'!G22&gt;0,'Admissions 2018'!G22/'Admissions 2018'!C22,"  ")</f>
        <v>0.2346153846153846</v>
      </c>
      <c r="K22" t="s" s="5">
        <f>IF('Admissions 2018'!J22&gt;0,'Admissions 2018'!J22/'Admissions 2018'!C22,"  ")</f>
        <v>131</v>
      </c>
      <c r="L22" t="s" s="5">
        <f>IF('Admissions 2018'!I22&gt;0,'Admissions 2018'!I22/'Admissions 2018'!C22,"  ")</f>
        <v>131</v>
      </c>
      <c r="M22" s="8">
        <v>2018</v>
      </c>
      <c r="N22" s="7"/>
      <c r="O22" s="7"/>
      <c r="P22" s="6"/>
      <c r="Q22" s="7"/>
    </row>
    <row r="23" ht="15" customHeight="1">
      <c r="A23" t="s" s="5">
        <v>52</v>
      </c>
      <c r="B23" t="s" s="5">
        <v>53</v>
      </c>
      <c r="C23" s="14">
        <f>1-D23</f>
        <v>0.49</v>
      </c>
      <c r="D23" s="14">
        <f>ROUND(H23,2)+ROUND(G23,2)</f>
        <v>0.51</v>
      </c>
      <c r="E23" s="14">
        <f>L23</f>
        <v>0.1076404005224205</v>
      </c>
      <c r="F23" s="14">
        <f>K23</f>
        <v>0.173704832390074</v>
      </c>
      <c r="G23" s="14">
        <f>'Admissions 2018'!E23/'Admissions 2018'!C23</f>
        <v>0.2256203744013931</v>
      </c>
      <c r="H23" s="14">
        <f>ROUND(K23,2)+ROUND(L23,2)</f>
        <v>0.28</v>
      </c>
      <c r="I23" t="s" s="5">
        <f>IF('Admissions 2018'!F23&gt;0,'Admissions 2018'!F23/'Admissions 2018'!C23,"  ")</f>
        <v>131</v>
      </c>
      <c r="J23" t="s" s="5">
        <f>IF('Admissions 2018'!G23&gt;0,'Admissions 2018'!G23/'Admissions 2018'!C23,"  ")</f>
        <v>131</v>
      </c>
      <c r="K23" s="14">
        <f>IF('Admissions 2018'!J23&gt;0,'Admissions 2018'!J23/'Admissions 2018'!C23,"  ")</f>
        <v>0.173704832390074</v>
      </c>
      <c r="L23" s="14">
        <f>IF('Admissions 2018'!I23&gt;0,'Admissions 2018'!I23/'Admissions 2018'!C23,"  ")</f>
        <v>0.1076404005224205</v>
      </c>
      <c r="M23" s="8">
        <v>2018</v>
      </c>
      <c r="N23" s="7"/>
      <c r="O23" s="7"/>
      <c r="P23" s="6"/>
      <c r="Q23" s="7"/>
    </row>
    <row r="24" ht="15" customHeight="1">
      <c r="A24" t="s" s="5">
        <v>54</v>
      </c>
      <c r="B24" t="s" s="5">
        <v>55</v>
      </c>
      <c r="C24" s="14">
        <f>1-D24</f>
        <v>0.3600000000000001</v>
      </c>
      <c r="D24" s="14">
        <f>ROUND(H24,2)+ROUND(G24,2)</f>
        <v>0.6399999999999999</v>
      </c>
      <c r="E24" s="14">
        <f>L24</f>
        <v>0.05059868675164156</v>
      </c>
      <c r="F24" s="14">
        <f>K24</f>
        <v>0.3567658040427449</v>
      </c>
      <c r="G24" s="14">
        <f>'Admissions 2018'!E24/'Admissions 2018'!C24</f>
        <v>0.2284022144972319</v>
      </c>
      <c r="H24" s="14">
        <f>ROUND(K24,2)+ROUND(L24,2)</f>
        <v>0.41</v>
      </c>
      <c r="I24" t="s" s="5">
        <f>IF('Admissions 2018'!F24&gt;0,'Admissions 2018'!F24/'Admissions 2018'!C24,"  ")</f>
        <v>131</v>
      </c>
      <c r="J24" t="s" s="5">
        <f>IF('Admissions 2018'!G24&gt;0,'Admissions 2018'!G24/'Admissions 2018'!C24,"  ")</f>
        <v>131</v>
      </c>
      <c r="K24" s="14">
        <f>IF('Admissions 2018'!J24&gt;0,'Admissions 2018'!J24/'Admissions 2018'!C24,"  ")</f>
        <v>0.3567658040427449</v>
      </c>
      <c r="L24" s="14">
        <f>IF('Admissions 2018'!I24&gt;0,'Admissions 2018'!I24/'Admissions 2018'!C24,"  ")</f>
        <v>0.05059868675164156</v>
      </c>
      <c r="M24" s="8">
        <v>2018</v>
      </c>
      <c r="N24" s="7"/>
      <c r="O24" s="7"/>
      <c r="P24" s="6"/>
      <c r="Q24" s="7"/>
    </row>
    <row r="25" ht="15" customHeight="1">
      <c r="A25" t="s" s="5">
        <v>56</v>
      </c>
      <c r="B25" t="s" s="5">
        <v>57</v>
      </c>
      <c r="C25" s="14">
        <f>1-D25</f>
        <v>0.22</v>
      </c>
      <c r="D25" s="14">
        <f>ROUND(H25,2)+ROUND(G25,2)</f>
        <v>0.78</v>
      </c>
      <c r="E25" s="14">
        <f>SUM(ROUND(L25,2),ROUND(I25,2))</f>
        <v>0.22</v>
      </c>
      <c r="F25" s="14">
        <f>ROUND(K25,2)+ROUND(J25,2)</f>
        <v>0.5600000000000001</v>
      </c>
      <c r="G25" s="14">
        <f>ROUND(J25,2)+ROUND(I25,2)</f>
        <v>0.42</v>
      </c>
      <c r="H25" s="14">
        <f>ROUND(K25,2)+ROUND(L25,2)</f>
        <v>0.36</v>
      </c>
      <c r="I25" s="14">
        <f>IF('Admissions 2018'!F25&gt;0,'Admissions 2018'!F25/'Admissions 2018'!C25,"  ")</f>
        <v>0.1467945874001775</v>
      </c>
      <c r="J25" s="14">
        <f>IF('Admissions 2018'!G25&gt;0,'Admissions 2018'!G25/'Admissions 2018'!C25,"  ")</f>
        <v>0.2736801242236025</v>
      </c>
      <c r="K25" s="14">
        <f>IF('Admissions 2018'!J25&gt;0,'Admissions 2018'!J25/'Admissions 2018'!C25,"  ")</f>
        <v>0.2870452528837622</v>
      </c>
      <c r="L25" s="14">
        <f>IF('Admissions 2018'!I25&gt;0,'Admissions 2018'!I25/'Admissions 2018'!C25,"  ")</f>
        <v>0.06815661047027506</v>
      </c>
      <c r="M25" s="8">
        <v>2018</v>
      </c>
      <c r="N25" s="7"/>
      <c r="O25" s="7"/>
      <c r="P25" s="6"/>
      <c r="Q25" s="7"/>
    </row>
    <row r="26" ht="15" customHeight="1">
      <c r="A26" t="s" s="5">
        <v>58</v>
      </c>
      <c r="B26" t="s" s="5">
        <v>59</v>
      </c>
      <c r="C26" s="14">
        <f>1-D26</f>
        <v>0.55</v>
      </c>
      <c r="D26" s="14">
        <f>ROUND(H26,2)+ROUND(G26,2)</f>
        <v>0.45</v>
      </c>
      <c r="E26" s="14"/>
      <c r="F26" s="14"/>
      <c r="G26" s="14">
        <f>'Admissions 2018'!E26/'Admissions 2018'!C26</f>
        <v>0.2176878612716763</v>
      </c>
      <c r="H26" s="14">
        <f>'Admissions 2018'!H26/'Admissions 2018'!C26</f>
        <v>0.2284393063583815</v>
      </c>
      <c r="I26" t="s" s="5">
        <f>IF('Admissions 2018'!F26&gt;0,'Admissions 2018'!F26/'Admissions 2018'!C26,"  ")</f>
        <v>131</v>
      </c>
      <c r="J26" t="s" s="5">
        <f>IF('Admissions 2018'!G26&gt;0,'Admissions 2018'!G26/'Admissions 2018'!C26,"  ")</f>
        <v>131</v>
      </c>
      <c r="K26" t="s" s="5">
        <f>IF('Admissions 2018'!J26&gt;0,'Admissions 2018'!J26/'Admissions 2018'!C26,"  ")</f>
        <v>131</v>
      </c>
      <c r="L26" t="s" s="5">
        <f>IF('Admissions 2018'!I26&gt;0,'Admissions 2018'!I26/'Admissions 2018'!C26,"  ")</f>
        <v>131</v>
      </c>
      <c r="M26" s="8">
        <v>2018</v>
      </c>
      <c r="N26" s="7"/>
      <c r="O26" s="7"/>
      <c r="P26" s="6"/>
      <c r="Q26" s="7"/>
    </row>
    <row r="27" ht="15" customHeight="1">
      <c r="A27" t="s" s="5">
        <v>60</v>
      </c>
      <c r="B27" t="s" s="5">
        <v>61</v>
      </c>
      <c r="C27" s="14">
        <f>1-D27</f>
        <v>0.61</v>
      </c>
      <c r="D27" s="14">
        <f>ROUND(H27,2)+ROUND(G27,2)</f>
        <v>0.39</v>
      </c>
      <c r="E27" s="14">
        <f>SUM(ROUND(L27,2),ROUND(I27,2))</f>
        <v>0.1</v>
      </c>
      <c r="F27" s="14">
        <f>ROUND(K27,2)+ROUND(J27,2)</f>
        <v>0.29</v>
      </c>
      <c r="G27" s="14">
        <f>ROUND(J27,2)+ROUND(I27,2)</f>
        <v>0.21</v>
      </c>
      <c r="H27" s="14">
        <f>ROUND(K27,2)+ROUND(L27,2)</f>
        <v>0.18</v>
      </c>
      <c r="I27" s="14">
        <f>IF('Admissions 2018'!F27&gt;0,'Admissions 2018'!F27/'Admissions 2018'!C27,"  ")</f>
        <v>0.07886676875957122</v>
      </c>
      <c r="J27" s="14">
        <f>IF('Admissions 2018'!G27&gt;0,'Admissions 2018'!G27/'Admissions 2018'!C27,"  ")</f>
        <v>0.1286370597243492</v>
      </c>
      <c r="K27" s="14">
        <f>IF('Admissions 2018'!J27&gt;0,'Admissions 2018'!J27/'Admissions 2018'!C27,"  ")</f>
        <v>0.1554364471669219</v>
      </c>
      <c r="L27" s="14">
        <f>IF('Admissions 2018'!I27&gt;0,'Admissions 2018'!I27/'Admissions 2018'!C27,"  ")</f>
        <v>0.01990811638591118</v>
      </c>
      <c r="M27" s="8">
        <v>2018</v>
      </c>
      <c r="N27" s="7"/>
      <c r="O27" s="7"/>
      <c r="P27" s="7"/>
      <c r="Q27" s="7"/>
    </row>
    <row r="28" ht="15" customHeight="1">
      <c r="A28" t="s" s="5">
        <v>62</v>
      </c>
      <c r="B28" t="s" s="5">
        <v>63</v>
      </c>
      <c r="C28" s="14">
        <f>1-D28</f>
        <v>0.4</v>
      </c>
      <c r="D28" s="14">
        <f>ROUND(H28,2)+ROUND(G28,2)</f>
        <v>0.6</v>
      </c>
      <c r="E28" s="14">
        <f>SUM(ROUND(L28,2),ROUND(I28,2))</f>
        <v>0.5</v>
      </c>
      <c r="F28" s="14">
        <f>ROUND(K28,2)+ROUND(J28,2)</f>
        <v>0.1</v>
      </c>
      <c r="G28" s="14">
        <f>ROUND(J28,2)+ROUND(I28,2)</f>
        <v>0.36</v>
      </c>
      <c r="H28" s="14">
        <f>ROUND(K28,2)+ROUND(L28,2)</f>
        <v>0.24</v>
      </c>
      <c r="I28" s="14">
        <f>IF('Admissions 2018'!F28&gt;0,'Admissions 2018'!F28/'Admissions 2018'!C28,"  ")</f>
        <v>0.2602245229878218</v>
      </c>
      <c r="J28" s="14">
        <f>IF('Admissions 2018'!G28&gt;0,'Admissions 2018'!G28/'Admissions 2018'!C28,"  ")</f>
        <v>0.09639414494823277</v>
      </c>
      <c r="K28" s="14">
        <f>IF('Admissions 2018'!J28&gt;0,'Admissions 2018'!J28/'Admissions 2018'!C28,"  ")</f>
        <v>0.001785076758300607</v>
      </c>
      <c r="L28" s="14">
        <f>IF('Admissions 2018'!I28&gt;0,'Admissions 2018'!I28/'Admissions 2018'!C28,"  ")</f>
        <v>0.2351937799992066</v>
      </c>
      <c r="M28" s="8">
        <v>2018</v>
      </c>
      <c r="N28" s="7"/>
      <c r="O28" s="7"/>
      <c r="P28" s="6"/>
      <c r="Q28" s="7"/>
    </row>
    <row r="29" ht="15" customHeight="1">
      <c r="A29" t="s" s="5">
        <v>64</v>
      </c>
      <c r="B29" t="s" s="5">
        <v>65</v>
      </c>
      <c r="C29" s="14">
        <f>1-D29</f>
        <v>0.41</v>
      </c>
      <c r="D29" s="14">
        <f>ROUND(H29,2)+ROUND(G29,2)</f>
        <v>0.59</v>
      </c>
      <c r="E29" s="14">
        <f>SUM(ROUND(L29,2),ROUND(I29,2))</f>
        <v>0.19</v>
      </c>
      <c r="F29" s="14">
        <f>ROUND(K29,2)+ROUND(J29,2)</f>
        <v>0.4</v>
      </c>
      <c r="G29" s="14">
        <f>ROUND(J29,2)+ROUND(I29,2)</f>
        <v>0.29</v>
      </c>
      <c r="H29" s="14">
        <f>ROUND(K29,2)+ROUND(L29,2)</f>
        <v>0.3</v>
      </c>
      <c r="I29" s="14">
        <f>IF('Admissions 2018'!F29&gt;0,'Admissions 2018'!F29/'Admissions 2018'!C29,"  ")</f>
        <v>0.06221349050425671</v>
      </c>
      <c r="J29" s="14">
        <f>IF('Admissions 2018'!G29&gt;0,'Admissions 2018'!G29/'Admissions 2018'!C29,"  ")</f>
        <v>0.2331368696791094</v>
      </c>
      <c r="K29" s="14">
        <f>IF('Admissions 2018'!J29&gt;0,'Admissions 2018'!J29/'Admissions 2018'!C29,"  ")</f>
        <v>0.1683038637851997</v>
      </c>
      <c r="L29" s="14">
        <f>IF('Admissions 2018'!I29&gt;0,'Admissions 2018'!I29/'Admissions 2018'!C29,"  ")</f>
        <v>0.1277013752455796</v>
      </c>
      <c r="M29" s="8">
        <v>2018</v>
      </c>
      <c r="N29" s="7"/>
      <c r="O29" s="7"/>
      <c r="P29" s="6"/>
      <c r="Q29" s="7"/>
    </row>
    <row r="30" ht="15" customHeight="1">
      <c r="A30" t="s" s="5">
        <v>66</v>
      </c>
      <c r="B30" t="s" s="5">
        <v>67</v>
      </c>
      <c r="C30" s="14">
        <f>1-D30</f>
        <v>0.77</v>
      </c>
      <c r="D30" s="14">
        <f>ROUND(H30,2)+ROUND(G30,2)</f>
        <v>0.23</v>
      </c>
      <c r="E30" s="14">
        <f>L30</f>
        <v>0.07305433186490455</v>
      </c>
      <c r="F30" s="14">
        <f>K30</f>
        <v>0.06791483113069016</v>
      </c>
      <c r="G30" s="14">
        <f>'Admissions 2018'!E30/'Admissions 2018'!C30</f>
        <v>0.09177679882525698</v>
      </c>
      <c r="H30" s="14">
        <f>ROUND(K30,2)+ROUND(L30,2)</f>
        <v>0.14</v>
      </c>
      <c r="I30" t="s" s="5">
        <f>IF('Admissions 2018'!F30&gt;0,'Admissions 2018'!F30/'Admissions 2018'!C30,"  ")</f>
        <v>131</v>
      </c>
      <c r="J30" t="s" s="5">
        <f>IF('Admissions 2018'!G30&gt;0,'Admissions 2018'!G30/'Admissions 2018'!C30,"  ")</f>
        <v>131</v>
      </c>
      <c r="K30" s="14">
        <f>IF('Admissions 2018'!J30&gt;0,'Admissions 2018'!J30/'Admissions 2018'!C30,"  ")</f>
        <v>0.06791483113069016</v>
      </c>
      <c r="L30" s="14">
        <f>IF('Admissions 2018'!I30&gt;0,'Admissions 2018'!I30/'Admissions 2018'!C30,"  ")</f>
        <v>0.07305433186490455</v>
      </c>
      <c r="M30" s="8">
        <v>2018</v>
      </c>
      <c r="N30" s="7"/>
      <c r="O30" s="7"/>
      <c r="P30" s="6"/>
      <c r="Q30" s="7"/>
    </row>
    <row r="31" ht="15" customHeight="1">
      <c r="A31" t="s" s="5">
        <v>68</v>
      </c>
      <c r="B31" t="s" s="5">
        <v>69</v>
      </c>
      <c r="C31" s="14">
        <f>1-D31</f>
        <v>0.45</v>
      </c>
      <c r="D31" s="14">
        <f>ROUND(H31,2)+ROUND(G31,2)</f>
        <v>0.55</v>
      </c>
      <c r="E31" s="14"/>
      <c r="F31" s="14">
        <f>ROUND(K31,2)+ROUND(J31,2)</f>
        <v>0.59</v>
      </c>
      <c r="G31" s="14">
        <f>'Admissions 2018'!E31/'Admissions 2018'!C31</f>
        <v>0.1015406162464986</v>
      </c>
      <c r="H31" s="14">
        <f>'Admissions 2018'!H31/'Admissions 2018'!C31</f>
        <v>0.453781512605042</v>
      </c>
      <c r="I31" t="s" s="5">
        <f>IF('Admissions 2018'!F31&gt;0,'Admissions 2018'!F31/'Admissions 2018'!C31,"  ")</f>
        <v>131</v>
      </c>
      <c r="J31" s="14">
        <f>IF('Admissions 2018'!G31&gt;0,'Admissions 2018'!G31/'Admissions 2018'!C31,"  ")</f>
        <v>0.1134453781512605</v>
      </c>
      <c r="K31" s="14">
        <f>IF('Admissions 2018'!J31&gt;0,'Admissions 2018'!J31/'Admissions 2018'!C31,"  ")</f>
        <v>0.4824929971988796</v>
      </c>
      <c r="L31" t="s" s="5">
        <f>IF('Admissions 2018'!I31&gt;0,'Admissions 2018'!I31/'Admissions 2018'!C31,"  ")</f>
        <v>131</v>
      </c>
      <c r="M31" s="8">
        <v>2018</v>
      </c>
      <c r="N31" s="7"/>
      <c r="O31" s="7"/>
      <c r="P31" s="6"/>
      <c r="Q31" s="7"/>
    </row>
    <row r="32" ht="15" customHeight="1">
      <c r="A32" t="s" s="5">
        <v>70</v>
      </c>
      <c r="B32" t="s" s="5">
        <v>71</v>
      </c>
      <c r="C32" s="14">
        <f>1-D32</f>
        <v>0.72</v>
      </c>
      <c r="D32" s="14">
        <f>ROUND(H32,2)+ROUND(G32,2)</f>
        <v>0.28</v>
      </c>
      <c r="E32" s="14">
        <f>L32</f>
        <v>0.06571428571428571</v>
      </c>
      <c r="F32" s="14">
        <f>K32</f>
        <v>0.2091925465838509</v>
      </c>
      <c r="G32" s="14"/>
      <c r="H32" s="14">
        <f>ROUND(K32,2)+ROUND(L32,2)</f>
        <v>0.28</v>
      </c>
      <c r="I32" t="s" s="5">
        <f>IF('Admissions 2018'!F32&gt;0,'Admissions 2018'!F32/'Admissions 2018'!C32,"  ")</f>
        <v>131</v>
      </c>
      <c r="J32" t="s" s="5">
        <f>IF('Admissions 2018'!G32&gt;0,'Admissions 2018'!G32/'Admissions 2018'!C32,"  ")</f>
        <v>131</v>
      </c>
      <c r="K32" s="14">
        <f>IF('Admissions 2018'!J32&gt;0,'Admissions 2018'!J32/'Admissions 2018'!C32,"  ")</f>
        <v>0.2091925465838509</v>
      </c>
      <c r="L32" s="14">
        <f>IF('Admissions 2018'!I32&gt;0,'Admissions 2018'!I32/'Admissions 2018'!C32,"  ")</f>
        <v>0.06571428571428571</v>
      </c>
      <c r="M32" s="8">
        <v>2018</v>
      </c>
      <c r="N32" s="7"/>
      <c r="O32" s="7"/>
      <c r="P32" s="6"/>
      <c r="Q32" s="7"/>
    </row>
    <row r="33" ht="15" customHeight="1">
      <c r="A33" t="s" s="5">
        <v>72</v>
      </c>
      <c r="B33" t="s" s="5">
        <v>73</v>
      </c>
      <c r="C33" s="14"/>
      <c r="D33" s="14"/>
      <c r="E33" s="14"/>
      <c r="F33" s="14"/>
      <c r="G33" s="14"/>
      <c r="H33" s="14"/>
      <c r="I33" t="s" s="5">
        <f>IF('Admissions 2018'!F33&gt;0,'Admissions 2018'!F33/'Admissions 2018'!C33,"  ")</f>
        <v>131</v>
      </c>
      <c r="J33" t="s" s="5">
        <f>IF('Admissions 2018'!G33&gt;0,'Admissions 2018'!G33/'Admissions 2018'!C33,"  ")</f>
        <v>131</v>
      </c>
      <c r="K33" t="s" s="5">
        <f>IF('Admissions 2018'!J33&gt;0,'Admissions 2018'!J33/'Admissions 2018'!C33,"  ")</f>
        <v>131</v>
      </c>
      <c r="L33" t="s" s="5">
        <f>IF('Admissions 2018'!I33&gt;0,'Admissions 2018'!I33/'Admissions 2018'!C33,"  ")</f>
        <v>131</v>
      </c>
      <c r="M33" s="8">
        <v>2018</v>
      </c>
      <c r="N33" s="7"/>
      <c r="O33" s="7"/>
      <c r="P33" s="6"/>
      <c r="Q33" s="7"/>
    </row>
    <row r="34" ht="15" customHeight="1">
      <c r="A34" t="s" s="5">
        <v>74</v>
      </c>
      <c r="B34" t="s" s="5">
        <v>75</v>
      </c>
      <c r="C34" s="14">
        <f>1-D34</f>
        <v>0.61</v>
      </c>
      <c r="D34" s="14">
        <f>ROUND(H34,2)+ROUND(G34,2)</f>
        <v>0.39</v>
      </c>
      <c r="E34" s="14">
        <f>SUM(ROUND(L34,2),ROUND(I34,2))</f>
        <v>0.01</v>
      </c>
      <c r="F34" s="14">
        <f>ROUND(K34,2)+ROUND(J34,2)</f>
        <v>0.38</v>
      </c>
      <c r="G34" s="14">
        <f>ROUND(J34,2)+ROUND(I34,2)</f>
        <v>0.23</v>
      </c>
      <c r="H34" s="14">
        <f>ROUND(K34,2)+ROUND(L34,2)</f>
        <v>0.16</v>
      </c>
      <c r="I34" s="14">
        <f>IF('Admissions 2018'!F34&gt;0,'Admissions 2018'!F34/'Admissions 2018'!C34,"  ")</f>
        <v>0.009812940815700706</v>
      </c>
      <c r="J34" s="14">
        <f>IF('Admissions 2018'!G34&gt;0,'Admissions 2018'!G34/'Admissions 2018'!C34,"  ")</f>
        <v>0.2187979147500767</v>
      </c>
      <c r="K34" s="14">
        <f>IF('Admissions 2018'!J34&gt;0,'Admissions 2018'!J34/'Admissions 2018'!C34,"  ")</f>
        <v>0.1645200858632321</v>
      </c>
      <c r="L34" s="14">
        <f>IF('Admissions 2018'!I34&gt;0,'Admissions 2018'!I34/'Admissions 2018'!C34,"  ")</f>
        <v>0.002453235203925176</v>
      </c>
      <c r="M34" s="8">
        <v>2018</v>
      </c>
      <c r="N34" s="7"/>
      <c r="O34" s="7"/>
      <c r="P34" s="6"/>
      <c r="Q34" s="7"/>
    </row>
    <row r="35" ht="15" customHeight="1">
      <c r="A35" t="s" s="5">
        <v>76</v>
      </c>
      <c r="B35" t="s" s="5">
        <v>77</v>
      </c>
      <c r="C35" s="14">
        <f>1-D35</f>
        <v>0.51</v>
      </c>
      <c r="D35" s="14">
        <f>ROUND(H35,2)+ROUND(G35,2)</f>
        <v>0.49</v>
      </c>
      <c r="E35" s="14">
        <f>L35</f>
        <v>0.05977319944598338</v>
      </c>
      <c r="F35" s="14">
        <f>K35</f>
        <v>0.4321329639889196</v>
      </c>
      <c r="G35" s="14"/>
      <c r="H35" s="14">
        <f>ROUND(K35,2)+ROUND(L35,2)</f>
        <v>0.49</v>
      </c>
      <c r="I35" t="s" s="5">
        <f>IF('Admissions 2018'!F35&gt;0,'Admissions 2018'!F35/'Admissions 2018'!C35,"  ")</f>
        <v>131</v>
      </c>
      <c r="J35" t="s" s="5">
        <f>IF('Admissions 2018'!G35&gt;0,'Admissions 2018'!G35/'Admissions 2018'!C35,"  ")</f>
        <v>131</v>
      </c>
      <c r="K35" s="14">
        <f>IF('Admissions 2018'!J35&gt;0,'Admissions 2018'!J35/'Admissions 2018'!C35,"  ")</f>
        <v>0.4321329639889196</v>
      </c>
      <c r="L35" s="14">
        <f>IF('Admissions 2018'!I35&gt;0,'Admissions 2018'!I35/'Admissions 2018'!C35,"  ")</f>
        <v>0.05977319944598338</v>
      </c>
      <c r="M35" s="8">
        <v>2018</v>
      </c>
      <c r="N35" s="7"/>
      <c r="O35" s="7"/>
      <c r="P35" s="6"/>
      <c r="Q35" s="7"/>
    </row>
    <row r="36" ht="15" customHeight="1">
      <c r="A36" t="s" s="5">
        <v>78</v>
      </c>
      <c r="B36" t="s" s="5">
        <v>79</v>
      </c>
      <c r="C36" s="14"/>
      <c r="D36" s="14"/>
      <c r="E36" s="14"/>
      <c r="F36" s="14"/>
      <c r="G36" s="14"/>
      <c r="H36" s="14"/>
      <c r="I36" t="s" s="5">
        <f>IF('Admissions 2018'!F36&gt;0,'Admissions 2018'!F36/'Admissions 2018'!C36,"  ")</f>
        <v>131</v>
      </c>
      <c r="J36" t="s" s="5">
        <f>IF('Admissions 2018'!G36&gt;0,'Admissions 2018'!G36/'Admissions 2018'!C36,"  ")</f>
        <v>131</v>
      </c>
      <c r="K36" t="s" s="5">
        <f>IF('Admissions 2018'!J36&gt;0,'Admissions 2018'!J36/'Admissions 2018'!C36,"  ")</f>
        <v>131</v>
      </c>
      <c r="L36" t="s" s="5">
        <f>IF('Admissions 2018'!I36&gt;0,'Admissions 2018'!I36/'Admissions 2018'!C36,"  ")</f>
        <v>131</v>
      </c>
      <c r="M36" s="8">
        <v>2018</v>
      </c>
      <c r="N36" s="7"/>
      <c r="O36" s="7"/>
      <c r="P36" s="6"/>
      <c r="Q36" s="7"/>
    </row>
    <row r="37" ht="15" customHeight="1">
      <c r="A37" t="s" s="5">
        <v>80</v>
      </c>
      <c r="B37" t="s" s="5">
        <v>81</v>
      </c>
      <c r="C37" s="14">
        <f>1-D37</f>
        <v>0.8</v>
      </c>
      <c r="D37" s="14">
        <f>ROUND(H37,2)+ROUND(G37,2)</f>
        <v>0.2</v>
      </c>
      <c r="E37" s="14">
        <f>I37</f>
        <v>0.09640901920757168</v>
      </c>
      <c r="F37" s="14">
        <f>J37</f>
        <v>0.09900714484550431</v>
      </c>
      <c r="G37" s="14">
        <f>ROUND(J37,2)+ROUND(I37,2)</f>
        <v>0.2</v>
      </c>
      <c r="H37" s="28">
        <f>'Admissions 2018'!H37/'Admissions 2018'!C37</f>
        <v>0.004175559060963162</v>
      </c>
      <c r="I37" s="14">
        <f>IF('Admissions 2018'!F37&gt;0,'Admissions 2018'!F37/'Admissions 2018'!C37,"  ")</f>
        <v>0.09640901920757168</v>
      </c>
      <c r="J37" s="14">
        <f>IF('Admissions 2018'!G37&gt;0,'Admissions 2018'!G37/'Admissions 2018'!C37,"  ")</f>
        <v>0.09900714484550431</v>
      </c>
      <c r="K37" t="s" s="5">
        <f>IF('Admissions 2018'!J37&gt;0,'Admissions 2018'!J37/'Admissions 2018'!C37,"  ")</f>
        <v>131</v>
      </c>
      <c r="L37" t="s" s="5">
        <f>IF('Admissions 2018'!I37&gt;0,'Admissions 2018'!I37/'Admissions 2018'!C37,"  ")</f>
        <v>131</v>
      </c>
      <c r="M37" s="8">
        <v>2018</v>
      </c>
      <c r="N37" s="7"/>
      <c r="O37" s="7"/>
      <c r="P37" s="6"/>
      <c r="Q37" s="7"/>
    </row>
    <row r="38" ht="15" customHeight="1">
      <c r="A38" t="s" s="5">
        <v>82</v>
      </c>
      <c r="B38" t="s" s="5">
        <v>83</v>
      </c>
      <c r="C38" s="14">
        <f>1-D38</f>
        <v>0.54</v>
      </c>
      <c r="D38" s="14">
        <f>ROUND(H38,2)+ROUND(G38,2)</f>
        <v>0.46</v>
      </c>
      <c r="E38" s="14">
        <f>SUM(ROUND(L38,2),ROUND(I38,2))</f>
        <v>0.17</v>
      </c>
      <c r="F38" s="14">
        <f>ROUND(K38,2)+ROUND(J38,2)</f>
        <v>0.29</v>
      </c>
      <c r="G38" s="14">
        <f>ROUND(J38,2)+ROUND(I38,2)</f>
        <v>0.43</v>
      </c>
      <c r="H38" s="14">
        <f>ROUND(K38,2)+ROUND(L38,2)</f>
        <v>0.03</v>
      </c>
      <c r="I38" s="14">
        <f>IF('Admissions 2018'!F38&gt;0,'Admissions 2018'!F38/'Admissions 2018'!C38,"  ")</f>
        <v>0.1553955332915884</v>
      </c>
      <c r="J38" s="14">
        <f>IF('Admissions 2018'!G38&gt;0,'Admissions 2018'!G38/'Admissions 2018'!C38,"  ")</f>
        <v>0.2723857232310583</v>
      </c>
      <c r="K38" s="14">
        <f>IF('Admissions 2018'!J38&gt;0,'Admissions 2018'!J38/'Admissions 2018'!C38,"  ")</f>
        <v>0.02170736798163223</v>
      </c>
      <c r="L38" s="14">
        <f>IF('Admissions 2018'!I38&gt;0,'Admissions 2018'!I38/'Admissions 2018'!C38,"  ")</f>
        <v>0.01314965560425798</v>
      </c>
      <c r="M38" s="8">
        <v>2018</v>
      </c>
      <c r="N38" s="7"/>
      <c r="O38" s="7"/>
      <c r="P38" s="6"/>
      <c r="Q38" s="7"/>
    </row>
    <row r="39" ht="15" customHeight="1">
      <c r="A39" t="s" s="5">
        <v>84</v>
      </c>
      <c r="B39" t="s" s="5">
        <v>85</v>
      </c>
      <c r="C39" s="14">
        <f>1-D39</f>
        <v>0.5700000000000001</v>
      </c>
      <c r="D39" s="14">
        <f>ROUND(H39,2)+ROUND(G39,2)</f>
        <v>0.43</v>
      </c>
      <c r="E39" s="14">
        <f>L39</f>
        <v>0.2116404789572071</v>
      </c>
      <c r="F39" s="14">
        <f>K39</f>
        <v>0.2217955842974789</v>
      </c>
      <c r="G39" s="14"/>
      <c r="H39" s="14">
        <f>ROUND(K39,2)+ROUND(L39,2)</f>
        <v>0.43</v>
      </c>
      <c r="I39" t="s" s="5">
        <f>IF('Admissions 2018'!F39&gt;0,'Admissions 2018'!F39/'Admissions 2018'!C39,"  ")</f>
        <v>131</v>
      </c>
      <c r="J39" t="s" s="5">
        <f>IF('Admissions 2018'!G39&gt;0,'Admissions 2018'!G39/'Admissions 2018'!C39,"  ")</f>
        <v>131</v>
      </c>
      <c r="K39" s="14">
        <f>IF('Admissions 2018'!J39&gt;0,'Admissions 2018'!J39/'Admissions 2018'!C39,"  ")</f>
        <v>0.2217955842974789</v>
      </c>
      <c r="L39" s="14">
        <f>IF('Admissions 2018'!I39&gt;0,'Admissions 2018'!I39/'Admissions 2018'!C39,"  ")</f>
        <v>0.2116404789572071</v>
      </c>
      <c r="M39" s="8">
        <v>2018</v>
      </c>
      <c r="N39" s="7"/>
      <c r="O39" s="7"/>
      <c r="P39" s="6"/>
      <c r="Q39" s="7"/>
    </row>
    <row r="40" ht="15" customHeight="1">
      <c r="A40" t="s" s="5">
        <v>86</v>
      </c>
      <c r="B40" t="s" s="5">
        <v>87</v>
      </c>
      <c r="C40" s="14">
        <f>1-D40</f>
        <v>0.55</v>
      </c>
      <c r="D40" s="14">
        <f>ROUND(H40,2)+ROUND(G40,2)</f>
        <v>0.45</v>
      </c>
      <c r="E40" s="14">
        <f>SUM(ROUND(L40,2),ROUND(I40,2))</f>
        <v>0.34</v>
      </c>
      <c r="F40" s="14">
        <f>ROUND(K40,2)+ROUND(J40,2)</f>
        <v>0.11</v>
      </c>
      <c r="G40" s="14">
        <f>ROUND(J40,2)+ROUND(I40,2)</f>
        <v>0.41</v>
      </c>
      <c r="H40" s="14">
        <f>ROUND(K40,2)+ROUND(L40,2)</f>
        <v>0.04</v>
      </c>
      <c r="I40" s="14">
        <f>IF('Admissions 2018'!F40&gt;0,'Admissions 2018'!F40/'Admissions 2018'!C40,"  ")</f>
        <v>0.3192660550458716</v>
      </c>
      <c r="J40" s="14">
        <f>IF('Admissions 2018'!G40&gt;0,'Admissions 2018'!G40/'Admissions 2018'!C40,"  ")</f>
        <v>0.0908256880733945</v>
      </c>
      <c r="K40" s="14">
        <f>IF('Admissions 2018'!J40&gt;0,'Admissions 2018'!J40/'Admissions 2018'!C40,"  ")</f>
        <v>0.02477064220183486</v>
      </c>
      <c r="L40" s="14">
        <f>IF('Admissions 2018'!I40&gt;0,'Admissions 2018'!I40/'Admissions 2018'!C40,"  ")</f>
        <v>0.01651376146788991</v>
      </c>
      <c r="M40" s="8">
        <v>2018</v>
      </c>
      <c r="N40" s="7"/>
      <c r="O40" s="7"/>
      <c r="P40" s="6"/>
      <c r="Q40" s="7"/>
    </row>
    <row r="41" ht="15" customHeight="1">
      <c r="A41" t="s" s="5">
        <v>88</v>
      </c>
      <c r="B41" t="s" s="5">
        <v>89</v>
      </c>
      <c r="C41" s="14">
        <f>1-D41</f>
        <v>0.8200000000000001</v>
      </c>
      <c r="D41" s="14">
        <f>ROUND(H41,2)+ROUND(G41,2)</f>
        <v>0.18</v>
      </c>
      <c r="E41" s="14"/>
      <c r="F41" s="14"/>
      <c r="G41" s="14">
        <f>'Admissions 2018'!E41/'Admissions 2018'!C41</f>
        <v>0.1128275862068965</v>
      </c>
      <c r="H41" s="14">
        <f>'Admissions 2018'!H41/'Admissions 2018'!C41</f>
        <v>0.07420689655172413</v>
      </c>
      <c r="I41" t="s" s="5">
        <f>IF('Admissions 2018'!F41&gt;0,'Admissions 2018'!F41/'Admissions 2018'!C41,"  ")</f>
        <v>131</v>
      </c>
      <c r="J41" t="s" s="5">
        <f>IF('Admissions 2018'!G41&gt;0,'Admissions 2018'!G41/'Admissions 2018'!C41,"  ")</f>
        <v>131</v>
      </c>
      <c r="K41" t="s" s="5">
        <f>IF('Admissions 2018'!J41&gt;0,'Admissions 2018'!J41/'Admissions 2018'!C41,"  ")</f>
        <v>131</v>
      </c>
      <c r="L41" t="s" s="5">
        <f>IF('Admissions 2018'!I41&gt;0,'Admissions 2018'!I41/'Admissions 2018'!C41,"  ")</f>
        <v>131</v>
      </c>
      <c r="M41" s="8">
        <v>2018</v>
      </c>
      <c r="N41" s="7"/>
      <c r="O41" s="7"/>
      <c r="P41" s="6"/>
      <c r="Q41" s="7"/>
    </row>
    <row r="42" ht="15" customHeight="1">
      <c r="A42" t="s" s="5">
        <v>90</v>
      </c>
      <c r="B42" t="s" s="5">
        <v>91</v>
      </c>
      <c r="C42" s="14">
        <f>1-D42</f>
        <v>0.2899999999999999</v>
      </c>
      <c r="D42" s="14">
        <f>ROUND(H42,2)+ROUND(G42,2)</f>
        <v>0.7100000000000001</v>
      </c>
      <c r="E42" s="14">
        <f>SUM(ROUND(L42,2),ROUND(I42,2))</f>
        <v>0.08</v>
      </c>
      <c r="F42" s="14">
        <f>ROUND(K42,2)+ROUND(J42,2)</f>
        <v>0.63</v>
      </c>
      <c r="G42" s="14">
        <f>ROUND(J42,2)+ROUND(I42,2)</f>
        <v>0.16</v>
      </c>
      <c r="H42" s="14">
        <f>ROUND(K42,2)+ROUND(L42,2)</f>
        <v>0.55</v>
      </c>
      <c r="I42" s="14">
        <f>IF('Admissions 2018'!F42&gt;0,'Admissions 2018'!F42/'Admissions 2018'!C42,"  ")</f>
        <v>0.04225023342670402</v>
      </c>
      <c r="J42" s="14">
        <f>IF('Admissions 2018'!G42&gt;0,'Admissions 2018'!G42/'Admissions 2018'!C42,"  ")</f>
        <v>0.1227824463118581</v>
      </c>
      <c r="K42" s="14">
        <f>IF('Admissions 2018'!J42&gt;0,'Admissions 2018'!J42/'Admissions 2018'!C42,"  ")</f>
        <v>0.5067693744164332</v>
      </c>
      <c r="L42" s="14">
        <f>IF('Admissions 2018'!I42&gt;0,'Admissions 2018'!I42/'Admissions 2018'!C42,"  ")</f>
        <v>0.04178338001867413</v>
      </c>
      <c r="M42" s="8">
        <v>2018</v>
      </c>
      <c r="N42" s="7"/>
      <c r="O42" s="7"/>
      <c r="P42" s="6"/>
      <c r="Q42" s="7"/>
    </row>
    <row r="43" ht="15" customHeight="1">
      <c r="A43" t="s" s="5">
        <v>92</v>
      </c>
      <c r="B43" t="s" s="5">
        <v>93</v>
      </c>
      <c r="C43" s="14">
        <f>1-D43</f>
        <v>0.61</v>
      </c>
      <c r="D43" s="14">
        <f>ROUND(H43,2)+ROUND(G43,2)</f>
        <v>0.39</v>
      </c>
      <c r="E43" s="14"/>
      <c r="F43" s="14"/>
      <c r="G43" s="14"/>
      <c r="H43" s="14">
        <f>'Admissions 2018'!H43/'Admissions 2018'!C43</f>
        <v>0.3868414108540769</v>
      </c>
      <c r="I43" t="s" s="5">
        <f>IF('Admissions 2018'!F43&gt;0,'Admissions 2018'!F43/'Admissions 2018'!C43,"  ")</f>
        <v>131</v>
      </c>
      <c r="J43" t="s" s="5">
        <f>IF('Admissions 2018'!G43&gt;0,'Admissions 2018'!G43/'Admissions 2018'!C43,"  ")</f>
        <v>131</v>
      </c>
      <c r="K43" t="s" s="5">
        <f>IF('Admissions 2018'!J43&gt;0,'Admissions 2018'!J43/'Admissions 2018'!C43,"  ")</f>
        <v>131</v>
      </c>
      <c r="L43" t="s" s="5">
        <f>IF('Admissions 2018'!I43&gt;0,'Admissions 2018'!I43/'Admissions 2018'!C43,"  ")</f>
        <v>131</v>
      </c>
      <c r="M43" s="8">
        <v>2018</v>
      </c>
      <c r="N43" s="7"/>
      <c r="O43" s="7"/>
      <c r="P43" s="6"/>
      <c r="Q43" s="7"/>
    </row>
    <row r="44" ht="15" customHeight="1">
      <c r="A44" t="s" s="5">
        <v>94</v>
      </c>
      <c r="B44" t="s" s="5">
        <v>95</v>
      </c>
      <c r="C44" s="14">
        <f>1-D44</f>
        <v>0.5700000000000001</v>
      </c>
      <c r="D44" s="14">
        <f>ROUND(H44,2)+ROUND(G44,2)</f>
        <v>0.43</v>
      </c>
      <c r="E44" s="14">
        <f>SUM(ROUND(L44,2),ROUND(I44,2))</f>
        <v>0.24</v>
      </c>
      <c r="F44" s="14">
        <f>ROUND(K44,2)+ROUND(J44,2)</f>
        <v>0.19</v>
      </c>
      <c r="G44" s="14">
        <f>ROUND(J44,2)+ROUND(I44,2)</f>
        <v>0.32</v>
      </c>
      <c r="H44" s="14">
        <f>ROUND(K44,2)+ROUND(L44,2)</f>
        <v>0.11</v>
      </c>
      <c r="I44" s="14">
        <f>IF('Admissions 2018'!F44&gt;0,'Admissions 2018'!F44/'Admissions 2018'!C44,"  ")</f>
        <v>0.1587733982651043</v>
      </c>
      <c r="J44" s="14">
        <f>IF('Admissions 2018'!G44&gt;0,'Admissions 2018'!G44/'Admissions 2018'!C44,"  ")</f>
        <v>0.1626540861360523</v>
      </c>
      <c r="K44" s="14">
        <f>IF('Admissions 2018'!J44&gt;0,'Admissions 2018'!J44/'Admissions 2018'!C44,"  ")</f>
        <v>0.0319129508446203</v>
      </c>
      <c r="L44" s="14">
        <f>IF('Admissions 2018'!I44&gt;0,'Admissions 2018'!I44/'Admissions 2018'!C44,"  ")</f>
        <v>0.08038350327195252</v>
      </c>
      <c r="M44" s="8">
        <v>2018</v>
      </c>
      <c r="N44" s="7"/>
      <c r="O44" s="7"/>
      <c r="P44" s="6"/>
      <c r="Q44" s="7"/>
    </row>
    <row r="45" ht="15" customHeight="1">
      <c r="A45" t="s" s="5">
        <v>96</v>
      </c>
      <c r="B45" t="s" s="5">
        <v>97</v>
      </c>
      <c r="C45" s="14">
        <f>1-D45</f>
        <v>0.21</v>
      </c>
      <c r="D45" s="14">
        <f>ROUND(H45,2)+ROUND(G45,2)</f>
        <v>0.79</v>
      </c>
      <c r="E45" s="14">
        <f>SUM(ROUND(L45,2),ROUND(I45,2))</f>
        <v>0.3</v>
      </c>
      <c r="F45" s="14">
        <f>ROUND(K45,2)+ROUND(J45,2)</f>
        <v>0.49</v>
      </c>
      <c r="G45" s="14">
        <f>ROUND(J45,2)+ROUND(I45,2)</f>
        <v>0.27</v>
      </c>
      <c r="H45" s="14">
        <f>ROUND(K45,2)+ROUND(L45,2)</f>
        <v>0.52</v>
      </c>
      <c r="I45" s="14">
        <f>IF('Admissions 2018'!F45&gt;0,'Admissions 2018'!F45/'Admissions 2018'!C45,"  ")</f>
        <v>0.1478797638217928</v>
      </c>
      <c r="J45" s="14">
        <f>IF('Admissions 2018'!G45&gt;0,'Admissions 2018'!G45/'Admissions 2018'!C45,"  ")</f>
        <v>0.1159420289855072</v>
      </c>
      <c r="K45" s="14">
        <f>IF('Admissions 2018'!J45&gt;0,'Admissions 2018'!J45/'Admissions 2018'!C45,"  ")</f>
        <v>0.3703703703703703</v>
      </c>
      <c r="L45" s="14">
        <f>IF('Admissions 2018'!I45&gt;0,'Admissions 2018'!I45/'Admissions 2018'!C45,"  ")</f>
        <v>0.1524422973698336</v>
      </c>
      <c r="M45" s="8">
        <v>2018</v>
      </c>
      <c r="N45" s="7"/>
      <c r="O45" s="7"/>
      <c r="P45" s="6"/>
      <c r="Q45" s="7"/>
    </row>
    <row r="46" ht="15" customHeight="1">
      <c r="A46" t="s" s="5">
        <v>98</v>
      </c>
      <c r="B46" t="s" s="5">
        <v>99</v>
      </c>
      <c r="C46" s="14">
        <f>1-D46</f>
        <v>0.49</v>
      </c>
      <c r="D46" s="14">
        <f>ROUND(H46,2)+ROUND(G46,2)</f>
        <v>0.51</v>
      </c>
      <c r="E46" s="14">
        <f>SUM(ROUND(L46,2),ROUND(I46,2))</f>
        <v>0.38</v>
      </c>
      <c r="F46" s="14">
        <f>ROUND(K46,2)+ROUND(J46,2)</f>
        <v>0.13</v>
      </c>
      <c r="G46" s="14">
        <f>ROUND(J46,2)+ROUND(I46,2)</f>
        <v>0.51</v>
      </c>
      <c r="H46" s="14">
        <f>ROUND(K46,2)+ROUND(L46,2)</f>
        <v>0</v>
      </c>
      <c r="I46" s="14">
        <f>IF('Admissions 2018'!F46&gt;0,'Admissions 2018'!F46/'Admissions 2018'!C46,"  ")</f>
        <v>0.3778676349232546</v>
      </c>
      <c r="J46" s="14">
        <f>IF('Admissions 2018'!G46&gt;0,'Admissions 2018'!G46/'Admissions 2018'!C46,"  ")</f>
        <v>0.1303020300379601</v>
      </c>
      <c r="K46" s="28">
        <f>IF('Admissions 2018'!J46&gt;0,'Admissions 2018'!J46/'Admissions 2018'!C46,"  ")</f>
        <v>0.001072784287836277</v>
      </c>
      <c r="L46" s="28">
        <f>IF('Admissions 2018'!I46&gt;0,'Admissions 2018'!I46/'Admissions 2018'!C46,"  ")</f>
        <v>0.003053309126918633</v>
      </c>
      <c r="M46" s="8">
        <v>2018</v>
      </c>
      <c r="N46" s="7"/>
      <c r="O46" s="7"/>
      <c r="P46" s="6"/>
      <c r="Q46" s="7"/>
    </row>
    <row r="47" ht="15" customHeight="1">
      <c r="A47" t="s" s="5">
        <v>100</v>
      </c>
      <c r="B47" t="s" s="5">
        <v>101</v>
      </c>
      <c r="C47" s="14">
        <f>1-D47</f>
        <v>0.92</v>
      </c>
      <c r="D47" s="14">
        <f>ROUND(H47,2)+ROUND(G47,2)</f>
        <v>0.08</v>
      </c>
      <c r="E47" s="14"/>
      <c r="F47" s="14"/>
      <c r="G47" s="14">
        <f>'Admissions 2018'!E47/'Admissions 2018'!C47</f>
        <v>0.03241574479032673</v>
      </c>
      <c r="H47" s="14">
        <f>'Admissions 2018'!H47/'Admissions 2018'!C47</f>
        <v>0.04540776948803705</v>
      </c>
      <c r="I47" t="s" s="5">
        <f>IF('Admissions 2018'!F47&gt;0,'Admissions 2018'!F47/'Admissions 2018'!C47,"  ")</f>
        <v>131</v>
      </c>
      <c r="J47" t="s" s="5">
        <f>IF('Admissions 2018'!G47&gt;0,'Admissions 2018'!G47/'Admissions 2018'!C47,"  ")</f>
        <v>131</v>
      </c>
      <c r="K47" t="s" s="5">
        <f>IF('Admissions 2018'!J47&gt;0,'Admissions 2018'!J47/'Admissions 2018'!C47,"  ")</f>
        <v>131</v>
      </c>
      <c r="L47" t="s" s="5">
        <f>IF('Admissions 2018'!I47&gt;0,'Admissions 2018'!I47/'Admissions 2018'!C47,"  ")</f>
        <v>131</v>
      </c>
      <c r="M47" s="8">
        <v>2018</v>
      </c>
      <c r="N47" s="7"/>
      <c r="O47" s="7"/>
      <c r="P47" s="7"/>
      <c r="Q47" s="7"/>
    </row>
    <row r="48" ht="15" customHeight="1">
      <c r="A48" t="s" s="5">
        <v>102</v>
      </c>
      <c r="B48" t="s" s="5">
        <v>103</v>
      </c>
      <c r="C48" s="14">
        <f>1-D48</f>
        <v>0.5900000000000001</v>
      </c>
      <c r="D48" s="14">
        <f>ROUND(H48,2)+ROUND(G48,2)</f>
        <v>0.41</v>
      </c>
      <c r="E48" s="14"/>
      <c r="F48" s="14"/>
      <c r="G48" s="14"/>
      <c r="H48" s="14">
        <f>ROUND(K48,2)+ROUND(L48,2)</f>
        <v>0.41</v>
      </c>
      <c r="I48" t="s" s="5">
        <f>IF('Admissions 2018'!F48&gt;0,'Admissions 2018'!F48/'Admissions 2018'!C48,"  ")</f>
        <v>131</v>
      </c>
      <c r="J48" t="s" s="5">
        <f>IF('Admissions 2018'!G48&gt;0,'Admissions 2018'!G48/'Admissions 2018'!C48,"  ")</f>
        <v>131</v>
      </c>
      <c r="K48" s="14">
        <f>IF('Admissions 2018'!J48&gt;0,'Admissions 2018'!J48/'Admissions 2018'!C48,"  ")</f>
        <v>0.1749382716049383</v>
      </c>
      <c r="L48" s="14">
        <f>IF('Admissions 2018'!I48&gt;0,'Admissions 2018'!I48/'Admissions 2018'!C48,"  ")</f>
        <v>0.2402469135802469</v>
      </c>
      <c r="M48" s="8">
        <v>2018</v>
      </c>
      <c r="N48" s="7"/>
      <c r="O48" s="7"/>
      <c r="P48" s="6"/>
      <c r="Q48" s="7"/>
    </row>
    <row r="49" ht="15" customHeight="1">
      <c r="A49" t="s" s="5">
        <v>104</v>
      </c>
      <c r="B49" t="s" s="5">
        <v>105</v>
      </c>
      <c r="C49" s="14">
        <f>1-D49</f>
        <v>0.41</v>
      </c>
      <c r="D49" s="14">
        <f>ROUND(H49,2)+ROUND(G49,2)</f>
        <v>0.59</v>
      </c>
      <c r="E49" s="14">
        <f>SUM(ROUND(L49,2),ROUND(I49,2))</f>
        <v>0.15</v>
      </c>
      <c r="F49" s="14">
        <f>ROUND(K49,2)+ROUND(J49,2)</f>
        <v>0.44</v>
      </c>
      <c r="G49" s="14">
        <f>ROUND(J49,2)+ROUND(I49,2)</f>
        <v>0.18</v>
      </c>
      <c r="H49" s="14">
        <f>ROUND(K49,2)+ROUND(L49,2)</f>
        <v>0.41</v>
      </c>
      <c r="I49" s="14"/>
      <c r="J49" s="14">
        <f>IF('Admissions 2018'!G49&gt;0,'Admissions 2018'!G49/'Admissions 2018'!C49,"  ")</f>
        <v>0.1774055899295925</v>
      </c>
      <c r="K49" s="14">
        <f>IF('Admissions 2018'!J49&gt;0,'Admissions 2018'!J49/'Admissions 2018'!C49,"  ")</f>
        <v>0.2629613825474718</v>
      </c>
      <c r="L49" s="14">
        <f>IF('Admissions 2018'!I49&gt;0,'Admissions 2018'!I49/'Admissions 2018'!C49,"  ")</f>
        <v>0.1464689566887135</v>
      </c>
      <c r="M49" s="8">
        <v>2018</v>
      </c>
      <c r="N49" s="7"/>
      <c r="O49" s="7"/>
      <c r="P49" s="6"/>
      <c r="Q49" s="7"/>
    </row>
    <row r="50" ht="15" customHeight="1">
      <c r="A50" t="s" s="5">
        <v>106</v>
      </c>
      <c r="B50" t="s" s="5">
        <v>107</v>
      </c>
      <c r="C50" s="14">
        <f>1-D50</f>
        <v>0.71</v>
      </c>
      <c r="D50" s="14">
        <f>ROUND(H50,2)+ROUND(G50,2)</f>
        <v>0.29</v>
      </c>
      <c r="E50" s="14">
        <f>SUM(ROUND(L50,2),ROUND(I50,2))</f>
        <v>0.08</v>
      </c>
      <c r="F50" s="14">
        <f>ROUND(K50,2)+ROUND(J50,2)</f>
        <v>0.21</v>
      </c>
      <c r="G50" s="14">
        <f>ROUND(J50,2)+ROUND(I50,2)</f>
        <v>0.13</v>
      </c>
      <c r="H50" s="14">
        <f>ROUND(K50,2)+ROUND(L50,2)</f>
        <v>0.16</v>
      </c>
      <c r="I50" s="14">
        <f>IF('Admissions 2018'!F50&gt;0,'Admissions 2018'!F50/'Admissions 2018'!C50,"  ")</f>
        <v>0.002318989951043546</v>
      </c>
      <c r="J50" s="14">
        <f>IF('Admissions 2018'!G50&gt;0,'Admissions 2018'!G50/'Admissions 2018'!C50,"  ")</f>
        <v>0.1342437516104097</v>
      </c>
      <c r="K50" s="14">
        <f>IF('Admissions 2018'!J50&gt;0,'Admissions 2018'!J50/'Admissions 2018'!C50,"  ")</f>
        <v>0.0770419994846689</v>
      </c>
      <c r="L50" s="14">
        <f>IF('Admissions 2018'!I50&gt;0,'Admissions 2018'!I50/'Admissions 2018'!C50,"  ")</f>
        <v>0.08116464828652409</v>
      </c>
      <c r="M50" s="8">
        <v>2018</v>
      </c>
      <c r="N50" s="7"/>
      <c r="O50" s="7"/>
      <c r="P50" s="6"/>
      <c r="Q50" s="7"/>
    </row>
    <row r="51" ht="15" customHeight="1">
      <c r="A51" t="s" s="5">
        <v>108</v>
      </c>
      <c r="B51" t="s" s="5">
        <v>109</v>
      </c>
      <c r="C51" s="14">
        <f>1-D51</f>
        <v>0.45</v>
      </c>
      <c r="D51" s="14">
        <f>ROUND(H51,2)+ROUND(G51,2)</f>
        <v>0.55</v>
      </c>
      <c r="E51" s="14">
        <f>SUM(ROUND(L51,2),ROUND(I51,2))</f>
        <v>0.06</v>
      </c>
      <c r="F51" s="14">
        <f>ROUND(K51,2)+ROUND(J51,2)</f>
        <v>0.49</v>
      </c>
      <c r="G51" s="14">
        <f>ROUND(J51,2)+ROUND(I51,2)</f>
        <v>0.24</v>
      </c>
      <c r="H51" s="14">
        <f>ROUND(K51,2)+ROUND(L51,2)</f>
        <v>0.3099999999999999</v>
      </c>
      <c r="I51" s="14">
        <f>IF('Admissions 2018'!F51&gt;0,'Admissions 2018'!F51/'Admissions 2018'!C51,"  ")</f>
        <v>0.03136531365313653</v>
      </c>
      <c r="J51" s="14">
        <f>IF('Admissions 2018'!G51&gt;0,'Admissions 2018'!G51/'Admissions 2018'!C51,"  ")</f>
        <v>0.2075645756457564</v>
      </c>
      <c r="K51" s="14">
        <f>IF('Admissions 2018'!J51&gt;0,'Admissions 2018'!J51/'Admissions 2018'!C51,"  ")</f>
        <v>0.2776752767527675</v>
      </c>
      <c r="L51" s="14">
        <f>IF('Admissions 2018'!I51&gt;0,'Admissions 2018'!I51/'Admissions 2018'!C51,"  ")</f>
        <v>0.03413284132841329</v>
      </c>
      <c r="M51" s="8">
        <v>2018</v>
      </c>
      <c r="N51" s="7"/>
      <c r="O51" s="7"/>
      <c r="P51" s="6"/>
      <c r="Q51" s="7"/>
    </row>
    <row r="52" ht="15" customHeight="1">
      <c r="A52" s="7"/>
      <c r="B52" s="7"/>
      <c r="C52" s="14"/>
      <c r="D52" s="14"/>
      <c r="E52" s="14"/>
      <c r="F52" s="14"/>
      <c r="G52" s="14"/>
      <c r="H52" s="14"/>
      <c r="I52" s="28"/>
      <c r="J52" s="28"/>
      <c r="K52" s="28"/>
      <c r="L52" s="28"/>
      <c r="M52" s="7"/>
      <c r="N52" s="7"/>
      <c r="O52" s="7"/>
      <c r="P52" s="7"/>
      <c r="Q52" s="7"/>
    </row>
    <row r="53" ht="15" customHeight="1">
      <c r="A53" s="7"/>
      <c r="B53" t="s" s="9">
        <v>110</v>
      </c>
      <c r="C53" s="29">
        <f>('Admissions 2018'!C53-'Admissions 2018'!E53-'Admissions 2018'!H53)/'Admissions 2018'!C53</f>
        <v>0.5932748948685961</v>
      </c>
      <c r="D53" s="29">
        <f>('Admissions 2018'!E53+'Admissions 2018'!H53)/'Admissions 2018'!$C$53</f>
        <v>0.4067251051314039</v>
      </c>
      <c r="E53" s="29">
        <f>('Admissions 2018'!F53+'Admissions 2018'!I53)/'Admissions 2018'!C53</f>
        <v>0.2111088161666901</v>
      </c>
      <c r="F53" s="29">
        <f>('Admissions 2018'!G53+'Admissions 2018'!J53)/'Admissions 2018'!C53</f>
        <v>0.1957121258437363</v>
      </c>
      <c r="G53" s="29">
        <f>'Admissions 2018'!E53/'Admissions 2018'!C53</f>
        <v>0.2063285387354489</v>
      </c>
      <c r="H53" s="29">
        <f>'Admissions 2018'!H53/'Admissions 2018'!C53</f>
        <v>0.200396566395955</v>
      </c>
      <c r="I53" s="29">
        <f>'Admissions 2018'!F53/'Admissions 2018'!C53</f>
        <v>0.1185370004709226</v>
      </c>
      <c r="J53" s="29">
        <f>'Admissions 2018'!G53/'Admissions 2018'!C53</f>
        <v>0.08781962838423979</v>
      </c>
      <c r="K53" s="29">
        <f>'Admissions 2018'!J53/'Admissions 2018'!C53</f>
        <v>0.1078924974594965</v>
      </c>
      <c r="L53" s="29">
        <f>'Admissions 2018'!I53/'Admissions 2018'!C53</f>
        <v>0.09257181569576747</v>
      </c>
      <c r="M53" s="7"/>
      <c r="N53" s="7"/>
      <c r="O53" s="7"/>
      <c r="P53" s="7"/>
      <c r="Q53" s="7"/>
    </row>
    <row r="54" ht="15" customHeight="1">
      <c r="A54" s="7"/>
      <c r="B54" s="7"/>
      <c r="C54" s="7"/>
      <c r="D54" s="7"/>
      <c r="E54" s="14"/>
      <c r="F54" s="14"/>
      <c r="G54" s="7"/>
      <c r="H54" s="7"/>
      <c r="I54" s="7"/>
      <c r="J54" s="14"/>
      <c r="K54" s="14"/>
      <c r="L54" s="14"/>
      <c r="M54" s="7"/>
      <c r="N54" s="7"/>
      <c r="O54" s="7"/>
      <c r="P54" s="7"/>
      <c r="Q54" s="7"/>
    </row>
    <row r="55" ht="15" customHeight="1">
      <c r="A55" s="7"/>
      <c r="B55" t="s" s="5">
        <v>140</v>
      </c>
      <c r="C55" s="8">
        <f>COUNTIF(C2:C51,"&gt;0")</f>
        <v>47</v>
      </c>
      <c r="D55" s="8">
        <f>COUNTIF(D2:D51,"&gt;0")</f>
        <v>47</v>
      </c>
      <c r="E55" s="8">
        <f>COUNTIF(E2:E51,"&gt;0")</f>
        <v>39</v>
      </c>
      <c r="F55" s="8">
        <f>COUNTIF(F2:F51,"&gt;0")</f>
        <v>40</v>
      </c>
      <c r="G55" s="8">
        <f>COUNTIF(G2:G51,"&gt;0")</f>
        <v>41</v>
      </c>
      <c r="H55" s="8">
        <f>COUNTIF(H2:H51,"&gt;0")</f>
        <v>45</v>
      </c>
      <c r="I55" s="8">
        <f>COUNTIF(I2:I51,"&gt;0")</f>
        <v>28</v>
      </c>
      <c r="J55" s="8">
        <f>COUNTIF(J2:J51,"&gt;0")</f>
        <v>30</v>
      </c>
      <c r="K55" s="8">
        <f>COUNTIF(K2:K51,"&gt;0")</f>
        <v>40</v>
      </c>
      <c r="L55" s="8">
        <f>COUNTIF(L2:L51,"&gt;0")</f>
        <v>39</v>
      </c>
      <c r="M55" s="7"/>
      <c r="N55" s="7"/>
      <c r="O55" s="7"/>
      <c r="P55" s="7"/>
      <c r="Q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dimension ref="A1:K55"/>
  <sheetViews>
    <sheetView workbookViewId="0" showGridLines="0" defaultGridColor="1"/>
  </sheetViews>
  <sheetFormatPr defaultColWidth="8.83333" defaultRowHeight="15" customHeight="1" outlineLevelRow="0" outlineLevelCol="0"/>
  <cols>
    <col min="1" max="1" width="11.3516" style="82" customWidth="1"/>
    <col min="2" max="2" width="15.3516" style="82" customWidth="1"/>
    <col min="3" max="3" width="14.1719" style="82" customWidth="1"/>
    <col min="4" max="4" width="10.6719" style="82" customWidth="1"/>
    <col min="5" max="5" width="10.6719" style="82" customWidth="1"/>
    <col min="6" max="6" width="10.6719" style="82" customWidth="1"/>
    <col min="7" max="7" width="10.6719" style="82" customWidth="1"/>
    <col min="8" max="8" width="10.6719" style="82" customWidth="1"/>
    <col min="9" max="9" width="10.6719" style="82" customWidth="1"/>
    <col min="10" max="10" width="12" style="82" customWidth="1"/>
    <col min="11" max="11" width="8.85156" style="82" customWidth="1"/>
    <col min="12" max="256" width="8.85156" style="82" customWidth="1"/>
  </cols>
  <sheetData>
    <row r="1" ht="64.5" customHeight="1">
      <c r="A1" t="s" s="2">
        <v>0</v>
      </c>
      <c r="B1" t="s" s="2">
        <v>1</v>
      </c>
      <c r="C1" t="s" s="3">
        <v>132</v>
      </c>
      <c r="D1" t="s" s="3">
        <v>133</v>
      </c>
      <c r="E1" t="s" s="3">
        <v>134</v>
      </c>
      <c r="F1" t="s" s="3">
        <v>135</v>
      </c>
      <c r="G1" t="s" s="3">
        <v>136</v>
      </c>
      <c r="H1" t="s" s="3">
        <v>137</v>
      </c>
      <c r="I1" t="s" s="3">
        <v>138</v>
      </c>
      <c r="J1" t="s" s="3">
        <v>139</v>
      </c>
      <c r="K1" t="s" s="3">
        <v>119</v>
      </c>
    </row>
    <row r="2" ht="15" customHeight="1">
      <c r="A2" t="s" s="5">
        <v>10</v>
      </c>
      <c r="B2" t="s" s="5">
        <v>11</v>
      </c>
      <c r="C2" s="14">
        <f>1-D2</f>
        <v>0.65</v>
      </c>
      <c r="D2" s="14">
        <f>ROUND(E2,2)+ROUND(F2,2)</f>
        <v>0.35</v>
      </c>
      <c r="E2" s="14">
        <f>ROUND(H2,2)+ROUND(G2,2)</f>
        <v>0.29</v>
      </c>
      <c r="F2" s="14">
        <f>ROUND(J2,2)+ROUND(I2,2)</f>
        <v>0.06</v>
      </c>
      <c r="G2" s="14">
        <f>IF('Population 2018'!F2&gt;0,'Population 2018'!F2/'Population 2018'!C2,"  ")</f>
        <v>0.1588021778584392</v>
      </c>
      <c r="H2" s="14">
        <f>IF('Population 2018'!G2&gt;0,'Population 2018'!G2/'Population 2018'!C2,"  ")</f>
        <v>0.1299909255898367</v>
      </c>
      <c r="I2" s="14">
        <f>IF('Population 2018'!J2&gt;0,'Population 2018'!J2/'Population 2018'!C2,"  ")</f>
        <v>0.02767695099818512</v>
      </c>
      <c r="J2" s="14">
        <f>IF('Population 2018'!I2&gt;0,'Population 2018'!I2/'Population 2018'!C2,"  ")</f>
        <v>0.03357531760435572</v>
      </c>
      <c r="K2" s="8">
        <v>2018</v>
      </c>
    </row>
    <row r="3" ht="15" customHeight="1">
      <c r="A3" t="s" s="5">
        <v>12</v>
      </c>
      <c r="B3" t="s" s="5">
        <v>13</v>
      </c>
      <c r="C3" s="14">
        <f>1-D3</f>
        <v>0.99</v>
      </c>
      <c r="D3" s="14">
        <f>ROUND(E3,2)+ROUND(F3,2)</f>
        <v>0.01</v>
      </c>
      <c r="E3" s="14">
        <f>ROUND(H3,2)+ROUND(G3,2)</f>
        <v>0.01</v>
      </c>
      <c r="F3" s="14">
        <f>'Population 2018'!H3/'Population 2018'!C3</f>
        <v>0.004971094008911147</v>
      </c>
      <c r="G3" s="14"/>
      <c r="H3" s="14">
        <f>IF('Population 2018'!G3&gt;0,'Population 2018'!G3/'Population 2018'!C3,"  ")</f>
        <v>0.006296719077954119</v>
      </c>
      <c r="I3" s="14">
        <f>IF('Population 2018'!J3&gt;0,'Population 2018'!J3/'Population 2018'!C3,"  ")</f>
        <v>0.004971094008911147</v>
      </c>
      <c r="J3" t="s" s="5">
        <f>IF('Population 2018'!I3&gt;0,'Population 2018'!I3/'Population 2018'!C3,"  ")</f>
        <v>131</v>
      </c>
      <c r="K3" s="8">
        <v>2018</v>
      </c>
    </row>
    <row r="4" ht="15" customHeight="1">
      <c r="A4" t="s" s="5">
        <v>14</v>
      </c>
      <c r="B4" t="s" s="5">
        <v>15</v>
      </c>
      <c r="C4" s="14">
        <f>1-D4</f>
        <v>0.48</v>
      </c>
      <c r="D4" s="14">
        <f>ROUND(E4,2)+ROUND(F4,2)</f>
        <v>0.52</v>
      </c>
      <c r="E4" s="14">
        <f>ROUND(H4,2)+ROUND(G4,2)</f>
        <v>0.17</v>
      </c>
      <c r="F4" s="14">
        <f>ROUND(J4,2)+ROUND(I4,2)</f>
        <v>0.35</v>
      </c>
      <c r="G4" s="14">
        <f>IF('Population 2018'!F4&gt;0,'Population 2018'!F4/'Population 2018'!C4,"  ")</f>
        <v>0.1316630448676978</v>
      </c>
      <c r="H4" s="14">
        <f>IF('Population 2018'!G4&gt;0,'Population 2018'!G4/'Population 2018'!C4,"  ")</f>
        <v>0.03617538028889173</v>
      </c>
      <c r="I4" s="14">
        <f>IF('Population 2018'!J4&gt;0,'Population 2018'!J4/'Population 2018'!C4,"  ")</f>
        <v>0.09235587370573949</v>
      </c>
      <c r="J4" s="14">
        <f>IF('Population 2018'!I4&gt;0,'Population 2018'!I4/'Population 2018'!C4,"  ")</f>
        <v>0.2624312923430909</v>
      </c>
      <c r="K4" s="8">
        <v>2018</v>
      </c>
    </row>
    <row r="5" ht="15" customHeight="1">
      <c r="A5" t="s" s="5">
        <v>16</v>
      </c>
      <c r="B5" t="s" s="5">
        <v>17</v>
      </c>
      <c r="C5" s="14"/>
      <c r="D5" s="14"/>
      <c r="E5" s="14"/>
      <c r="F5" s="14"/>
      <c r="G5" t="s" s="5">
        <f>IF('Population 2018'!F5&gt;0,'Population 2018'!F5/'Population 2018'!C5,"  ")</f>
        <v>131</v>
      </c>
      <c r="H5" t="s" s="5">
        <f>IF('Population 2018'!G5&gt;0,'Population 2018'!G5/'Population 2018'!C5,"  ")</f>
        <v>131</v>
      </c>
      <c r="I5" t="s" s="5">
        <f>IF('Population 2018'!J5&gt;0,'Population 2018'!J5/'Population 2018'!C5,"  ")</f>
        <v>131</v>
      </c>
      <c r="J5" t="s" s="5">
        <f>IF('Population 2018'!I5&gt;0,'Population 2018'!I5/'Population 2018'!C5,"  ")</f>
        <v>131</v>
      </c>
      <c r="K5" s="8">
        <v>2018</v>
      </c>
    </row>
    <row r="6" ht="15" customHeight="1">
      <c r="A6" t="s" s="5">
        <v>18</v>
      </c>
      <c r="B6" t="s" s="5">
        <v>19</v>
      </c>
      <c r="C6" s="14">
        <f>1-D6</f>
        <v>0.76</v>
      </c>
      <c r="D6" s="14">
        <f>ROUND(E6,2)+ROUND(F6,2)</f>
        <v>0.24</v>
      </c>
      <c r="E6" s="14">
        <f>ROUND(H6,2)+ROUND(G6,2)</f>
        <v>0.08</v>
      </c>
      <c r="F6" s="14">
        <f>ROUND(J6,2)+ROUND(I6,2)</f>
        <v>0.16</v>
      </c>
      <c r="G6" s="14">
        <f>IF('Population 2018'!F6&gt;0,'Population 2018'!F6/'Population 2018'!C6,"  ")</f>
        <v>0.05346503970559752</v>
      </c>
      <c r="H6" s="14">
        <f>IF('Population 2018'!G6&gt;0,'Population 2018'!G6/'Population 2018'!C6,"  ")</f>
        <v>0.02639550648847569</v>
      </c>
      <c r="I6" s="14">
        <f>IF('Population 2018'!J6&gt;0,'Population 2018'!J6/'Population 2018'!C6,"  ")</f>
        <v>0.0005035831880689522</v>
      </c>
      <c r="J6" s="14">
        <f>IF('Population 2018'!I6&gt;0,'Population 2018'!I6/'Population 2018'!C6,"  ")</f>
        <v>0.1648498934727871</v>
      </c>
      <c r="K6" s="8">
        <v>2018</v>
      </c>
    </row>
    <row r="7" ht="15" customHeight="1">
      <c r="A7" t="s" s="5">
        <v>20</v>
      </c>
      <c r="B7" t="s" s="5">
        <v>21</v>
      </c>
      <c r="C7" s="14">
        <f>1-D7</f>
        <v>0.8100000000000001</v>
      </c>
      <c r="D7" s="14">
        <f>ROUND(E7,2)+ROUND(F7,2)</f>
        <v>0.19</v>
      </c>
      <c r="E7" s="28">
        <f>'Population 2018'!E7/'Population 2018'!C7</f>
        <v>0.004668024035357799</v>
      </c>
      <c r="F7" s="14">
        <f>ROUND(J7,2)+ROUND(I7,2)</f>
        <v>0.19</v>
      </c>
      <c r="G7" s="28">
        <f>IF('Population 2018'!F7&gt;0,'Population 2018'!F7/'Population 2018'!C7,"  ")</f>
        <v>0.002830610319312708</v>
      </c>
      <c r="H7" s="28">
        <f>IF('Population 2018'!G7&gt;0,'Population 2018'!G7/'Population 2018'!C7,"  ")</f>
        <v>0.001837413716045091</v>
      </c>
      <c r="I7" s="14">
        <f>IF('Population 2018'!J7&gt;0,'Population 2018'!J7/'Population 2018'!C7,"  ")</f>
        <v>0.05964145602622039</v>
      </c>
      <c r="J7" s="14">
        <f>IF('Population 2018'!I7&gt;0,'Population 2018'!I7/'Population 2018'!C7,"  ")</f>
        <v>0.1316482097631226</v>
      </c>
      <c r="K7" s="8">
        <v>2018</v>
      </c>
    </row>
    <row r="8" ht="15" customHeight="1">
      <c r="A8" t="s" s="5">
        <v>22</v>
      </c>
      <c r="B8" t="s" s="5">
        <v>23</v>
      </c>
      <c r="C8" s="14"/>
      <c r="D8" s="14"/>
      <c r="E8" s="14"/>
      <c r="F8" s="14"/>
      <c r="G8" t="s" s="5">
        <f>IF('Population 2018'!F8&gt;0,'Population 2018'!F8/'Population 2018'!C8,"  ")</f>
        <v>131</v>
      </c>
      <c r="H8" t="s" s="5">
        <f>IF('Population 2018'!G8&gt;0,'Population 2018'!G8/'Population 2018'!C8,"  ")</f>
        <v>131</v>
      </c>
      <c r="I8" t="s" s="5">
        <f>IF('Population 2018'!J8&gt;0,'Population 2018'!J8/'Population 2018'!C8,"  ")</f>
        <v>131</v>
      </c>
      <c r="J8" t="s" s="5">
        <f>IF('Population 2018'!I8&gt;0,'Population 2018'!I8/'Population 2018'!C8,"  ")</f>
        <v>131</v>
      </c>
      <c r="K8" s="8">
        <v>2018</v>
      </c>
    </row>
    <row r="9" ht="15" customHeight="1">
      <c r="A9" t="s" s="5">
        <v>24</v>
      </c>
      <c r="B9" t="s" s="5">
        <v>25</v>
      </c>
      <c r="C9" s="14">
        <f>1-D9</f>
        <v>0.9</v>
      </c>
      <c r="D9" s="14">
        <f>ROUND(E9,2)+ROUND(F9,2)</f>
        <v>0.1</v>
      </c>
      <c r="E9" s="14">
        <f>'Population 2018'!E9/'Population 2018'!C9</f>
        <v>0.1017860572306511</v>
      </c>
      <c r="F9" s="14"/>
      <c r="G9" t="s" s="5">
        <f>IF('Population 2018'!F9&gt;0,'Population 2018'!F9/'Population 2018'!C9,"  ")</f>
        <v>131</v>
      </c>
      <c r="H9" t="s" s="5">
        <f>IF('Population 2018'!G9&gt;0,'Population 2018'!G9/'Population 2018'!C9,"  ")</f>
        <v>131</v>
      </c>
      <c r="I9" t="s" s="5">
        <f>IF('Population 2018'!J9&gt;0,'Population 2018'!J9/'Population 2018'!C9,"  ")</f>
        <v>131</v>
      </c>
      <c r="J9" t="s" s="5">
        <f>IF('Population 2018'!I9&gt;0,'Population 2018'!I9/'Population 2018'!C9,"  ")</f>
        <v>131</v>
      </c>
      <c r="K9" s="8">
        <v>2018</v>
      </c>
    </row>
    <row r="10" ht="15" customHeight="1">
      <c r="A10" t="s" s="5">
        <v>26</v>
      </c>
      <c r="B10" t="s" s="5">
        <v>27</v>
      </c>
      <c r="C10" s="14">
        <f>1-D10</f>
        <v>0.83</v>
      </c>
      <c r="D10" s="14">
        <f>ROUND(E10,2)+ROUND(F10,2)</f>
        <v>0.17</v>
      </c>
      <c r="E10" s="14">
        <f>ROUND(H10,2)+ROUND(G10,2)</f>
        <v>0.16</v>
      </c>
      <c r="F10" s="14">
        <f>ROUND(J10,2)+ROUND(I10,2)</f>
        <v>0.01</v>
      </c>
      <c r="G10" s="14">
        <f>IF('Population 2018'!F10&gt;0,'Population 2018'!F10/'Population 2018'!C10,"  ")</f>
        <v>0.09215297185542269</v>
      </c>
      <c r="H10" s="14">
        <f>IF('Population 2018'!G10&gt;0,'Population 2018'!G10/'Population 2018'!C10,"  ")</f>
        <v>0.07021079862445846</v>
      </c>
      <c r="I10" s="14">
        <f>IF('Population 2018'!J10&gt;0,'Population 2018'!J10/'Population 2018'!C10,"  ")</f>
        <v>0.005620604033121045</v>
      </c>
      <c r="J10" s="14">
        <f>IF('Population 2018'!I10&gt;0,'Population 2018'!I10/'Population 2018'!C10,"  ")</f>
        <v>0.004041432474831953</v>
      </c>
      <c r="K10" s="8">
        <v>2018</v>
      </c>
    </row>
    <row r="11" ht="15" customHeight="1">
      <c r="A11" t="s" s="5">
        <v>28</v>
      </c>
      <c r="B11" t="s" s="5">
        <v>29</v>
      </c>
      <c r="C11" s="14"/>
      <c r="D11" s="14"/>
      <c r="E11" s="14"/>
      <c r="F11" s="14"/>
      <c r="G11" t="s" s="5">
        <f>IF('Population 2018'!F11&gt;0,'Population 2018'!F11/'Population 2018'!C11,"  ")</f>
        <v>131</v>
      </c>
      <c r="H11" t="s" s="5">
        <f>IF('Population 2018'!G11&gt;0,'Population 2018'!G11/'Population 2018'!C11,"  ")</f>
        <v>131</v>
      </c>
      <c r="I11" t="s" s="5">
        <f>IF('Population 2018'!J11&gt;0,'Population 2018'!J11/'Population 2018'!C11,"  ")</f>
        <v>131</v>
      </c>
      <c r="J11" t="s" s="5">
        <f>IF('Population 2018'!I11&gt;0,'Population 2018'!I11/'Population 2018'!C11,"  ")</f>
        <v>131</v>
      </c>
      <c r="K11" s="8">
        <v>2018</v>
      </c>
    </row>
    <row r="12" ht="15" customHeight="1">
      <c r="A12" t="s" s="5">
        <v>30</v>
      </c>
      <c r="B12" t="s" s="5">
        <v>31</v>
      </c>
      <c r="C12" s="14">
        <f>1-D12</f>
        <v>0.72</v>
      </c>
      <c r="D12" s="14">
        <f>ROUND(E12,2)+ROUND(F12,2)</f>
        <v>0.28</v>
      </c>
      <c r="E12" s="14">
        <f>ROUND(H12,2)+ROUND(G12,2)</f>
        <v>0.12</v>
      </c>
      <c r="F12" s="14">
        <f>ROUND(J12,2)+ROUND(I12,2)</f>
        <v>0.16</v>
      </c>
      <c r="G12" s="14">
        <f>IF('Population 2018'!F12&gt;0,'Population 2018'!F12/'Population 2018'!C12,"  ")</f>
        <v>0.09963603275705187</v>
      </c>
      <c r="H12" s="14">
        <f>IF('Population 2018'!G12&gt;0,'Population 2018'!G12/'Population 2018'!C12,"  ")</f>
        <v>0.01501364877161055</v>
      </c>
      <c r="I12" s="14">
        <f>IF('Population 2018'!J12&gt;0,'Population 2018'!J12/'Population 2018'!C12,"  ")</f>
        <v>0.04071883530482256</v>
      </c>
      <c r="J12" s="14">
        <f>IF('Population 2018'!I12&gt;0,'Population 2018'!I12/'Population 2018'!C12,"  ")</f>
        <v>0.1248862602365787</v>
      </c>
      <c r="K12" s="8">
        <v>2018</v>
      </c>
    </row>
    <row r="13" ht="15" customHeight="1">
      <c r="A13" t="s" s="5">
        <v>32</v>
      </c>
      <c r="B13" t="s" s="5">
        <v>33</v>
      </c>
      <c r="C13" s="14">
        <f>1-D13</f>
        <v>0.6799999999999999</v>
      </c>
      <c r="D13" s="14">
        <f>ROUND(E13,2)+ROUND(F13,2)</f>
        <v>0.32</v>
      </c>
      <c r="E13" s="14">
        <f>ROUND(H13,2)+ROUND(G13,2)</f>
        <v>0.21</v>
      </c>
      <c r="F13" s="14">
        <f>ROUND(J13,2)+ROUND(I13,2)</f>
        <v>0.11</v>
      </c>
      <c r="G13" s="14">
        <f>IF('Population 2018'!F13&gt;0,'Population 2018'!F13/'Population 2018'!C13,"  ")</f>
        <v>0.1118019849336363</v>
      </c>
      <c r="H13" s="14">
        <f>IF('Population 2018'!G13&gt;0,'Population 2018'!G13/'Population 2018'!C13,"  ")</f>
        <v>0.1022360396986727</v>
      </c>
      <c r="I13" s="14">
        <f>IF('Population 2018'!J13&gt;0,'Population 2018'!J13/'Population 2018'!C13,"  ")</f>
        <v>0.03718761210092073</v>
      </c>
      <c r="J13" s="14">
        <f>IF('Population 2018'!I13&gt;0,'Population 2018'!I13/'Population 2018'!C13,"  ")</f>
        <v>0.06863565706086333</v>
      </c>
      <c r="K13" s="8">
        <v>2018</v>
      </c>
    </row>
    <row r="14" ht="15" customHeight="1">
      <c r="A14" t="s" s="5">
        <v>34</v>
      </c>
      <c r="B14" t="s" s="5">
        <v>35</v>
      </c>
      <c r="C14" s="14">
        <f>1-D14</f>
        <v>0.5700000000000001</v>
      </c>
      <c r="D14" s="14">
        <f>ROUND(E14,2)+ROUND(F14,2)</f>
        <v>0.43</v>
      </c>
      <c r="E14" s="14">
        <f>ROUND(H14,2)+ROUND(G14,2)</f>
        <v>0.29</v>
      </c>
      <c r="F14" s="14">
        <f>ROUND(J14,2)+ROUND(I14,2)</f>
        <v>0.14</v>
      </c>
      <c r="G14" s="14">
        <f>IF('Population 2018'!F14&gt;0,'Population 2018'!F14/'Population 2018'!C14,"  ")</f>
        <v>0.2213616922899087</v>
      </c>
      <c r="H14" s="14">
        <f>IF('Population 2018'!G14&gt;0,'Population 2018'!G14/'Population 2018'!C14,"  ")</f>
        <v>0.07444226101028782</v>
      </c>
      <c r="I14" s="14">
        <f>IF('Population 2018'!J14&gt;0,'Population 2018'!J14/'Population 2018'!C14,"  ")</f>
        <v>0.02589296035140446</v>
      </c>
      <c r="J14" s="14">
        <f>IF('Population 2018'!I14&gt;0,'Population 2018'!I14/'Population 2018'!C14,"  ")</f>
        <v>0.11478441798636</v>
      </c>
      <c r="K14" s="8">
        <v>2018</v>
      </c>
    </row>
    <row r="15" ht="15" customHeight="1">
      <c r="A15" t="s" s="5">
        <v>36</v>
      </c>
      <c r="B15" t="s" s="5">
        <v>37</v>
      </c>
      <c r="C15" s="14">
        <f>1-D15</f>
        <v>0.85</v>
      </c>
      <c r="D15" s="14">
        <f>ROUND(E15,2)+ROUND(F15,2)</f>
        <v>0.15</v>
      </c>
      <c r="E15" s="14"/>
      <c r="F15" s="14">
        <f>ROUND(J15,2)+ROUND(I15,2)</f>
        <v>0.15</v>
      </c>
      <c r="G15" t="s" s="5">
        <f>IF('Population 2018'!F15&gt;0,'Population 2018'!F15/'Population 2018'!C15,"  ")</f>
        <v>131</v>
      </c>
      <c r="H15" t="s" s="5">
        <f>IF('Population 2018'!G15&gt;0,'Population 2018'!G15/'Population 2018'!C15,"  ")</f>
        <v>131</v>
      </c>
      <c r="I15" s="14">
        <f>IF('Population 2018'!J15&gt;0,'Population 2018'!J15/'Population 2018'!C15,"  ")</f>
        <v>0.1004844392248972</v>
      </c>
      <c r="J15" s="14">
        <f>IF('Population 2018'!I15&gt;0,'Population 2018'!I15/'Population 2018'!C15,"  ")</f>
        <v>0.05306811509101585</v>
      </c>
      <c r="K15" s="8">
        <v>2018</v>
      </c>
    </row>
    <row r="16" ht="15" customHeight="1">
      <c r="A16" t="s" s="5">
        <v>38</v>
      </c>
      <c r="B16" t="s" s="5">
        <v>39</v>
      </c>
      <c r="C16" s="14"/>
      <c r="D16" s="14"/>
      <c r="E16" s="14"/>
      <c r="F16" s="14"/>
      <c r="G16" t="s" s="5">
        <f>IF('Population 2018'!F16&gt;0,'Population 2018'!F16/'Population 2018'!C16,"  ")</f>
        <v>131</v>
      </c>
      <c r="H16" t="s" s="5">
        <f>IF('Population 2018'!G16&gt;0,'Population 2018'!G16/'Population 2018'!C16,"  ")</f>
        <v>131</v>
      </c>
      <c r="I16" t="s" s="5">
        <f>IF('Population 2018'!J16&gt;0,'Population 2018'!J16/'Population 2018'!C16,"  ")</f>
        <v>131</v>
      </c>
      <c r="J16" t="s" s="5">
        <f>IF('Population 2018'!I16&gt;0,'Population 2018'!I16/'Population 2018'!C16,"  ")</f>
        <v>131</v>
      </c>
      <c r="K16" s="8">
        <v>2018</v>
      </c>
    </row>
    <row r="17" ht="15" customHeight="1">
      <c r="A17" t="s" s="5">
        <v>40</v>
      </c>
      <c r="B17" t="s" s="5">
        <v>41</v>
      </c>
      <c r="C17" s="14">
        <f>1-D17</f>
        <v>0.6899999999999999</v>
      </c>
      <c r="D17" s="14">
        <f>ROUND(E17,2)+ROUND(F17,2)</f>
        <v>0.31</v>
      </c>
      <c r="E17" s="14">
        <f>ROUND(H17,2)+ROUND(G17,2)</f>
        <v>0.23</v>
      </c>
      <c r="F17" s="14">
        <f>J17</f>
        <v>0.07961496039306126</v>
      </c>
      <c r="G17" s="14">
        <f>IF('Population 2018'!F17&gt;0,'Population 2018'!F17/'Population 2018'!C17,"  ")</f>
        <v>0.09064474080016044</v>
      </c>
      <c r="H17" s="14">
        <f>IF('Population 2018'!G17&gt;0,'Population 2018'!G17/'Population 2018'!C17,"  ")</f>
        <v>0.1382733380126341</v>
      </c>
      <c r="I17" t="s" s="5">
        <f>IF('Population 2018'!J17&gt;0,'Population 2018'!J17/'Population 2018'!C17,"  ")</f>
        <v>131</v>
      </c>
      <c r="J17" s="14">
        <f>IF('Population 2018'!I17&gt;0,'Population 2018'!I17/'Population 2018'!C17,"  ")</f>
        <v>0.07961496039306126</v>
      </c>
      <c r="K17" s="8">
        <v>2018</v>
      </c>
    </row>
    <row r="18" ht="15" customHeight="1">
      <c r="A18" t="s" s="5">
        <v>42</v>
      </c>
      <c r="B18" t="s" s="5">
        <v>43</v>
      </c>
      <c r="C18" s="14"/>
      <c r="D18" s="14"/>
      <c r="E18" s="14"/>
      <c r="F18" s="14"/>
      <c r="G18" t="s" s="5">
        <f>IF('Population 2018'!F18&gt;0,'Population 2018'!F18/'Population 2018'!C18,"  ")</f>
        <v>131</v>
      </c>
      <c r="H18" t="s" s="5">
        <f>IF('Population 2018'!G18&gt;0,'Population 2018'!G18/'Population 2018'!C18,"  ")</f>
        <v>131</v>
      </c>
      <c r="I18" t="s" s="5">
        <f>IF('Population 2018'!J18&gt;0,'Population 2018'!J18/'Population 2018'!C18,"  ")</f>
        <v>131</v>
      </c>
      <c r="J18" t="s" s="5">
        <f>IF('Population 2018'!I18&gt;0,'Population 2018'!I18/'Population 2018'!C18,"  ")</f>
        <v>131</v>
      </c>
      <c r="K18" s="8">
        <v>2018</v>
      </c>
    </row>
    <row r="19" ht="15" customHeight="1">
      <c r="A19" t="s" s="5">
        <v>44</v>
      </c>
      <c r="B19" t="s" s="5">
        <v>45</v>
      </c>
      <c r="C19" s="14">
        <f>1-D19</f>
        <v>0.71</v>
      </c>
      <c r="D19" s="14">
        <f>ROUND(E19,2)+ROUND(F19,2)</f>
        <v>0.29</v>
      </c>
      <c r="E19" s="14">
        <f>ROUND(H19,2)+ROUND(G19,2)</f>
        <v>0.11</v>
      </c>
      <c r="F19" s="14">
        <f>ROUND(J19,2)+ROUND(I19,2)</f>
        <v>0.18</v>
      </c>
      <c r="G19" s="14">
        <f>IF('Population 2018'!F19&gt;0,'Population 2018'!F19/'Population 2018'!C19,"  ")</f>
        <v>0.03191947796109332</v>
      </c>
      <c r="H19" s="14">
        <f>IF('Population 2018'!G19&gt;0,'Population 2018'!G19/'Population 2018'!C19,"  ")</f>
        <v>0.08055281950258557</v>
      </c>
      <c r="I19" s="14">
        <f>IF('Population 2018'!J19&gt;0,'Population 2018'!J19/'Population 2018'!C19,"  ")</f>
        <v>0.02425510957892145</v>
      </c>
      <c r="J19" s="14">
        <f>IF('Population 2018'!I19&gt;0,'Population 2018'!I19/'Population 2018'!C19,"  ")</f>
        <v>0.16319871952721</v>
      </c>
      <c r="K19" s="8">
        <v>2018</v>
      </c>
    </row>
    <row r="20" ht="15" customHeight="1">
      <c r="A20" t="s" s="5">
        <v>46</v>
      </c>
      <c r="B20" t="s" s="5">
        <v>47</v>
      </c>
      <c r="C20" s="14">
        <f>1-D20</f>
        <v>0.98</v>
      </c>
      <c r="D20" s="14">
        <f>ROUND(E20,2)+ROUND(F20,2)</f>
        <v>0.02</v>
      </c>
      <c r="E20" s="14">
        <f>'Population 2018'!E20/'Population 2018'!C20</f>
        <v>0.002053388090349076</v>
      </c>
      <c r="F20" s="14">
        <f>ROUND(J20,2)+ROUND(I20,2)</f>
        <v>0.02</v>
      </c>
      <c r="G20" t="s" s="5">
        <f>IF('Population 2018'!F20&gt;0,'Population 2018'!F20/'Population 2018'!C20,"  ")</f>
        <v>131</v>
      </c>
      <c r="H20" t="s" s="5">
        <f>IF('Population 2018'!G20&gt;0,'Population 2018'!G20/'Population 2018'!C20,"  ")</f>
        <v>131</v>
      </c>
      <c r="I20" s="14">
        <f>IF('Population 2018'!J20&gt;0,'Population 2018'!J20/'Population 2018'!C20,"  ")</f>
        <v>0.01473607923662278</v>
      </c>
      <c r="J20" s="14">
        <f>IF('Population 2018'!I20&gt;0,'Population 2018'!I20/'Population 2018'!C20,"  ")</f>
        <v>0.01050851552119821</v>
      </c>
      <c r="K20" s="8">
        <v>2018</v>
      </c>
    </row>
    <row r="21" ht="15" customHeight="1">
      <c r="A21" t="s" s="5">
        <v>48</v>
      </c>
      <c r="B21" t="s" s="5">
        <v>49</v>
      </c>
      <c r="C21" s="14">
        <f>1-D21</f>
        <v>0.92</v>
      </c>
      <c r="D21" s="14">
        <f>ROUND(E21,2)+ROUND(F21,2)</f>
        <v>0.08</v>
      </c>
      <c r="E21" s="14">
        <f>'Population 2018'!E21/'Population 2018'!C21</f>
        <v>0.04492880275535907</v>
      </c>
      <c r="F21" s="14">
        <f>'Population 2018'!H21/'Population 2018'!C21</f>
        <v>0.04163882177556161</v>
      </c>
      <c r="G21" t="s" s="5">
        <f>IF('Population 2018'!F21&gt;0,'Population 2018'!F21/'Population 2018'!C21,"  ")</f>
        <v>131</v>
      </c>
      <c r="H21" t="s" s="5">
        <f>IF('Population 2018'!G21&gt;0,'Population 2018'!G21/'Population 2018'!C21,"  ")</f>
        <v>131</v>
      </c>
      <c r="I21" t="s" s="5">
        <f>IF('Population 2018'!J21&gt;0,'Population 2018'!J21/'Population 2018'!C21,"  ")</f>
        <v>131</v>
      </c>
      <c r="J21" t="s" s="5">
        <f>IF('Population 2018'!I21&gt;0,'Population 2018'!I21/'Population 2018'!C21,"  ")</f>
        <v>131</v>
      </c>
      <c r="K21" s="8">
        <v>2018</v>
      </c>
    </row>
    <row r="22" ht="15" customHeight="1">
      <c r="A22" t="s" s="5">
        <v>50</v>
      </c>
      <c r="B22" t="s" s="5">
        <v>51</v>
      </c>
      <c r="C22" s="14"/>
      <c r="D22" s="14"/>
      <c r="E22" s="14"/>
      <c r="F22" s="14"/>
      <c r="G22" t="s" s="5">
        <f>IF('Population 2018'!F22&gt;0,'Population 2018'!F22/'Population 2018'!C22,"  ")</f>
        <v>131</v>
      </c>
      <c r="H22" t="s" s="5">
        <f>IF('Population 2018'!G22&gt;0,'Population 2018'!G22/'Population 2018'!C22,"  ")</f>
        <v>131</v>
      </c>
      <c r="I22" t="s" s="5">
        <f>IF('Population 2018'!J22&gt;0,'Population 2018'!J22/'Population 2018'!C22,"  ")</f>
        <v>131</v>
      </c>
      <c r="J22" t="s" s="5">
        <f>IF('Population 2018'!I22&gt;0,'Population 2018'!I22/'Population 2018'!C22,"  ")</f>
        <v>131</v>
      </c>
      <c r="K22" s="8">
        <v>2018</v>
      </c>
    </row>
    <row r="23" ht="15" customHeight="1">
      <c r="A23" t="s" s="5">
        <v>52</v>
      </c>
      <c r="B23" t="s" s="5">
        <v>53</v>
      </c>
      <c r="C23" s="14">
        <f>1-D23</f>
        <v>0.96</v>
      </c>
      <c r="D23" s="14">
        <f>ROUND(E23,2)+ROUND(F23,2)</f>
        <v>0.04</v>
      </c>
      <c r="E23" s="14"/>
      <c r="F23" s="14">
        <f>'Population 2018'!H23/'Population 2018'!C23</f>
        <v>0.03744816751229815</v>
      </c>
      <c r="G23" t="s" s="5">
        <f>IF('Population 2018'!F23&gt;0,'Population 2018'!F23/'Population 2018'!C23,"  ")</f>
        <v>131</v>
      </c>
      <c r="H23" t="s" s="5">
        <f>IF('Population 2018'!G23&gt;0,'Population 2018'!G23/'Population 2018'!C23,"  ")</f>
        <v>131</v>
      </c>
      <c r="I23" s="14">
        <f>IF('Population 2018'!J23&gt;0,'Population 2018'!J23/'Population 2018'!C23,"  ")</f>
        <v>0.03744816751229815</v>
      </c>
      <c r="J23" t="s" s="5">
        <f>IF('Population 2018'!I23&gt;0,'Population 2018'!I23/'Population 2018'!C23,"  ")</f>
        <v>131</v>
      </c>
      <c r="K23" s="8">
        <v>2018</v>
      </c>
    </row>
    <row r="24" ht="15" customHeight="1">
      <c r="A24" t="s" s="5">
        <v>54</v>
      </c>
      <c r="B24" t="s" s="5">
        <v>55</v>
      </c>
      <c r="C24" s="14">
        <f>1-D24</f>
        <v>0.7</v>
      </c>
      <c r="D24" s="14">
        <f>ROUND(E24,2)+ROUND(F24,2)</f>
        <v>0.3</v>
      </c>
      <c r="E24" s="14">
        <f>'Population 2018'!E24/'Population 2018'!C24</f>
        <v>0.1328785256083902</v>
      </c>
      <c r="F24" s="14">
        <f>ROUND(J24,2)+ROUND(I24,2)</f>
        <v>0.17</v>
      </c>
      <c r="G24" t="s" s="5">
        <f>IF('Population 2018'!F24&gt;0,'Population 2018'!F24/'Population 2018'!C24,"  ")</f>
        <v>131</v>
      </c>
      <c r="H24" s="14">
        <f>IF('Population 2018'!G24&gt;0,'Population 2018'!G24/'Population 2018'!C24,"  ")</f>
        <v>0.1328785256083902</v>
      </c>
      <c r="I24" s="14">
        <f>IF('Population 2018'!J24&gt;0,'Population 2018'!J24/'Population 2018'!C24,"  ")</f>
        <v>0.121576214234803</v>
      </c>
      <c r="J24" s="14">
        <f>IF('Population 2018'!I24&gt;0,'Population 2018'!I24/'Population 2018'!C24,"  ")</f>
        <v>0.05437328174320334</v>
      </c>
      <c r="K24" s="8">
        <v>2018</v>
      </c>
    </row>
    <row r="25" ht="15" customHeight="1">
      <c r="A25" t="s" s="5">
        <v>56</v>
      </c>
      <c r="B25" t="s" s="5">
        <v>57</v>
      </c>
      <c r="C25" s="14">
        <f>1-D25</f>
        <v>0.45</v>
      </c>
      <c r="D25" s="14">
        <f>ROUND(E25,2)+ROUND(F25,2)</f>
        <v>0.55</v>
      </c>
      <c r="E25" s="14">
        <f>ROUND(H25,2)+ROUND(G25,2)</f>
        <v>0.33</v>
      </c>
      <c r="F25" s="14">
        <f>ROUND(J25,2)+ROUND(I25,2)</f>
        <v>0.22</v>
      </c>
      <c r="G25" s="14">
        <f>IF('Population 2018'!F25&gt;0,'Population 2018'!F25/'Population 2018'!C25,"  ")</f>
        <v>0.1855553103622206</v>
      </c>
      <c r="H25" s="14">
        <f>IF('Population 2018'!G25&gt;0,'Population 2018'!G25/'Population 2018'!C25,"  ")</f>
        <v>0.1373853283313893</v>
      </c>
      <c r="I25" s="14">
        <f>IF('Population 2018'!J25&gt;0,'Population 2018'!J25/'Population 2018'!C25,"  ")</f>
        <v>0.1022981621008165</v>
      </c>
      <c r="J25" s="14">
        <f>IF('Population 2018'!I25&gt;0,'Population 2018'!I25/'Population 2018'!C25,"  ")</f>
        <v>0.1198890325021279</v>
      </c>
      <c r="K25" s="8">
        <v>2018</v>
      </c>
    </row>
    <row r="26" ht="15" customHeight="1">
      <c r="A26" t="s" s="5">
        <v>58</v>
      </c>
      <c r="B26" t="s" s="5">
        <v>59</v>
      </c>
      <c r="C26" s="14"/>
      <c r="D26" s="14"/>
      <c r="E26" s="14"/>
      <c r="F26" s="14"/>
      <c r="G26" t="s" s="5">
        <f>IF('Population 2018'!F26&gt;0,'Population 2018'!F26/'Population 2018'!C26,"  ")</f>
        <v>131</v>
      </c>
      <c r="H26" t="s" s="5">
        <f>IF('Population 2018'!G26&gt;0,'Population 2018'!G26/'Population 2018'!C26,"  ")</f>
        <v>131</v>
      </c>
      <c r="I26" t="s" s="5">
        <f>IF('Population 2018'!J26&gt;0,'Population 2018'!J26/'Population 2018'!C26,"  ")</f>
        <v>131</v>
      </c>
      <c r="J26" t="s" s="5">
        <f>IF('Population 2018'!I26&gt;0,'Population 2018'!I26/'Population 2018'!C26,"  ")</f>
        <v>131</v>
      </c>
      <c r="K26" s="8">
        <v>2018</v>
      </c>
    </row>
    <row r="27" ht="15" customHeight="1">
      <c r="A27" t="s" s="5">
        <v>60</v>
      </c>
      <c r="B27" t="s" s="5">
        <v>61</v>
      </c>
      <c r="C27" s="14">
        <f>1-D27</f>
        <v>0.87</v>
      </c>
      <c r="D27" s="14">
        <f>ROUND(E27,2)+ROUND(F27,2)</f>
        <v>0.13</v>
      </c>
      <c r="E27" s="14">
        <f>ROUND(H27,2)+ROUND(G27,2)</f>
        <v>0.07000000000000001</v>
      </c>
      <c r="F27" s="14">
        <f>ROUND(J27,2)+ROUND(I27,2)</f>
        <v>0.06</v>
      </c>
      <c r="G27" s="14">
        <f>IF('Population 2018'!F27&gt;0,'Population 2018'!F27/'Population 2018'!C27,"  ")</f>
        <v>0.02132352941176471</v>
      </c>
      <c r="H27" s="14">
        <f>IF('Population 2018'!G27&gt;0,'Population 2018'!G27/'Population 2018'!C27,"  ")</f>
        <v>0.04963235294117647</v>
      </c>
      <c r="I27" s="14">
        <f>IF('Population 2018'!J27&gt;0,'Population 2018'!J27/'Population 2018'!C27,"  ")</f>
        <v>0.04816176470588236</v>
      </c>
      <c r="J27" s="14">
        <f>IF('Population 2018'!I27&gt;0,'Population 2018'!I27/'Population 2018'!C27,"  ")</f>
        <v>0.005147058823529412</v>
      </c>
      <c r="K27" s="8">
        <v>2018</v>
      </c>
    </row>
    <row r="28" ht="15" customHeight="1">
      <c r="A28" t="s" s="5">
        <v>62</v>
      </c>
      <c r="B28" t="s" s="5">
        <v>63</v>
      </c>
      <c r="C28" s="14">
        <f>1-D28</f>
        <v>0.72</v>
      </c>
      <c r="D28" s="14">
        <f>ROUND(E28,2)+ROUND(F28,2)</f>
        <v>0.28</v>
      </c>
      <c r="E28" s="14">
        <f>ROUND(H28,2)+ROUND(G28,2)</f>
        <v>0.17</v>
      </c>
      <c r="F28" s="14">
        <f>ROUND(J28,2)+ROUND(I28,2)</f>
        <v>0.11</v>
      </c>
      <c r="G28" s="14">
        <f>IF('Population 2018'!F28&gt;0,'Population 2018'!F28/'Population 2018'!C28,"  ")</f>
        <v>0.1606565329883571</v>
      </c>
      <c r="H28" s="14">
        <f>IF('Population 2018'!G28&gt;0,'Population 2018'!G28/'Population 2018'!C28,"  ")</f>
        <v>0.01463454075032342</v>
      </c>
      <c r="I28" s="14">
        <f>IF('Population 2018'!J28&gt;0,'Population 2018'!J28/'Population 2018'!C28,"  ")</f>
        <v>0.0002425614489003881</v>
      </c>
      <c r="J28" s="14">
        <f>IF('Population 2018'!I28&gt;0,'Population 2018'!I28/'Population 2018'!C28,"  ")</f>
        <v>0.1079128934885727</v>
      </c>
      <c r="K28" s="8">
        <v>2018</v>
      </c>
    </row>
    <row r="29" ht="15" customHeight="1">
      <c r="A29" t="s" s="5">
        <v>64</v>
      </c>
      <c r="B29" t="s" s="5">
        <v>65</v>
      </c>
      <c r="C29" s="14">
        <f>1-D29</f>
        <v>0.64</v>
      </c>
      <c r="D29" s="14">
        <f>ROUND(E29,2)+ROUND(F29,2)</f>
        <v>0.36</v>
      </c>
      <c r="E29" s="14">
        <f>'Population 2018'!E29/'Population 2018'!C29</f>
        <v>0.2510263929618768</v>
      </c>
      <c r="F29" s="14">
        <f>'Population 2018'!H29/'Population 2018'!C29</f>
        <v>0.1073313782991202</v>
      </c>
      <c r="G29" t="s" s="5">
        <f>IF('Population 2018'!F29&gt;0,'Population 2018'!F29/'Population 2018'!C29,"  ")</f>
        <v>131</v>
      </c>
      <c r="H29" t="s" s="5">
        <f>IF('Population 2018'!G29&gt;0,'Population 2018'!G29/'Population 2018'!C29,"  ")</f>
        <v>131</v>
      </c>
      <c r="I29" t="s" s="5">
        <f>IF('Population 2018'!J29&gt;0,'Population 2018'!J29/'Population 2018'!C29,"  ")</f>
        <v>131</v>
      </c>
      <c r="J29" t="s" s="5">
        <f>IF('Population 2018'!I29&gt;0,'Population 2018'!I29/'Population 2018'!C29,"  ")</f>
        <v>131</v>
      </c>
      <c r="K29" s="8">
        <v>2018</v>
      </c>
    </row>
    <row r="30" ht="15" customHeight="1">
      <c r="A30" t="s" s="5">
        <v>66</v>
      </c>
      <c r="B30" t="s" s="5">
        <v>67</v>
      </c>
      <c r="C30" s="14">
        <f>1-D30</f>
        <v>0.89</v>
      </c>
      <c r="D30" s="14">
        <f>ROUND(E30,2)+ROUND(F30,2)</f>
        <v>0.11</v>
      </c>
      <c r="E30" s="14">
        <f>'Population 2018'!E30/'Population 2018'!C30</f>
        <v>0.05299886835156545</v>
      </c>
      <c r="F30" s="14">
        <f>ROUND(J30,2)+ROUND(I30,2)</f>
        <v>0.06</v>
      </c>
      <c r="G30" t="s" s="5">
        <f>IF('Population 2018'!F30&gt;0,'Population 2018'!F30/'Population 2018'!C30,"  ")</f>
        <v>131</v>
      </c>
      <c r="H30" t="s" s="5">
        <f>IF('Population 2018'!G30&gt;0,'Population 2018'!G30/'Population 2018'!C30,"  ")</f>
        <v>131</v>
      </c>
      <c r="I30" s="14">
        <f>IF('Population 2018'!J30&gt;0,'Population 2018'!J30/'Population 2018'!C30,"  ")</f>
        <v>0.01980384760467748</v>
      </c>
      <c r="J30" s="14">
        <f>IF('Population 2018'!I30&gt;0,'Population 2018'!I30/'Population 2018'!C30,"  ")</f>
        <v>0.03866465484722746</v>
      </c>
      <c r="K30" s="8">
        <v>2018</v>
      </c>
    </row>
    <row r="31" ht="15" customHeight="1">
      <c r="A31" t="s" s="5">
        <v>68</v>
      </c>
      <c r="B31" t="s" s="5">
        <v>69</v>
      </c>
      <c r="C31" s="14"/>
      <c r="D31" s="14"/>
      <c r="E31" s="14"/>
      <c r="F31" s="14"/>
      <c r="G31" t="s" s="5">
        <f>IF('Population 2018'!F31&gt;0,'Population 2018'!F31/'Population 2018'!C31,"  ")</f>
        <v>131</v>
      </c>
      <c r="H31" s="14">
        <f>IF('Population 2018'!G31&gt;0,'Population 2018'!G31/'Population 2018'!C31,"  ")</f>
        <v>0.006594259115593483</v>
      </c>
      <c r="I31" s="14">
        <f>IF('Population 2018'!J31&gt;0,'Population 2018'!J31/'Population 2018'!C31,"  ")</f>
        <v>0.02249806051202483</v>
      </c>
      <c r="J31" t="s" s="5">
        <f>IF('Population 2018'!I31&gt;0,'Population 2018'!I31/'Population 2018'!C31,"  ")</f>
        <v>131</v>
      </c>
      <c r="K31" s="8">
        <v>2018</v>
      </c>
    </row>
    <row r="32" ht="15" customHeight="1">
      <c r="A32" t="s" s="5">
        <v>70</v>
      </c>
      <c r="B32" t="s" s="5">
        <v>71</v>
      </c>
      <c r="C32" s="14"/>
      <c r="D32" s="14"/>
      <c r="E32" s="14"/>
      <c r="F32" s="14"/>
      <c r="G32" t="s" s="5">
        <f>IF('Population 2018'!F32&gt;0,'Population 2018'!F32/'Population 2018'!C32,"  ")</f>
        <v>131</v>
      </c>
      <c r="H32" t="s" s="5">
        <f>IF('Population 2018'!G32&gt;0,'Population 2018'!G32/'Population 2018'!C32,"  ")</f>
        <v>131</v>
      </c>
      <c r="I32" t="s" s="5">
        <f>IF('Population 2018'!J32&gt;0,'Population 2018'!J32/'Population 2018'!C32,"  ")</f>
        <v>131</v>
      </c>
      <c r="J32" t="s" s="5">
        <f>IF('Population 2018'!I32&gt;0,'Population 2018'!I32/'Population 2018'!C32,"  ")</f>
        <v>131</v>
      </c>
      <c r="K32" s="8">
        <v>2018</v>
      </c>
    </row>
    <row r="33" ht="15" customHeight="1">
      <c r="A33" t="s" s="5">
        <v>72</v>
      </c>
      <c r="B33" t="s" s="5">
        <v>73</v>
      </c>
      <c r="C33" s="14"/>
      <c r="D33" s="14"/>
      <c r="E33" s="14"/>
      <c r="F33" s="14"/>
      <c r="G33" t="s" s="5">
        <f>IF('Population 2018'!F33&gt;0,'Population 2018'!F33/'Population 2018'!C33,"  ")</f>
        <v>131</v>
      </c>
      <c r="H33" t="s" s="5">
        <f>IF('Population 2018'!G33&gt;0,'Population 2018'!G33/'Population 2018'!C33,"  ")</f>
        <v>131</v>
      </c>
      <c r="I33" t="s" s="5">
        <f>IF('Population 2018'!J33&gt;0,'Population 2018'!J33/'Population 2018'!C33,"  ")</f>
        <v>131</v>
      </c>
      <c r="J33" t="s" s="5">
        <f>IF('Population 2018'!I33&gt;0,'Population 2018'!I33/'Population 2018'!C33,"  ")</f>
        <v>131</v>
      </c>
      <c r="K33" s="8">
        <v>2018</v>
      </c>
    </row>
    <row r="34" ht="15" customHeight="1">
      <c r="A34" t="s" s="5">
        <v>74</v>
      </c>
      <c r="B34" t="s" s="5">
        <v>75</v>
      </c>
      <c r="C34" s="14">
        <f>1-D34</f>
        <v>0.78</v>
      </c>
      <c r="D34" s="14">
        <f>ROUND(E34,2)+ROUND(F34,2)</f>
        <v>0.22</v>
      </c>
      <c r="E34" s="14">
        <f>ROUND(H34,2)+ROUND(G34,2)</f>
        <v>0.14</v>
      </c>
      <c r="F34" s="14">
        <f>ROUND(J34,2)+ROUND(I34,2)</f>
        <v>0.07999999999999999</v>
      </c>
      <c r="G34" s="14">
        <f>IF('Population 2018'!F34&gt;0,'Population 2018'!F34/'Population 2018'!C34,"  ")</f>
        <v>0.01564774381368268</v>
      </c>
      <c r="H34" s="14">
        <f>IF('Population 2018'!G34&gt;0,'Population 2018'!G34/'Population 2018'!C34,"  ")</f>
        <v>0.1225618631732169</v>
      </c>
      <c r="I34" s="14">
        <f>IF('Population 2018'!J34&gt;0,'Population 2018'!J34/'Population 2018'!C34,"  ")</f>
        <v>0.07052401746724891</v>
      </c>
      <c r="J34" s="14">
        <f>IF('Population 2018'!I34&gt;0,'Population 2018'!I34/'Population 2018'!C34,"  ")</f>
        <v>0.009315866084425037</v>
      </c>
      <c r="K34" s="8">
        <v>2018</v>
      </c>
    </row>
    <row r="35" ht="15" customHeight="1">
      <c r="A35" t="s" s="5">
        <v>76</v>
      </c>
      <c r="B35" t="s" s="5">
        <v>77</v>
      </c>
      <c r="C35" s="14">
        <f>1-D35</f>
        <v>0.78</v>
      </c>
      <c r="D35" s="14">
        <f>ROUND(E35,2)+ROUND(F35,2)</f>
        <v>0.22</v>
      </c>
      <c r="E35" s="14"/>
      <c r="F35" s="14">
        <f>ROUND(J35,2)+ROUND(I35,2)</f>
        <v>0.22</v>
      </c>
      <c r="G35" t="s" s="5">
        <f>IF('Population 2018'!F35&gt;0,'Population 2018'!F35/'Population 2018'!C35,"  ")</f>
        <v>131</v>
      </c>
      <c r="H35" t="s" s="5">
        <f>IF('Population 2018'!G35&gt;0,'Population 2018'!G35/'Population 2018'!C35,"  ")</f>
        <v>131</v>
      </c>
      <c r="I35" s="14">
        <f>IF('Population 2018'!J35&gt;0,'Population 2018'!J35/'Population 2018'!C35,"  ")</f>
        <v>0.1010098961713173</v>
      </c>
      <c r="J35" s="14">
        <f>IF('Population 2018'!I35&gt;0,'Population 2018'!I35/'Population 2018'!C35,"  ")</f>
        <v>0.1227490266060999</v>
      </c>
      <c r="K35" s="8">
        <v>2018</v>
      </c>
    </row>
    <row r="36" ht="15" customHeight="1">
      <c r="A36" t="s" s="5">
        <v>78</v>
      </c>
      <c r="B36" t="s" s="5">
        <v>79</v>
      </c>
      <c r="C36" s="14"/>
      <c r="D36" s="14"/>
      <c r="E36" s="14"/>
      <c r="F36" s="14"/>
      <c r="G36" t="s" s="5">
        <f>IF('Population 2018'!F36&gt;0,'Population 2018'!F36/'Population 2018'!C36,"  ")</f>
        <v>131</v>
      </c>
      <c r="H36" t="s" s="5">
        <f>IF('Population 2018'!G36&gt;0,'Population 2018'!G36/'Population 2018'!C36,"  ")</f>
        <v>131</v>
      </c>
      <c r="I36" t="s" s="5">
        <f>IF('Population 2018'!J36&gt;0,'Population 2018'!J36/'Population 2018'!C36,"  ")</f>
        <v>131</v>
      </c>
      <c r="J36" t="s" s="5">
        <f>IF('Population 2018'!I36&gt;0,'Population 2018'!I36/'Population 2018'!C36,"  ")</f>
        <v>131</v>
      </c>
      <c r="K36" s="8">
        <v>2018</v>
      </c>
    </row>
    <row r="37" ht="15" customHeight="1">
      <c r="A37" t="s" s="5">
        <v>80</v>
      </c>
      <c r="B37" t="s" s="5">
        <v>81</v>
      </c>
      <c r="C37" s="14">
        <f>1-D37</f>
        <v>0.89</v>
      </c>
      <c r="D37" s="14">
        <f>ROUND(E37,2)+ROUND(F37,2)</f>
        <v>0.11</v>
      </c>
      <c r="E37" s="14">
        <f>ROUND(H37,2)+ROUND(G37,2)</f>
        <v>0.11</v>
      </c>
      <c r="F37" s="14"/>
      <c r="G37" s="14">
        <f>IF('Population 2018'!F37&gt;0,'Population 2018'!F37/'Population 2018'!C37,"  ")</f>
        <v>0.03583517292126564</v>
      </c>
      <c r="H37" s="14">
        <f>IF('Population 2018'!G37&gt;0,'Population 2018'!G37/'Population 2018'!C37,"  ")</f>
        <v>0.0692420897718911</v>
      </c>
      <c r="I37" t="s" s="5">
        <f>IF('Population 2018'!J37&gt;0,'Population 2018'!J37/'Population 2018'!C37,"  ")</f>
        <v>131</v>
      </c>
      <c r="J37" t="s" s="5">
        <f>IF('Population 2018'!I37&gt;0,'Population 2018'!I37/'Population 2018'!C37,"  ")</f>
        <v>131</v>
      </c>
      <c r="K37" s="8">
        <v>2018</v>
      </c>
    </row>
    <row r="38" ht="15" customHeight="1">
      <c r="A38" t="s" s="5">
        <v>82</v>
      </c>
      <c r="B38" t="s" s="5">
        <v>83</v>
      </c>
      <c r="C38" s="14">
        <f>1-D38</f>
        <v>0.89</v>
      </c>
      <c r="D38" s="14">
        <f>ROUND(E38,2)+ROUND(F38,2)</f>
        <v>0.11</v>
      </c>
      <c r="E38" s="14">
        <f>ROUND(H38,2)+ROUND(G38,2)</f>
        <v>0.11</v>
      </c>
      <c r="F38" s="14">
        <f>'Population 2018'!H38/'Population 2018'!C38</f>
        <v>0.003359607184390748</v>
      </c>
      <c r="G38" s="14">
        <f>IF('Population 2018'!F38&gt;0,'Population 2018'!F38/'Population 2018'!C38,"  ")</f>
        <v>0.04651763793771805</v>
      </c>
      <c r="H38" s="14">
        <f>IF('Population 2018'!G38&gt;0,'Population 2018'!G38/'Population 2018'!C38,"  ")</f>
        <v>0.05943920403152862</v>
      </c>
      <c r="I38" s="14">
        <f>IF('Population 2018'!J38&gt;0,'Population 2018'!J38/'Population 2018'!C38,"  ")</f>
        <v>0.002067450575009691</v>
      </c>
      <c r="J38" s="14">
        <f>IF('Population 2018'!I38&gt;0,'Population 2018'!I38/'Population 2018'!C38,"  ")</f>
        <v>0.001292156609381057</v>
      </c>
      <c r="K38" s="8">
        <v>2018</v>
      </c>
    </row>
    <row r="39" ht="15" customHeight="1">
      <c r="A39" t="s" s="5">
        <v>84</v>
      </c>
      <c r="B39" t="s" s="5">
        <v>85</v>
      </c>
      <c r="C39" s="14">
        <f>1-D39</f>
        <v>0.85</v>
      </c>
      <c r="D39" s="14">
        <f>ROUND(E39,2)+ROUND(F39,2)</f>
        <v>0.15</v>
      </c>
      <c r="E39" s="14"/>
      <c r="F39" s="14">
        <f>ROUND(J39,2)+ROUND(I39,2)</f>
        <v>0.15</v>
      </c>
      <c r="G39" t="s" s="5">
        <f>IF('Population 2018'!F39&gt;0,'Population 2018'!F39/'Population 2018'!C39,"  ")</f>
        <v>131</v>
      </c>
      <c r="H39" t="s" s="5">
        <f>IF('Population 2018'!G39&gt;0,'Population 2018'!G39/'Population 2018'!C39,"  ")</f>
        <v>131</v>
      </c>
      <c r="I39" s="14">
        <f>IF('Population 2018'!J39&gt;0,'Population 2018'!J39/'Population 2018'!C39,"  ")</f>
        <v>0.06249870742249705</v>
      </c>
      <c r="J39" s="14">
        <f>IF('Population 2018'!I39&gt;0,'Population 2018'!I39/'Population 2018'!C39,"  ")</f>
        <v>0.09312762393233098</v>
      </c>
      <c r="K39" s="8">
        <v>2018</v>
      </c>
    </row>
    <row r="40" ht="15" customHeight="1">
      <c r="A40" t="s" s="5">
        <v>86</v>
      </c>
      <c r="B40" t="s" s="5">
        <v>87</v>
      </c>
      <c r="C40" s="14">
        <f>1-D40</f>
        <v>0.6799999999999999</v>
      </c>
      <c r="D40" s="14">
        <f>ROUND(E40,2)+ROUND(F40,2)</f>
        <v>0.32</v>
      </c>
      <c r="E40" s="14">
        <f>ROUND(H40,2)+ROUND(G40,2)</f>
        <v>0.27</v>
      </c>
      <c r="F40" s="14">
        <f>ROUND(J40,2)+ROUND(I40,2)</f>
        <v>0.05</v>
      </c>
      <c r="G40" s="14">
        <f>IF('Population 2018'!F40&gt;0,'Population 2018'!F40/'Population 2018'!C40,"  ")</f>
        <v>0.2258064516129032</v>
      </c>
      <c r="H40" s="14">
        <f>IF('Population 2018'!G40&gt;0,'Population 2018'!G40/'Population 2018'!C40,"  ")</f>
        <v>0.03747628083491461</v>
      </c>
      <c r="I40" s="14">
        <f>IF('Population 2018'!J40&gt;0,'Population 2018'!J40/'Population 2018'!C40,"  ")</f>
        <v>0.02087286527514232</v>
      </c>
      <c r="J40" s="14">
        <f>IF('Population 2018'!I40&gt;0,'Population 2018'!I40/'Population 2018'!C40,"  ")</f>
        <v>0.02561669829222011</v>
      </c>
      <c r="K40" s="8">
        <v>2018</v>
      </c>
    </row>
    <row r="41" ht="15" customHeight="1">
      <c r="A41" t="s" s="5">
        <v>88</v>
      </c>
      <c r="B41" t="s" s="5">
        <v>89</v>
      </c>
      <c r="C41" s="14">
        <f>1-D41</f>
        <v>0.8300000000000001</v>
      </c>
      <c r="D41" s="14">
        <f>ROUND(E41,2)+ROUND(F41,2)</f>
        <v>0.17</v>
      </c>
      <c r="E41" s="14">
        <f>'Population 2018'!E41/'Population 2018'!C41</f>
        <v>0.09779512606815065</v>
      </c>
      <c r="F41" s="14">
        <f>'Population 2018'!H41/'Population 2018'!C41</f>
        <v>0.06725392973942398</v>
      </c>
      <c r="G41" t="s" s="5">
        <f>IF('Population 2018'!F41&gt;0,'Population 2018'!F41/'Population 2018'!C41,"  ")</f>
        <v>131</v>
      </c>
      <c r="H41" t="s" s="5">
        <f>IF('Population 2018'!G41&gt;0,'Population 2018'!G41/'Population 2018'!C41,"  ")</f>
        <v>131</v>
      </c>
      <c r="I41" t="s" s="5">
        <f>IF('Population 2018'!J41&gt;0,'Population 2018'!J41/'Population 2018'!C41,"  ")</f>
        <v>131</v>
      </c>
      <c r="J41" t="s" s="5">
        <f>IF('Population 2018'!I41&gt;0,'Population 2018'!I41/'Population 2018'!C41,"  ")</f>
        <v>131</v>
      </c>
      <c r="K41" s="8">
        <v>2018</v>
      </c>
    </row>
    <row r="42" ht="15" customHeight="1">
      <c r="A42" t="s" s="5">
        <v>90</v>
      </c>
      <c r="B42" t="s" s="5">
        <v>91</v>
      </c>
      <c r="C42" s="14">
        <f>1-D42</f>
        <v>0.53</v>
      </c>
      <c r="D42" s="14">
        <f>ROUND(E42,2)+ROUND(F42,2)</f>
        <v>0.47</v>
      </c>
      <c r="E42" s="14">
        <f>ROUND(H42,2)+ROUND(G42,2)</f>
        <v>0.17</v>
      </c>
      <c r="F42" s="14">
        <f>ROUND(J42,2)+ROUND(I42,2)</f>
        <v>0.3</v>
      </c>
      <c r="G42" s="14">
        <f>IF('Population 2018'!F42&gt;0,'Population 2018'!F42/'Population 2018'!C42,"  ")</f>
        <v>0.06308991554893194</v>
      </c>
      <c r="H42" s="14">
        <f>IF('Population 2018'!G42&gt;0,'Population 2018'!G42/'Population 2018'!C42,"  ")</f>
        <v>0.107799304520616</v>
      </c>
      <c r="I42" s="14">
        <f>IF('Population 2018'!J42&gt;0,'Population 2018'!J42/'Population 2018'!C42,"  ")</f>
        <v>0.2255340288127173</v>
      </c>
      <c r="J42" s="14">
        <f>IF('Population 2018'!I42&gt;0,'Population 2018'!I42/'Population 2018'!C42,"  ")</f>
        <v>0.06830601092896176</v>
      </c>
      <c r="K42" s="8">
        <v>2018</v>
      </c>
    </row>
    <row r="43" ht="15" customHeight="1">
      <c r="A43" t="s" s="5">
        <v>92</v>
      </c>
      <c r="B43" t="s" s="5">
        <v>93</v>
      </c>
      <c r="C43" s="14">
        <f>1-D43</f>
        <v>0.79</v>
      </c>
      <c r="D43" s="14">
        <f>ROUND(E43,2)+ROUND(F43,2)</f>
        <v>0.21</v>
      </c>
      <c r="E43" s="14">
        <f>'Population 2018'!E43/'Population 2018'!C43</f>
        <v>0.1534536013250369</v>
      </c>
      <c r="F43" s="14">
        <f>'Population 2018'!H43/'Population 2018'!C43</f>
        <v>0.06298401898025874</v>
      </c>
      <c r="G43" t="s" s="5">
        <f>IF('Population 2018'!F43&gt;0,'Population 2018'!F43/'Population 2018'!C43,"  ")</f>
        <v>131</v>
      </c>
      <c r="H43" s="14">
        <f>IF('Population 2018'!G43&gt;0,'Population 2018'!G43/'Population 2018'!C43,"  ")</f>
        <v>0.1534536013250369</v>
      </c>
      <c r="I43" s="14">
        <f>IF('Population 2018'!J43&gt;0,'Population 2018'!J43/'Population 2018'!C43,"  ")</f>
        <v>0.06298401898025874</v>
      </c>
      <c r="J43" t="s" s="5">
        <f>IF('Population 2018'!I43&gt;0,'Population 2018'!I43/'Population 2018'!C43,"  ")</f>
        <v>131</v>
      </c>
      <c r="K43" s="8">
        <v>2018</v>
      </c>
    </row>
    <row r="44" ht="15" customHeight="1">
      <c r="A44" t="s" s="5">
        <v>94</v>
      </c>
      <c r="B44" t="s" s="5">
        <v>95</v>
      </c>
      <c r="C44" s="14">
        <f>1-D44</f>
        <v>0.76</v>
      </c>
      <c r="D44" s="14">
        <f>ROUND(E44,2)+ROUND(F44,2)</f>
        <v>0.24</v>
      </c>
      <c r="E44" s="14">
        <f>'Population 2018'!E44/'Population 2018'!C44</f>
        <v>0.1772733228059772</v>
      </c>
      <c r="F44" s="14">
        <f>ROUND(J44,2)+ROUND(I44,2)</f>
        <v>0.06</v>
      </c>
      <c r="G44" t="s" s="5">
        <f>IF('Population 2018'!F44&gt;0,'Population 2018'!F44/'Population 2018'!C44,"  ")</f>
        <v>131</v>
      </c>
      <c r="H44" t="s" s="5">
        <f>IF('Population 2018'!G44&gt;0,'Population 2018'!G44/'Population 2018'!C44,"  ")</f>
        <v>131</v>
      </c>
      <c r="I44" s="14">
        <f>IF('Population 2018'!J44&gt;0,'Population 2018'!J44/'Population 2018'!C44,"  ")</f>
        <v>0.01605306890821203</v>
      </c>
      <c r="J44" s="14">
        <f>IF('Population 2018'!I44&gt;0,'Population 2018'!I44/'Population 2018'!C44,"  ")</f>
        <v>0.04316675745936739</v>
      </c>
      <c r="K44" s="8">
        <v>2018</v>
      </c>
    </row>
    <row r="45" ht="15" customHeight="1">
      <c r="A45" t="s" s="5">
        <v>96</v>
      </c>
      <c r="B45" t="s" s="5">
        <v>97</v>
      </c>
      <c r="C45" s="14">
        <f>1-D45</f>
        <v>0.5</v>
      </c>
      <c r="D45" s="14">
        <f>ROUND(E45,2)+ROUND(F45,2)</f>
        <v>0.5</v>
      </c>
      <c r="E45" s="14">
        <f>'Population 2018'!E45/'Population 2018'!C45</f>
        <v>0.2303152663457058</v>
      </c>
      <c r="F45" s="14">
        <f>'Population 2018'!H45/'Population 2018'!C45</f>
        <v>0.2683646528964125</v>
      </c>
      <c r="G45" t="s" s="5">
        <f>IF('Population 2018'!F45&gt;0,'Population 2018'!F45/'Population 2018'!C45,"  ")</f>
        <v>131</v>
      </c>
      <c r="H45" t="s" s="5">
        <f>IF('Population 2018'!G45&gt;0,'Population 2018'!G45/'Population 2018'!C45,"  ")</f>
        <v>131</v>
      </c>
      <c r="I45" t="s" s="5">
        <f>IF('Population 2018'!J45&gt;0,'Population 2018'!J45/'Population 2018'!C45,"  ")</f>
        <v>131</v>
      </c>
      <c r="J45" t="s" s="5">
        <f>IF('Population 2018'!I45&gt;0,'Population 2018'!I45/'Population 2018'!C45,"  ")</f>
        <v>131</v>
      </c>
      <c r="K45" s="8">
        <v>2018</v>
      </c>
    </row>
    <row r="46" ht="15" customHeight="1">
      <c r="A46" t="s" s="5">
        <v>98</v>
      </c>
      <c r="B46" t="s" s="5">
        <v>99</v>
      </c>
      <c r="C46" s="14">
        <f>1-D46</f>
        <v>0.63</v>
      </c>
      <c r="D46" s="14">
        <f>ROUND(E46,2)+ROUND(F46,2)</f>
        <v>0.37</v>
      </c>
      <c r="E46" s="14">
        <f>ROUND(H46,2)+ROUND(G46,2)</f>
        <v>0.34</v>
      </c>
      <c r="F46" s="14">
        <f>ROUND(J46,2)+ROUND(I46,2)</f>
        <v>0.03</v>
      </c>
      <c r="G46" s="14">
        <f>IF('Population 2018'!F46&gt;0,'Population 2018'!F46/'Population 2018'!C46,"  ")</f>
        <v>0.2961179656936503</v>
      </c>
      <c r="H46" s="14">
        <f>IF('Population 2018'!G46&gt;0,'Population 2018'!G46/'Population 2018'!C46,"  ")</f>
        <v>0.0423646637910857</v>
      </c>
      <c r="I46" s="14">
        <f>IF('Population 2018'!J46&gt;0,'Population 2018'!J46/'Population 2018'!C46,"  ")</f>
        <v>0.00307620289564316</v>
      </c>
      <c r="J46" s="14">
        <f>IF('Population 2018'!I46&gt;0,'Population 2018'!I46/'Population 2018'!C46,"  ")</f>
        <v>0.03423947570802822</v>
      </c>
      <c r="K46" s="8">
        <v>2018</v>
      </c>
    </row>
    <row r="47" ht="15" customHeight="1">
      <c r="A47" t="s" s="5">
        <v>100</v>
      </c>
      <c r="B47" t="s" s="5">
        <v>101</v>
      </c>
      <c r="C47" s="14">
        <f>1-D47</f>
        <v>0.91</v>
      </c>
      <c r="D47" s="14">
        <f>ROUND(E47,2)+ROUND(F47,2)</f>
        <v>0.09</v>
      </c>
      <c r="E47" s="14">
        <f>'Population 2018'!E47/'Population 2018'!C47</f>
        <v>0.02700617283950617</v>
      </c>
      <c r="F47" s="14">
        <f>'Population 2018'!H47/'Population 2018'!C47</f>
        <v>0.06481481481481481</v>
      </c>
      <c r="G47" t="s" s="5">
        <f>IF('Population 2018'!F47&gt;0,'Population 2018'!F47/'Population 2018'!C47,"  ")</f>
        <v>131</v>
      </c>
      <c r="H47" t="s" s="5">
        <f>IF('Population 2018'!G47&gt;0,'Population 2018'!G47/'Population 2018'!C47,"  ")</f>
        <v>131</v>
      </c>
      <c r="I47" t="s" s="5">
        <f>IF('Population 2018'!J47&gt;0,'Population 2018'!J47/'Population 2018'!C47,"  ")</f>
        <v>131</v>
      </c>
      <c r="J47" t="s" s="5">
        <f>IF('Population 2018'!I47&gt;0,'Population 2018'!I47/'Population 2018'!C47,"  ")</f>
        <v>131</v>
      </c>
      <c r="K47" s="8">
        <v>2018</v>
      </c>
    </row>
    <row r="48" ht="15" customHeight="1">
      <c r="A48" t="s" s="5">
        <v>102</v>
      </c>
      <c r="B48" t="s" s="5">
        <v>103</v>
      </c>
      <c r="C48" s="14">
        <f>1-D48</f>
        <v>0.61</v>
      </c>
      <c r="D48" s="14">
        <f>ROUND(E48,2)+ROUND(F48,2)</f>
        <v>0.39</v>
      </c>
      <c r="E48" s="14"/>
      <c r="F48" s="14">
        <f>ROUND(J48,2)+ROUND(I48,2)</f>
        <v>0.39</v>
      </c>
      <c r="G48" t="s" s="5">
        <f>IF('Population 2018'!F48&gt;0,'Population 2018'!F48/'Population 2018'!C48,"  ")</f>
        <v>131</v>
      </c>
      <c r="H48" t="s" s="5">
        <f>IF('Population 2018'!G48&gt;0,'Population 2018'!G48/'Population 2018'!C48,"  ")</f>
        <v>131</v>
      </c>
      <c r="I48" s="14">
        <f>IF('Population 2018'!J48&gt;0,'Population 2018'!J48/'Population 2018'!C48,"  ")</f>
        <v>0.1309717097170972</v>
      </c>
      <c r="J48" s="14">
        <f>IF('Population 2018'!I48&gt;0,'Population 2018'!I48/'Population 2018'!C48,"  ")</f>
        <v>0.2620418204182042</v>
      </c>
      <c r="K48" s="8">
        <v>2018</v>
      </c>
    </row>
    <row r="49" ht="15" customHeight="1">
      <c r="A49" t="s" s="5">
        <v>104</v>
      </c>
      <c r="B49" t="s" s="5">
        <v>105</v>
      </c>
      <c r="C49" s="14">
        <f>1-D49</f>
        <v>0.49</v>
      </c>
      <c r="D49" s="14">
        <f>ROUND(E49,2)+ROUND(F49,2)</f>
        <v>0.51</v>
      </c>
      <c r="E49" s="14">
        <f>ROUND(H49,2)+ROUND(G49,2)</f>
        <v>0.21</v>
      </c>
      <c r="F49" s="14">
        <f>ROUND(J49,2)+ROUND(I49,2)</f>
        <v>0.3</v>
      </c>
      <c r="G49" s="14">
        <f>IF('Population 2018'!F49&gt;0,'Population 2018'!F49/'Population 2018'!C49,"  ")</f>
        <v>0.1018731928089511</v>
      </c>
      <c r="H49" s="14">
        <f>IF('Population 2018'!G49&gt;0,'Population 2018'!G49/'Population 2018'!C49,"  ")</f>
        <v>0.109541968738214</v>
      </c>
      <c r="I49" s="14">
        <f>IF('Population 2018'!J49&gt;0,'Population 2018'!J49/'Population 2018'!C49,"  ")</f>
        <v>0.1804467166743494</v>
      </c>
      <c r="J49" s="14">
        <f>IF('Population 2018'!I49&gt;0,'Population 2018'!I49/'Population 2018'!C49,"  ")</f>
        <v>0.1247118970791602</v>
      </c>
      <c r="K49" s="8">
        <v>2018</v>
      </c>
    </row>
    <row r="50" ht="15" customHeight="1">
      <c r="A50" t="s" s="5">
        <v>106</v>
      </c>
      <c r="B50" t="s" s="5">
        <v>107</v>
      </c>
      <c r="C50" s="14">
        <f>1-D50</f>
        <v>0.87</v>
      </c>
      <c r="D50" s="14">
        <f>ROUND(E50,2)+ROUND(F50,2)</f>
        <v>0.13</v>
      </c>
      <c r="E50" s="14">
        <f>ROUND(H50,2)+ROUND(G50,2)</f>
        <v>0.13</v>
      </c>
      <c r="F50" s="14">
        <f>'Population 2018'!H50/'Population 2018'!C50</f>
        <v>0</v>
      </c>
      <c r="G50" s="14">
        <f>IF('Population 2018'!F50&gt;0,'Population 2018'!F50/'Population 2018'!C50,"  ")</f>
        <v>0.01043986636971047</v>
      </c>
      <c r="H50" s="14">
        <f>IF('Population 2018'!G50&gt;0,'Population 2018'!G50/'Population 2018'!C50,"  ")</f>
        <v>0.1201280623608018</v>
      </c>
      <c r="I50" t="s" s="5">
        <f>IF('Population 2018'!J50&gt;0,'Population 2018'!J50/'Population 2018'!C50,"  ")</f>
        <v>131</v>
      </c>
      <c r="J50" t="s" s="5">
        <f>IF('Population 2018'!I50&gt;0,'Population 2018'!I50/'Population 2018'!C50,"  ")</f>
        <v>131</v>
      </c>
      <c r="K50" s="8">
        <v>2018</v>
      </c>
    </row>
    <row r="51" ht="15" customHeight="1">
      <c r="A51" t="s" s="5">
        <v>108</v>
      </c>
      <c r="B51" t="s" s="5">
        <v>109</v>
      </c>
      <c r="C51" s="14">
        <f>1-D51</f>
        <v>0.7</v>
      </c>
      <c r="D51" s="14">
        <f>ROUND(E51,2)+ROUND(F51,2)</f>
        <v>0.3</v>
      </c>
      <c r="E51" s="14">
        <f>ROUND(H51,2)+ROUND(G51,2)</f>
        <v>0.2</v>
      </c>
      <c r="F51" s="14">
        <f>ROUND(J51,2)+ROUND(I51,2)</f>
        <v>0.09999999999999999</v>
      </c>
      <c r="G51" s="14">
        <f>IF('Population 2018'!F51&gt;0,'Population 2018'!F51/'Population 2018'!C51,"  ")</f>
        <v>0.02241238793806031</v>
      </c>
      <c r="H51" s="14">
        <f>IF('Population 2018'!G51&gt;0,'Population 2018'!G51/'Population 2018'!C51,"  ")</f>
        <v>0.1801140994295028</v>
      </c>
      <c r="I51" s="14">
        <f>IF('Population 2018'!J51&gt;0,'Population 2018'!J51/'Population 2018'!C51,"  ")</f>
        <v>0.07008964955175224</v>
      </c>
      <c r="J51" s="14">
        <f>IF('Population 2018'!I51&gt;0,'Population 2018'!I51/'Population 2018'!C51,"  ")</f>
        <v>0.02811735941320294</v>
      </c>
      <c r="K51" s="8">
        <v>2018</v>
      </c>
    </row>
    <row r="52" ht="15" customHeight="1">
      <c r="A52" s="7"/>
      <c r="B52" s="7"/>
      <c r="C52" s="7"/>
      <c r="D52" s="7"/>
      <c r="E52" s="7"/>
      <c r="F52" s="7"/>
      <c r="G52" s="7"/>
      <c r="H52" s="7"/>
      <c r="I52" s="7"/>
      <c r="J52" s="7"/>
      <c r="K52" s="7"/>
    </row>
    <row r="53" ht="15" customHeight="1">
      <c r="A53" s="7"/>
      <c r="B53" t="s" s="9">
        <v>110</v>
      </c>
      <c r="C53" s="29">
        <f>('Population 2018'!C53-'Population 2018'!D53)/'Population 2018'!C53</f>
        <v>0.7704446741278714</v>
      </c>
      <c r="D53" s="29">
        <f>'Population 2018'!D53/'Population 2018'!C53</f>
        <v>0.2295553258721286</v>
      </c>
      <c r="E53" s="29">
        <f>'Population 2018'!E53/'Population 2018'!C53</f>
        <v>0.1164074180733681</v>
      </c>
      <c r="F53" s="29">
        <f>'Population 2018'!H53/'Population 2018'!C53</f>
        <v>0.1131479077987605</v>
      </c>
      <c r="G53" s="29">
        <f>'Population 2018'!F53/'Population 2018'!C53</f>
        <v>0.0798732883872673</v>
      </c>
      <c r="H53" s="29">
        <f>'Population 2018'!G53/'Population 2018'!C53</f>
        <v>0.03653412968610078</v>
      </c>
      <c r="I53" s="29">
        <f>'Population 2018'!J53/'Population 2018'!C53</f>
        <v>0.0358585579650399</v>
      </c>
      <c r="J53" s="29">
        <f>'Population 2018'!I53/'Population 2018'!C53</f>
        <v>0.0772893498337206</v>
      </c>
      <c r="K53" s="7"/>
    </row>
    <row r="54" ht="15" customHeight="1">
      <c r="A54" s="7"/>
      <c r="B54" s="7"/>
      <c r="C54" s="7"/>
      <c r="D54" s="7"/>
      <c r="E54" s="7"/>
      <c r="F54" s="7"/>
      <c r="G54" s="7"/>
      <c r="H54" s="7"/>
      <c r="I54" s="7"/>
      <c r="J54" s="7"/>
      <c r="K54" s="7"/>
    </row>
    <row r="55" ht="15" customHeight="1">
      <c r="A55" s="7"/>
      <c r="B55" t="s" s="5">
        <v>140</v>
      </c>
      <c r="C55" s="8">
        <f>COUNTIF(C2:C51,"&gt;0")</f>
        <v>39</v>
      </c>
      <c r="D55" s="8">
        <f>COUNTIF(D2:D51,"&gt;0")</f>
        <v>39</v>
      </c>
      <c r="E55" s="8">
        <f>COUNTIF(E2:E51,"&gt;0")</f>
        <v>34</v>
      </c>
      <c r="F55" s="8">
        <f>COUNTIF(F2:F51,"&gt;0")</f>
        <v>36</v>
      </c>
      <c r="G55" s="8">
        <f>COUNTIF(G2:G51,"&gt;0")</f>
        <v>22</v>
      </c>
      <c r="H55" s="8">
        <f>COUNTIF(H2:H51,"&gt;0")</f>
        <v>26</v>
      </c>
      <c r="I55" s="8">
        <f>COUNTIF(I2:I51,"&gt;0")</f>
        <v>31</v>
      </c>
      <c r="J55" s="8">
        <f>COUNTIF(J2:J51,"&gt;0")</f>
        <v>28</v>
      </c>
      <c r="K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83" customWidth="1"/>
    <col min="2" max="2" width="15.3516" style="83" customWidth="1"/>
    <col min="3" max="3" width="10.6719" style="83" customWidth="1"/>
    <col min="4" max="4" width="10.6719" style="83" customWidth="1"/>
    <col min="5" max="5" width="10.6719" style="83" customWidth="1"/>
    <col min="6" max="6" width="10.6719" style="83" customWidth="1"/>
    <col min="7" max="7" width="10.6719" style="83" customWidth="1"/>
    <col min="8" max="8" width="10.6719" style="83" customWidth="1"/>
    <col min="9" max="9" width="10.6719" style="83" customWidth="1"/>
    <col min="10" max="10" width="10.6719" style="83" customWidth="1"/>
    <col min="11" max="11" width="8.85156" style="83" customWidth="1"/>
    <col min="12" max="12" width="8.85156" style="83" customWidth="1"/>
    <col min="13" max="13" width="8.85156" style="83" customWidth="1"/>
    <col min="14" max="14" width="8.85156" style="83" customWidth="1"/>
    <col min="15" max="256" width="8.85156" style="83" customWidth="1"/>
  </cols>
  <sheetData>
    <row r="1" ht="57" customHeight="1">
      <c r="A1" t="s" s="2">
        <v>0</v>
      </c>
      <c r="B1" t="s" s="2">
        <v>1</v>
      </c>
      <c r="C1" t="s" s="3">
        <v>2</v>
      </c>
      <c r="D1" t="s" s="3">
        <v>3</v>
      </c>
      <c r="E1" t="s" s="3">
        <v>4</v>
      </c>
      <c r="F1" t="s" s="3">
        <v>5</v>
      </c>
      <c r="G1" t="s" s="3">
        <v>6</v>
      </c>
      <c r="H1" t="s" s="3">
        <v>7</v>
      </c>
      <c r="I1" t="s" s="3">
        <v>8</v>
      </c>
      <c r="J1" t="s" s="3">
        <v>9</v>
      </c>
      <c r="K1" s="4"/>
      <c r="L1" t="s" s="3">
        <v>144</v>
      </c>
      <c r="M1" s="7"/>
      <c r="N1" s="7"/>
    </row>
    <row r="2" ht="15" customHeight="1">
      <c r="A2" t="s" s="5">
        <v>10</v>
      </c>
      <c r="B2" t="s" s="5">
        <v>11</v>
      </c>
      <c r="C2" s="6">
        <v>34734</v>
      </c>
      <c r="D2" s="6">
        <v>3891</v>
      </c>
      <c r="E2" s="6">
        <v>3323</v>
      </c>
      <c r="F2" s="6">
        <v>1583</v>
      </c>
      <c r="G2" s="6">
        <v>1740</v>
      </c>
      <c r="H2" s="6">
        <v>568</v>
      </c>
      <c r="I2" s="6">
        <v>258</v>
      </c>
      <c r="J2" s="6">
        <v>310</v>
      </c>
      <c r="K2" s="7"/>
      <c r="L2" s="7"/>
      <c r="M2" s="7"/>
      <c r="N2" s="6"/>
    </row>
    <row r="3" ht="15" customHeight="1">
      <c r="A3" t="s" s="5">
        <v>12</v>
      </c>
      <c r="B3" t="s" s="5">
        <v>13</v>
      </c>
      <c r="C3" s="6">
        <v>14148</v>
      </c>
      <c r="D3" s="6">
        <v>6360</v>
      </c>
      <c r="E3" s="6">
        <v>3968</v>
      </c>
      <c r="F3" s="6">
        <v>2372</v>
      </c>
      <c r="G3" s="6">
        <v>1596</v>
      </c>
      <c r="H3" s="6">
        <v>2392</v>
      </c>
      <c r="I3" s="6">
        <v>1266</v>
      </c>
      <c r="J3" s="6">
        <v>1126</v>
      </c>
      <c r="K3" s="7"/>
      <c r="L3" s="7"/>
      <c r="M3" s="7"/>
      <c r="N3" s="6"/>
    </row>
    <row r="4" ht="15" customHeight="1">
      <c r="A4" t="s" s="5">
        <v>14</v>
      </c>
      <c r="B4" t="s" s="5">
        <v>15</v>
      </c>
      <c r="C4" s="6">
        <v>9289</v>
      </c>
      <c r="D4" s="6">
        <v>4980</v>
      </c>
      <c r="E4" s="6">
        <v>824</v>
      </c>
      <c r="F4" s="6">
        <v>655</v>
      </c>
      <c r="G4" s="6">
        <v>169</v>
      </c>
      <c r="H4" s="6">
        <v>4156</v>
      </c>
      <c r="I4" s="6">
        <v>2212</v>
      </c>
      <c r="J4" s="6">
        <v>1944</v>
      </c>
      <c r="K4" s="7"/>
      <c r="L4" s="7"/>
      <c r="M4" s="7"/>
      <c r="N4" s="6"/>
    </row>
    <row r="5" ht="15" customHeight="1">
      <c r="A5" t="s" s="5">
        <v>16</v>
      </c>
      <c r="B5" t="s" s="5">
        <v>17</v>
      </c>
      <c r="C5" s="6">
        <v>18159</v>
      </c>
      <c r="D5" s="6">
        <v>5856</v>
      </c>
      <c r="E5" s="6">
        <v>2851</v>
      </c>
      <c r="F5" s="6"/>
      <c r="G5" s="6"/>
      <c r="H5" s="6">
        <v>3005</v>
      </c>
      <c r="I5" s="6"/>
      <c r="J5" s="6"/>
      <c r="K5" s="7"/>
      <c r="L5" s="7"/>
      <c r="M5" s="7"/>
      <c r="N5" s="6"/>
    </row>
    <row r="6" ht="15" customHeight="1">
      <c r="A6" t="s" s="5">
        <v>18</v>
      </c>
      <c r="B6" t="s" s="5">
        <v>19</v>
      </c>
      <c r="C6" s="6">
        <v>34500</v>
      </c>
      <c r="D6" s="6">
        <v>12111</v>
      </c>
      <c r="E6" s="6">
        <v>7635</v>
      </c>
      <c r="F6" s="6">
        <v>3221</v>
      </c>
      <c r="G6" s="6">
        <v>4414</v>
      </c>
      <c r="H6" s="6">
        <v>4476</v>
      </c>
      <c r="I6" s="6">
        <v>4436</v>
      </c>
      <c r="J6" s="6">
        <v>40</v>
      </c>
      <c r="K6" s="7"/>
      <c r="L6" s="7"/>
      <c r="M6" s="7"/>
      <c r="N6" s="6"/>
    </row>
    <row r="7" ht="15" customHeight="1">
      <c r="A7" t="s" s="5">
        <v>20</v>
      </c>
      <c r="B7" t="s" s="5">
        <v>21</v>
      </c>
      <c r="C7" s="6">
        <v>9691</v>
      </c>
      <c r="D7" s="6">
        <v>3441</v>
      </c>
      <c r="E7" s="6">
        <v>17</v>
      </c>
      <c r="F7" s="6">
        <v>6</v>
      </c>
      <c r="G7" s="6">
        <v>11</v>
      </c>
      <c r="H7" s="6">
        <v>3424</v>
      </c>
      <c r="I7" s="6">
        <v>1215</v>
      </c>
      <c r="J7" s="6">
        <v>2209</v>
      </c>
      <c r="K7" s="7"/>
      <c r="L7" s="7"/>
      <c r="M7" s="7"/>
      <c r="N7" s="6"/>
    </row>
    <row r="8" ht="15" customHeight="1">
      <c r="A8" t="s" s="5">
        <v>22</v>
      </c>
      <c r="B8" t="s" s="5">
        <v>23</v>
      </c>
      <c r="C8" s="6">
        <v>19535</v>
      </c>
      <c r="D8" s="6">
        <v>1895</v>
      </c>
      <c r="E8" s="6">
        <v>747</v>
      </c>
      <c r="F8" s="6"/>
      <c r="G8" s="6"/>
      <c r="H8" s="6">
        <v>1148</v>
      </c>
      <c r="I8" s="6">
        <v>858</v>
      </c>
      <c r="J8" s="6">
        <v>290</v>
      </c>
      <c r="K8" s="7"/>
      <c r="L8" s="7"/>
      <c r="M8" s="7"/>
      <c r="N8" s="6"/>
    </row>
    <row r="9" ht="15" customHeight="1">
      <c r="A9" t="s" s="5">
        <v>24</v>
      </c>
      <c r="B9" t="s" s="5">
        <v>25</v>
      </c>
      <c r="C9" s="6">
        <v>11573</v>
      </c>
      <c r="D9" s="6"/>
      <c r="E9" s="6"/>
      <c r="F9" s="6"/>
      <c r="G9" s="6"/>
      <c r="H9" s="6"/>
      <c r="I9" s="6"/>
      <c r="J9" s="6"/>
      <c r="K9" s="7"/>
      <c r="L9" s="7"/>
      <c r="M9" s="7"/>
      <c r="N9" s="6"/>
    </row>
    <row r="10" ht="15" customHeight="1">
      <c r="A10" t="s" s="5">
        <v>26</v>
      </c>
      <c r="B10" t="s" s="5">
        <v>27</v>
      </c>
      <c r="C10" s="6">
        <v>31669</v>
      </c>
      <c r="D10" s="6">
        <v>11281</v>
      </c>
      <c r="E10" s="6">
        <v>10292</v>
      </c>
      <c r="F10" s="6">
        <v>5149</v>
      </c>
      <c r="G10" s="6">
        <v>5143</v>
      </c>
      <c r="H10" s="6">
        <v>989</v>
      </c>
      <c r="I10" s="6">
        <v>291</v>
      </c>
      <c r="J10" s="6">
        <v>698</v>
      </c>
      <c r="K10" s="7"/>
      <c r="L10" s="7"/>
      <c r="M10" s="7"/>
      <c r="N10" s="6"/>
    </row>
    <row r="11" ht="15" customHeight="1">
      <c r="A11" t="s" s="5">
        <v>28</v>
      </c>
      <c r="B11" t="s" s="5">
        <v>29</v>
      </c>
      <c r="C11" s="6">
        <v>18967</v>
      </c>
      <c r="D11" s="6">
        <v>6278</v>
      </c>
      <c r="E11" s="6">
        <v>3779</v>
      </c>
      <c r="F11" s="6"/>
      <c r="G11" s="6"/>
      <c r="H11" s="6">
        <v>2499</v>
      </c>
      <c r="I11" s="6">
        <v>1533</v>
      </c>
      <c r="J11" s="6">
        <v>966</v>
      </c>
      <c r="K11" s="7"/>
      <c r="L11" t="s" s="5">
        <v>143</v>
      </c>
      <c r="M11" s="7"/>
      <c r="N11" s="6"/>
    </row>
    <row r="12" ht="15" customHeight="1">
      <c r="A12" t="s" s="5">
        <v>30</v>
      </c>
      <c r="B12" t="s" s="5">
        <v>31</v>
      </c>
      <c r="C12" s="6">
        <v>8270</v>
      </c>
      <c r="D12" s="6">
        <v>2810</v>
      </c>
      <c r="E12" s="6">
        <v>2477</v>
      </c>
      <c r="F12" s="6">
        <v>1488</v>
      </c>
      <c r="G12" s="6">
        <v>989</v>
      </c>
      <c r="H12" s="6">
        <v>333</v>
      </c>
      <c r="I12" s="6">
        <v>189</v>
      </c>
      <c r="J12" s="6">
        <v>144</v>
      </c>
      <c r="K12" s="7"/>
      <c r="L12" s="7"/>
      <c r="M12" s="7"/>
      <c r="N12" s="6"/>
    </row>
    <row r="13" ht="15" customHeight="1">
      <c r="A13" t="s" s="5">
        <v>32</v>
      </c>
      <c r="B13" t="s" s="5">
        <v>33</v>
      </c>
      <c r="C13" s="6">
        <v>6210</v>
      </c>
      <c r="D13" s="6">
        <v>2673</v>
      </c>
      <c r="E13" s="6">
        <v>1737</v>
      </c>
      <c r="F13" s="6">
        <v>919</v>
      </c>
      <c r="G13" s="6">
        <v>818</v>
      </c>
      <c r="H13" s="6">
        <v>936</v>
      </c>
      <c r="I13" s="6">
        <v>592</v>
      </c>
      <c r="J13" s="6">
        <v>344</v>
      </c>
      <c r="K13" s="7"/>
      <c r="L13" s="7"/>
      <c r="M13" s="7"/>
      <c r="N13" s="6"/>
    </row>
    <row r="14" ht="15" customHeight="1">
      <c r="A14" t="s" s="5">
        <v>34</v>
      </c>
      <c r="B14" t="s" s="5">
        <v>35</v>
      </c>
      <c r="C14" s="6">
        <v>7323</v>
      </c>
      <c r="D14" s="6">
        <v>5267</v>
      </c>
      <c r="E14" s="6">
        <v>3396</v>
      </c>
      <c r="F14" s="6">
        <v>2666</v>
      </c>
      <c r="G14" s="6">
        <v>730</v>
      </c>
      <c r="H14" s="6">
        <v>1871</v>
      </c>
      <c r="I14" s="6">
        <v>1604</v>
      </c>
      <c r="J14" s="6">
        <v>267</v>
      </c>
      <c r="K14" s="7"/>
      <c r="L14" s="7"/>
      <c r="M14" s="7"/>
      <c r="N14" s="6"/>
    </row>
    <row r="15" ht="15" customHeight="1">
      <c r="A15" t="s" s="5">
        <v>36</v>
      </c>
      <c r="B15" t="s" s="5">
        <v>37</v>
      </c>
      <c r="C15" s="6">
        <v>22363</v>
      </c>
      <c r="D15" s="6">
        <v>7963</v>
      </c>
      <c r="E15" s="6"/>
      <c r="F15" s="6"/>
      <c r="G15" s="6"/>
      <c r="H15" s="6">
        <v>7963</v>
      </c>
      <c r="I15" s="6">
        <v>1285</v>
      </c>
      <c r="J15" s="6">
        <v>6678</v>
      </c>
      <c r="K15" s="7"/>
      <c r="L15" s="7"/>
      <c r="M15" s="7"/>
      <c r="N15" s="6"/>
    </row>
    <row r="16" ht="15" customHeight="1">
      <c r="A16" t="s" s="5">
        <v>38</v>
      </c>
      <c r="B16" t="s" s="5">
        <v>39</v>
      </c>
      <c r="C16" s="6">
        <v>10942</v>
      </c>
      <c r="D16" s="6">
        <v>5526</v>
      </c>
      <c r="E16" s="6">
        <v>3447</v>
      </c>
      <c r="F16" s="6">
        <v>1299</v>
      </c>
      <c r="G16" s="6">
        <v>2148</v>
      </c>
      <c r="H16" s="6">
        <v>2079</v>
      </c>
      <c r="I16" s="6">
        <v>355</v>
      </c>
      <c r="J16" s="6">
        <v>1724</v>
      </c>
      <c r="K16" s="7"/>
      <c r="L16" s="7"/>
      <c r="M16" s="7"/>
      <c r="N16" s="6"/>
    </row>
    <row r="17" ht="15" customHeight="1">
      <c r="A17" t="s" s="5">
        <v>40</v>
      </c>
      <c r="B17" t="s" s="5">
        <v>41</v>
      </c>
      <c r="C17" s="6">
        <v>6388</v>
      </c>
      <c r="D17" s="6">
        <v>4314</v>
      </c>
      <c r="E17" s="6">
        <v>3011</v>
      </c>
      <c r="F17" s="6">
        <v>423</v>
      </c>
      <c r="G17" s="6">
        <v>2588</v>
      </c>
      <c r="H17" s="6">
        <v>1303</v>
      </c>
      <c r="I17" s="6">
        <v>201</v>
      </c>
      <c r="J17" s="6">
        <v>1102</v>
      </c>
      <c r="K17" s="7"/>
      <c r="L17" s="7"/>
      <c r="M17" s="7"/>
      <c r="N17" s="6"/>
    </row>
    <row r="18" ht="15" customHeight="1">
      <c r="A18" t="s" s="5">
        <v>42</v>
      </c>
      <c r="B18" t="s" s="5">
        <v>43</v>
      </c>
      <c r="C18" s="6">
        <v>19660</v>
      </c>
      <c r="D18" s="6">
        <v>11668</v>
      </c>
      <c r="E18" s="6">
        <v>5539</v>
      </c>
      <c r="F18" s="6"/>
      <c r="G18" s="6"/>
      <c r="H18" s="6">
        <v>6129</v>
      </c>
      <c r="I18" s="6">
        <v>194</v>
      </c>
      <c r="J18" s="6">
        <v>5935</v>
      </c>
      <c r="K18" s="7"/>
      <c r="L18" s="7"/>
      <c r="M18" s="7"/>
      <c r="N18" s="6"/>
    </row>
    <row r="19" ht="15" customHeight="1">
      <c r="A19" t="s" s="5">
        <v>44</v>
      </c>
      <c r="B19" t="s" s="5">
        <v>45</v>
      </c>
      <c r="C19" s="6">
        <v>16226</v>
      </c>
      <c r="D19" s="6">
        <v>8146</v>
      </c>
      <c r="E19" s="6">
        <v>3473</v>
      </c>
      <c r="F19" s="6">
        <v>847</v>
      </c>
      <c r="G19" s="6">
        <v>2626</v>
      </c>
      <c r="H19" s="6">
        <v>4673</v>
      </c>
      <c r="I19" s="6">
        <v>3852</v>
      </c>
      <c r="J19" s="6">
        <v>821</v>
      </c>
      <c r="K19" s="7"/>
      <c r="L19" s="7"/>
      <c r="M19" s="7"/>
      <c r="N19" s="6"/>
    </row>
    <row r="20" ht="15" customHeight="1">
      <c r="A20" t="s" s="5">
        <v>46</v>
      </c>
      <c r="B20" t="s" s="5">
        <v>47</v>
      </c>
      <c r="C20" s="6">
        <v>2201</v>
      </c>
      <c r="D20" s="6">
        <v>265</v>
      </c>
      <c r="E20" s="6">
        <v>13</v>
      </c>
      <c r="F20" s="6"/>
      <c r="G20" s="6"/>
      <c r="H20" s="6">
        <v>252</v>
      </c>
      <c r="I20" s="6">
        <v>35</v>
      </c>
      <c r="J20" s="6">
        <v>217</v>
      </c>
      <c r="K20" s="7"/>
      <c r="L20" s="7"/>
      <c r="M20" s="7"/>
      <c r="N20" s="6"/>
    </row>
    <row r="21" ht="15" customHeight="1">
      <c r="A21" t="s" s="5">
        <v>48</v>
      </c>
      <c r="B21" t="s" s="5">
        <v>49</v>
      </c>
      <c r="C21" s="6">
        <v>7392</v>
      </c>
      <c r="D21" s="6">
        <v>1973</v>
      </c>
      <c r="E21" s="6">
        <v>1022</v>
      </c>
      <c r="F21" s="6">
        <v>172</v>
      </c>
      <c r="G21" s="6">
        <v>850</v>
      </c>
      <c r="H21" s="6">
        <v>951</v>
      </c>
      <c r="I21" s="6">
        <v>151</v>
      </c>
      <c r="J21" s="6">
        <v>800</v>
      </c>
      <c r="K21" s="7"/>
      <c r="L21" s="7"/>
      <c r="M21" s="7"/>
      <c r="N21" s="6"/>
    </row>
    <row r="22" ht="15" customHeight="1">
      <c r="A22" t="s" s="5">
        <v>50</v>
      </c>
      <c r="B22" t="s" s="5">
        <v>51</v>
      </c>
      <c r="C22" s="6">
        <v>1102</v>
      </c>
      <c r="D22" s="6">
        <v>452</v>
      </c>
      <c r="E22" s="6">
        <v>452</v>
      </c>
      <c r="F22" s="6">
        <v>207</v>
      </c>
      <c r="G22" s="6">
        <v>245</v>
      </c>
      <c r="H22" s="6"/>
      <c r="I22" s="6"/>
      <c r="J22" s="6"/>
      <c r="K22" s="7"/>
      <c r="L22" s="7"/>
      <c r="M22" s="7"/>
      <c r="N22" s="6"/>
    </row>
    <row r="23" ht="15" customHeight="1">
      <c r="A23" t="s" s="5">
        <v>52</v>
      </c>
      <c r="B23" t="s" s="5">
        <v>53</v>
      </c>
      <c r="C23" s="6">
        <v>8686</v>
      </c>
      <c r="D23" s="6">
        <v>4344</v>
      </c>
      <c r="E23" s="6">
        <v>1933</v>
      </c>
      <c r="F23" s="6"/>
      <c r="G23" s="6"/>
      <c r="H23" s="6">
        <v>2411</v>
      </c>
      <c r="I23" s="6">
        <v>865</v>
      </c>
      <c r="J23" s="6">
        <v>1546</v>
      </c>
      <c r="K23" s="7"/>
      <c r="L23" s="7"/>
      <c r="M23" s="7"/>
      <c r="N23" s="6"/>
    </row>
    <row r="24" ht="15" customHeight="1">
      <c r="A24" t="s" s="5">
        <v>54</v>
      </c>
      <c r="B24" t="s" s="5">
        <v>55</v>
      </c>
      <c r="C24" s="6">
        <v>7123</v>
      </c>
      <c r="D24" s="6">
        <v>4470</v>
      </c>
      <c r="E24" s="6">
        <v>1615</v>
      </c>
      <c r="F24" s="6"/>
      <c r="G24" s="6"/>
      <c r="H24" s="6">
        <v>2855</v>
      </c>
      <c r="I24" s="6">
        <v>388</v>
      </c>
      <c r="J24" s="6">
        <v>2467</v>
      </c>
      <c r="K24" s="7"/>
      <c r="L24" s="7"/>
      <c r="M24" s="7"/>
      <c r="N24" s="6"/>
    </row>
    <row r="25" ht="15" customHeight="1">
      <c r="A25" t="s" s="5">
        <v>56</v>
      </c>
      <c r="B25" t="s" s="5">
        <v>57</v>
      </c>
      <c r="C25" s="6">
        <v>15025</v>
      </c>
      <c r="D25" s="6">
        <v>11507</v>
      </c>
      <c r="E25" s="6">
        <v>5882</v>
      </c>
      <c r="F25" s="6">
        <v>2100</v>
      </c>
      <c r="G25" s="6">
        <v>3782</v>
      </c>
      <c r="H25" s="6">
        <v>5625</v>
      </c>
      <c r="I25" s="6">
        <v>1031</v>
      </c>
      <c r="J25" s="6">
        <v>4594</v>
      </c>
      <c r="K25" s="7"/>
      <c r="L25" s="7"/>
      <c r="M25" s="7"/>
      <c r="N25" s="6"/>
    </row>
    <row r="26" ht="15" customHeight="1">
      <c r="A26" t="s" s="5">
        <v>58</v>
      </c>
      <c r="B26" t="s" s="5">
        <v>59</v>
      </c>
      <c r="C26" s="6">
        <v>8014</v>
      </c>
      <c r="D26" s="6">
        <v>3743</v>
      </c>
      <c r="E26" s="6">
        <v>1735</v>
      </c>
      <c r="F26" s="6"/>
      <c r="G26" s="6"/>
      <c r="H26" s="6">
        <v>2008</v>
      </c>
      <c r="I26" s="6"/>
      <c r="J26" s="6"/>
      <c r="K26" s="7"/>
      <c r="L26" t="s" s="5">
        <v>143</v>
      </c>
      <c r="M26" s="7"/>
      <c r="N26" s="6"/>
    </row>
    <row r="27" ht="15" customHeight="1">
      <c r="A27" t="s" s="5">
        <v>60</v>
      </c>
      <c r="B27" t="s" s="5">
        <v>61</v>
      </c>
      <c r="C27" s="6">
        <v>2458</v>
      </c>
      <c r="D27" s="6">
        <v>864</v>
      </c>
      <c r="E27" s="8">
        <v>516</v>
      </c>
      <c r="F27" s="6">
        <v>176</v>
      </c>
      <c r="G27" s="8">
        <v>340</v>
      </c>
      <c r="H27" s="8">
        <v>348</v>
      </c>
      <c r="I27" s="6">
        <v>51</v>
      </c>
      <c r="J27" s="6">
        <v>297</v>
      </c>
      <c r="K27" s="7"/>
      <c r="L27" s="7"/>
      <c r="M27" s="7"/>
      <c r="N27" s="6"/>
    </row>
    <row r="28" ht="15" customHeight="1">
      <c r="A28" t="s" s="5">
        <v>62</v>
      </c>
      <c r="B28" t="s" s="5">
        <v>63</v>
      </c>
      <c r="C28" s="6">
        <v>24222</v>
      </c>
      <c r="D28" s="6">
        <v>14314</v>
      </c>
      <c r="E28" s="6">
        <v>8255</v>
      </c>
      <c r="F28" s="6">
        <v>5909</v>
      </c>
      <c r="G28" s="6">
        <v>2346</v>
      </c>
      <c r="H28" s="6">
        <v>6059</v>
      </c>
      <c r="I28" s="6">
        <v>6024</v>
      </c>
      <c r="J28" s="6">
        <v>35</v>
      </c>
      <c r="K28" s="7"/>
      <c r="L28" s="7"/>
      <c r="M28" s="7"/>
      <c r="N28" s="6"/>
    </row>
    <row r="29" ht="15" customHeight="1">
      <c r="A29" t="s" s="5">
        <v>64</v>
      </c>
      <c r="B29" t="s" s="5">
        <v>65</v>
      </c>
      <c r="C29" s="6">
        <v>1530</v>
      </c>
      <c r="D29" s="6">
        <v>820</v>
      </c>
      <c r="E29" s="6">
        <v>430</v>
      </c>
      <c r="F29" s="6">
        <v>59</v>
      </c>
      <c r="G29" s="6">
        <v>371</v>
      </c>
      <c r="H29" s="6">
        <v>390</v>
      </c>
      <c r="I29" s="6">
        <v>130</v>
      </c>
      <c r="J29" s="6">
        <v>260</v>
      </c>
      <c r="K29" s="7"/>
      <c r="L29" s="7"/>
      <c r="M29" s="7"/>
      <c r="N29" s="6"/>
    </row>
    <row r="30" ht="15" customHeight="1">
      <c r="A30" t="s" s="5">
        <v>66</v>
      </c>
      <c r="B30" t="s" s="5">
        <v>67</v>
      </c>
      <c r="C30" s="6">
        <v>2850</v>
      </c>
      <c r="D30" s="6">
        <v>671</v>
      </c>
      <c r="E30" s="6">
        <v>294</v>
      </c>
      <c r="F30" s="6"/>
      <c r="G30" s="6"/>
      <c r="H30" s="6">
        <v>377</v>
      </c>
      <c r="I30" s="6">
        <v>246</v>
      </c>
      <c r="J30" s="6">
        <v>131</v>
      </c>
      <c r="K30" s="7"/>
      <c r="L30" s="7"/>
      <c r="M30" s="7"/>
      <c r="N30" s="6"/>
    </row>
    <row r="31" ht="15" customHeight="1">
      <c r="A31" t="s" s="5">
        <v>68</v>
      </c>
      <c r="B31" t="s" s="5">
        <v>69</v>
      </c>
      <c r="C31" s="6">
        <v>1319</v>
      </c>
      <c r="D31" s="6">
        <v>858</v>
      </c>
      <c r="E31" s="6">
        <v>149</v>
      </c>
      <c r="F31" s="6"/>
      <c r="G31" s="6">
        <v>149</v>
      </c>
      <c r="H31" s="8">
        <v>709</v>
      </c>
      <c r="I31" s="6"/>
      <c r="J31" s="8">
        <v>709</v>
      </c>
      <c r="K31" s="7"/>
      <c r="L31" s="7"/>
      <c r="M31" s="7"/>
      <c r="N31" s="6"/>
    </row>
    <row r="32" ht="15" customHeight="1">
      <c r="A32" t="s" s="5">
        <v>70</v>
      </c>
      <c r="B32" t="s" s="5">
        <v>71</v>
      </c>
      <c r="C32" s="6">
        <v>7479</v>
      </c>
      <c r="D32" s="6">
        <v>2153</v>
      </c>
      <c r="E32" s="6"/>
      <c r="F32" s="6"/>
      <c r="G32" s="6"/>
      <c r="H32" s="6">
        <v>2153</v>
      </c>
      <c r="I32" s="6">
        <v>501</v>
      </c>
      <c r="J32" s="6">
        <v>1652</v>
      </c>
      <c r="K32" s="7"/>
      <c r="L32" s="7"/>
      <c r="M32" s="7"/>
      <c r="N32" s="6"/>
    </row>
    <row r="33" ht="15" customHeight="1">
      <c r="A33" t="s" s="5">
        <v>72</v>
      </c>
      <c r="B33" t="s" s="5">
        <v>73</v>
      </c>
      <c r="C33" s="6"/>
      <c r="D33" s="6"/>
      <c r="E33" s="6"/>
      <c r="F33" s="6"/>
      <c r="G33" s="6"/>
      <c r="H33" s="6"/>
      <c r="I33" s="6"/>
      <c r="J33" s="6"/>
      <c r="K33" s="7"/>
      <c r="L33" s="7"/>
      <c r="M33" s="7"/>
      <c r="N33" s="6"/>
    </row>
    <row r="34" ht="15" customHeight="1">
      <c r="A34" t="s" s="5">
        <v>74</v>
      </c>
      <c r="B34" t="s" s="5">
        <v>75</v>
      </c>
      <c r="C34" s="6">
        <v>5971</v>
      </c>
      <c r="D34" s="6">
        <v>2515</v>
      </c>
      <c r="E34" s="6">
        <v>1375</v>
      </c>
      <c r="F34" s="6">
        <v>50</v>
      </c>
      <c r="G34" s="6">
        <v>1325</v>
      </c>
      <c r="H34" s="6">
        <v>1140</v>
      </c>
      <c r="I34" s="6">
        <v>18</v>
      </c>
      <c r="J34" s="6">
        <v>1122</v>
      </c>
      <c r="K34" s="7"/>
      <c r="L34" s="7"/>
      <c r="M34" s="7"/>
      <c r="N34" s="6"/>
    </row>
    <row r="35" ht="15" customHeight="1">
      <c r="A35" t="s" s="5">
        <v>76</v>
      </c>
      <c r="B35" t="s" s="5">
        <v>77</v>
      </c>
      <c r="C35" s="6">
        <v>21533</v>
      </c>
      <c r="D35" s="6">
        <v>11038</v>
      </c>
      <c r="E35" s="6"/>
      <c r="F35" s="6"/>
      <c r="G35" s="6"/>
      <c r="H35" s="6">
        <v>11038</v>
      </c>
      <c r="I35" s="6">
        <v>1299</v>
      </c>
      <c r="J35" s="6">
        <v>9739</v>
      </c>
      <c r="K35" s="7"/>
      <c r="L35" s="7"/>
      <c r="M35" s="7"/>
      <c r="N35" s="6"/>
    </row>
    <row r="36" ht="15" customHeight="1">
      <c r="A36" t="s" s="5">
        <v>78</v>
      </c>
      <c r="B36" t="s" s="5">
        <v>79</v>
      </c>
      <c r="C36" s="6"/>
      <c r="D36" s="6"/>
      <c r="E36" s="6"/>
      <c r="F36" s="6"/>
      <c r="G36" s="6"/>
      <c r="H36" s="6"/>
      <c r="I36" s="6"/>
      <c r="J36" s="6"/>
      <c r="K36" s="7"/>
      <c r="L36" s="7"/>
      <c r="M36" s="7"/>
      <c r="N36" s="6"/>
    </row>
    <row r="37" ht="15" customHeight="1">
      <c r="A37" t="s" s="5">
        <v>80</v>
      </c>
      <c r="B37" t="s" s="5">
        <v>81</v>
      </c>
      <c r="C37" s="6">
        <v>9384</v>
      </c>
      <c r="D37" s="6">
        <v>1383</v>
      </c>
      <c r="E37" s="6">
        <v>1353</v>
      </c>
      <c r="F37" s="6">
        <v>647</v>
      </c>
      <c r="G37" s="6">
        <v>706</v>
      </c>
      <c r="H37" s="6">
        <v>30</v>
      </c>
      <c r="I37" s="6"/>
      <c r="J37" s="6"/>
      <c r="K37" s="7"/>
      <c r="L37" s="7"/>
      <c r="M37" s="7"/>
      <c r="N37" s="6"/>
    </row>
    <row r="38" ht="15" customHeight="1">
      <c r="A38" t="s" s="5">
        <v>82</v>
      </c>
      <c r="B38" t="s" s="5">
        <v>83</v>
      </c>
      <c r="C38" s="6">
        <v>9045</v>
      </c>
      <c r="D38" s="6">
        <v>4008</v>
      </c>
      <c r="E38" s="6">
        <v>3598</v>
      </c>
      <c r="F38" s="6">
        <v>1300</v>
      </c>
      <c r="G38" s="6">
        <v>2298</v>
      </c>
      <c r="H38" s="6">
        <v>410</v>
      </c>
      <c r="I38" s="6">
        <v>135</v>
      </c>
      <c r="J38" s="6">
        <v>275</v>
      </c>
      <c r="K38" s="7"/>
      <c r="L38" s="7"/>
      <c r="M38" s="7"/>
      <c r="N38" s="6"/>
    </row>
    <row r="39" ht="15" customHeight="1">
      <c r="A39" t="s" s="5">
        <v>84</v>
      </c>
      <c r="B39" t="s" s="5">
        <v>85</v>
      </c>
      <c r="C39" s="6">
        <v>18166</v>
      </c>
      <c r="D39" s="6">
        <v>8245</v>
      </c>
      <c r="E39" s="6"/>
      <c r="F39" s="6"/>
      <c r="G39" s="6"/>
      <c r="H39" s="6">
        <v>8245</v>
      </c>
      <c r="I39" s="6">
        <v>3900</v>
      </c>
      <c r="J39" s="6">
        <v>4345</v>
      </c>
      <c r="K39" s="7"/>
      <c r="L39" s="7"/>
      <c r="M39" s="7"/>
      <c r="N39" s="6"/>
    </row>
    <row r="40" ht="15" customHeight="1">
      <c r="A40" t="s" s="5">
        <v>86</v>
      </c>
      <c r="B40" t="s" s="5">
        <v>87</v>
      </c>
      <c r="C40" s="6">
        <v>3054</v>
      </c>
      <c r="D40" s="6">
        <v>1172</v>
      </c>
      <c r="E40" s="6">
        <v>1044</v>
      </c>
      <c r="F40" s="6">
        <v>848</v>
      </c>
      <c r="G40" s="6">
        <v>196</v>
      </c>
      <c r="H40" s="6">
        <v>128</v>
      </c>
      <c r="I40" s="6">
        <v>64</v>
      </c>
      <c r="J40" s="6">
        <v>64</v>
      </c>
      <c r="K40" s="7"/>
      <c r="L40" s="7"/>
      <c r="M40" s="7"/>
      <c r="N40" s="6"/>
    </row>
    <row r="41" ht="15" customHeight="1">
      <c r="A41" t="s" s="5">
        <v>88</v>
      </c>
      <c r="B41" t="s" s="5">
        <v>89</v>
      </c>
      <c r="C41" s="6">
        <v>7386</v>
      </c>
      <c r="D41" s="6">
        <v>1234</v>
      </c>
      <c r="E41" s="6">
        <v>667</v>
      </c>
      <c r="F41" s="6"/>
      <c r="G41" s="6"/>
      <c r="H41" s="6">
        <v>567</v>
      </c>
      <c r="I41" s="6"/>
      <c r="J41" s="6"/>
      <c r="K41" s="7"/>
      <c r="L41" s="7"/>
      <c r="M41" s="7"/>
      <c r="N41" s="6"/>
    </row>
    <row r="42" ht="15" customHeight="1">
      <c r="A42" t="s" s="5">
        <v>90</v>
      </c>
      <c r="B42" t="s" s="5">
        <v>91</v>
      </c>
      <c r="C42" s="6">
        <v>4465</v>
      </c>
      <c r="D42" s="6">
        <v>3343</v>
      </c>
      <c r="E42" s="6">
        <v>711</v>
      </c>
      <c r="F42" s="6">
        <v>157</v>
      </c>
      <c r="G42" s="6">
        <v>554</v>
      </c>
      <c r="H42" s="6">
        <v>2632</v>
      </c>
      <c r="I42" s="6">
        <v>210</v>
      </c>
      <c r="J42" s="6">
        <v>2422</v>
      </c>
      <c r="K42" s="7"/>
      <c r="L42" s="7"/>
      <c r="M42" s="7"/>
      <c r="N42" s="6"/>
    </row>
    <row r="43" ht="15" customHeight="1">
      <c r="A43" t="s" s="5">
        <v>92</v>
      </c>
      <c r="B43" t="s" s="5">
        <v>93</v>
      </c>
      <c r="C43" s="6">
        <v>11573</v>
      </c>
      <c r="D43" s="6">
        <v>4430</v>
      </c>
      <c r="E43" s="6"/>
      <c r="F43" s="6"/>
      <c r="G43" s="6"/>
      <c r="H43" s="6">
        <v>4430</v>
      </c>
      <c r="I43" s="6"/>
      <c r="J43" s="6"/>
      <c r="K43" s="7"/>
      <c r="L43" s="7"/>
      <c r="M43" s="7"/>
      <c r="N43" s="6"/>
    </row>
    <row r="44" ht="15" customHeight="1">
      <c r="A44" t="s" s="5">
        <v>94</v>
      </c>
      <c r="B44" t="s" s="5">
        <v>95</v>
      </c>
      <c r="C44" s="6">
        <v>62621</v>
      </c>
      <c r="D44" s="6">
        <v>25618</v>
      </c>
      <c r="E44" s="6">
        <v>18945</v>
      </c>
      <c r="F44" s="6">
        <v>9719</v>
      </c>
      <c r="G44" s="6">
        <v>9226</v>
      </c>
      <c r="H44" s="6">
        <v>6673</v>
      </c>
      <c r="I44" s="6">
        <v>4911</v>
      </c>
      <c r="J44" s="6">
        <v>1762</v>
      </c>
      <c r="K44" s="7"/>
      <c r="L44" s="7"/>
      <c r="M44" s="7"/>
      <c r="N44" s="6"/>
    </row>
    <row r="45" ht="15" customHeight="1">
      <c r="A45" t="s" s="5">
        <v>96</v>
      </c>
      <c r="B45" t="s" s="5">
        <v>97</v>
      </c>
      <c r="C45" s="6">
        <v>4021</v>
      </c>
      <c r="D45" s="6">
        <v>3208</v>
      </c>
      <c r="E45" s="6">
        <v>924</v>
      </c>
      <c r="F45" s="6">
        <v>484</v>
      </c>
      <c r="G45" s="6">
        <v>440</v>
      </c>
      <c r="H45" s="6">
        <v>2284</v>
      </c>
      <c r="I45" s="6">
        <v>470</v>
      </c>
      <c r="J45" s="6">
        <v>1814</v>
      </c>
      <c r="K45" s="7"/>
      <c r="L45" s="7"/>
      <c r="M45" s="7"/>
      <c r="N45" s="6"/>
    </row>
    <row r="46" ht="15" customHeight="1">
      <c r="A46" t="s" s="5">
        <v>98</v>
      </c>
      <c r="B46" t="s" s="5">
        <v>99</v>
      </c>
      <c r="C46" s="6"/>
      <c r="D46" s="6"/>
      <c r="E46" s="6"/>
      <c r="F46" s="6"/>
      <c r="G46" s="6"/>
      <c r="H46" s="6"/>
      <c r="I46" s="6"/>
      <c r="J46" s="6"/>
      <c r="K46" s="7"/>
      <c r="L46" s="7"/>
      <c r="M46" s="7"/>
      <c r="N46" s="6"/>
    </row>
    <row r="47" ht="15" customHeight="1">
      <c r="A47" t="s" s="44">
        <v>100</v>
      </c>
      <c r="B47" t="s" s="44">
        <v>101</v>
      </c>
      <c r="C47" s="45">
        <v>7681</v>
      </c>
      <c r="D47" s="45">
        <f>E47+H47</f>
        <v>709</v>
      </c>
      <c r="E47" s="45">
        <v>325</v>
      </c>
      <c r="F47" s="36"/>
      <c r="G47" s="46"/>
      <c r="H47" s="45">
        <f>65+319</f>
        <v>384</v>
      </c>
      <c r="I47" s="36"/>
      <c r="J47" s="46"/>
      <c r="K47" s="7"/>
      <c r="L47" s="7"/>
      <c r="M47" s="7"/>
      <c r="N47" s="7"/>
    </row>
    <row r="48" ht="15" customHeight="1">
      <c r="A48" t="s" s="84">
        <v>102</v>
      </c>
      <c r="B48" t="s" s="85">
        <v>103</v>
      </c>
      <c r="C48" s="49">
        <v>7697</v>
      </c>
      <c r="D48" s="86">
        <v>3174</v>
      </c>
      <c r="E48" s="87"/>
      <c r="F48" s="87"/>
      <c r="G48" s="87"/>
      <c r="H48" s="49">
        <v>3174</v>
      </c>
      <c r="I48" s="49">
        <v>1845</v>
      </c>
      <c r="J48" s="49">
        <v>1329</v>
      </c>
      <c r="K48" s="42"/>
      <c r="L48" s="7"/>
      <c r="M48" s="7"/>
      <c r="N48" s="6"/>
    </row>
    <row r="49" ht="15" customHeight="1">
      <c r="A49" t="s" s="50">
        <v>104</v>
      </c>
      <c r="B49" t="s" s="50">
        <v>105</v>
      </c>
      <c r="C49" s="43">
        <v>9193</v>
      </c>
      <c r="D49" s="43">
        <v>6319</v>
      </c>
      <c r="E49" s="43">
        <v>2442</v>
      </c>
      <c r="F49" s="43">
        <v>931</v>
      </c>
      <c r="G49" s="43">
        <v>1511</v>
      </c>
      <c r="H49" s="43">
        <v>3877</v>
      </c>
      <c r="I49" s="43">
        <v>1189</v>
      </c>
      <c r="J49" s="43">
        <v>2688</v>
      </c>
      <c r="K49" s="7"/>
      <c r="L49" s="7"/>
      <c r="M49" s="7"/>
      <c r="N49" s="6"/>
    </row>
    <row r="50" ht="15" customHeight="1">
      <c r="A50" t="s" s="5">
        <v>106</v>
      </c>
      <c r="B50" t="s" s="5">
        <v>107</v>
      </c>
      <c r="C50" s="6">
        <v>3885</v>
      </c>
      <c r="D50" s="6">
        <v>1258</v>
      </c>
      <c r="E50" s="6">
        <v>516</v>
      </c>
      <c r="F50" s="6">
        <v>4</v>
      </c>
      <c r="G50" s="6">
        <v>512</v>
      </c>
      <c r="H50" s="6">
        <v>742</v>
      </c>
      <c r="I50" s="6">
        <v>340</v>
      </c>
      <c r="J50" s="6">
        <v>402</v>
      </c>
      <c r="K50" s="7"/>
      <c r="L50" s="7"/>
      <c r="M50" s="7"/>
      <c r="N50" s="6"/>
    </row>
    <row r="51" ht="15" customHeight="1">
      <c r="A51" t="s" s="5">
        <v>108</v>
      </c>
      <c r="B51" t="s" s="5">
        <v>109</v>
      </c>
      <c r="C51" s="6">
        <v>1116</v>
      </c>
      <c r="D51" s="6">
        <v>628</v>
      </c>
      <c r="E51" s="6">
        <v>301</v>
      </c>
      <c r="F51" s="6">
        <v>53</v>
      </c>
      <c r="G51" s="6">
        <v>248</v>
      </c>
      <c r="H51" s="6">
        <v>327</v>
      </c>
      <c r="I51" s="6">
        <v>40</v>
      </c>
      <c r="J51" s="6">
        <v>287</v>
      </c>
      <c r="K51" s="7"/>
      <c r="L51" s="7"/>
      <c r="M51" s="7"/>
      <c r="N51" s="6"/>
    </row>
    <row r="52" ht="15" customHeight="1">
      <c r="A52" s="7"/>
      <c r="B52" s="7"/>
      <c r="C52" s="7"/>
      <c r="D52" s="7"/>
      <c r="E52" s="7"/>
      <c r="F52" s="7"/>
      <c r="G52" s="7"/>
      <c r="H52" s="7"/>
      <c r="I52" s="7"/>
      <c r="J52" s="7"/>
      <c r="K52" s="7"/>
      <c r="L52" s="6"/>
      <c r="M52" s="7"/>
      <c r="N52" s="7"/>
    </row>
    <row r="53" ht="15" customHeight="1">
      <c r="A53" s="7"/>
      <c r="B53" t="s" s="9">
        <v>110</v>
      </c>
      <c r="C53" s="10">
        <f>SUM(C2:C51)</f>
        <v>575839</v>
      </c>
      <c r="D53" s="10">
        <f>SUM(D2:D51)</f>
        <v>229176</v>
      </c>
      <c r="E53" s="10">
        <f>SUM(E2:E51)</f>
        <v>111013</v>
      </c>
      <c r="F53" s="10">
        <f>SUM(F2:F51)+E5+E8+E11+E18+E20+E23+E24+E26+E30+E41+E47</f>
        <v>62942</v>
      </c>
      <c r="G53" s="10">
        <f>SUM(G2:G51)</f>
        <v>48071</v>
      </c>
      <c r="H53" s="10">
        <f>SUM(H2:H51)</f>
        <v>118163</v>
      </c>
      <c r="I53" s="10">
        <f>SUM(I2:I51)+H5+H26+H37+H41+H43+H47</f>
        <v>54608</v>
      </c>
      <c r="J53" s="10">
        <f>SUM(J2:J51)</f>
        <v>63555</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47</v>
      </c>
      <c r="D55" s="8">
        <f>COUNTIF(D2:D51,"&gt;0")</f>
        <v>46</v>
      </c>
      <c r="E55" s="8">
        <f>COUNTIF(E2:E51,"&gt;0")</f>
        <v>40</v>
      </c>
      <c r="F55" s="8">
        <f>COUNTIF(F2:F51,"&gt;0")</f>
        <v>28</v>
      </c>
      <c r="G55" s="8">
        <f>COUNTIF(G2:G51,"&gt;0")</f>
        <v>29</v>
      </c>
      <c r="H55" s="8">
        <f>COUNTIF(H2:H51,"&gt;0")</f>
        <v>45</v>
      </c>
      <c r="I55" s="8">
        <f>COUNTIF(I2:I51,"&gt;0")</f>
        <v>38</v>
      </c>
      <c r="J55" s="8">
        <f>COUNTIF(J2:J51,"&gt;0")</f>
        <v>39</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88" customWidth="1"/>
    <col min="2" max="2" width="15.3516" style="88" customWidth="1"/>
    <col min="3" max="3" width="10.6719" style="88" customWidth="1"/>
    <col min="4" max="4" width="10.6719" style="88" customWidth="1"/>
    <col min="5" max="5" width="10.6719" style="88" customWidth="1"/>
    <col min="6" max="6" width="10.6719" style="88" customWidth="1"/>
    <col min="7" max="7" width="10.6719" style="88" customWidth="1"/>
    <col min="8" max="8" width="10.6719" style="88" customWidth="1"/>
    <col min="9" max="9" width="10.6719" style="88" customWidth="1"/>
    <col min="10" max="10" width="10.6719" style="88" customWidth="1"/>
    <col min="11" max="11" width="8.85156" style="88" customWidth="1"/>
    <col min="12" max="12" width="8.85156" style="88" customWidth="1"/>
    <col min="13" max="13" width="8.85156" style="88" customWidth="1"/>
    <col min="14" max="14" width="8.85156" style="88" customWidth="1"/>
    <col min="15" max="256" width="8.85156" style="88" customWidth="1"/>
  </cols>
  <sheetData>
    <row r="1" ht="57" customHeight="1">
      <c r="A1" t="s" s="53">
        <v>0</v>
      </c>
      <c r="B1" t="s" s="53">
        <v>1</v>
      </c>
      <c r="C1" t="s" s="54">
        <v>2</v>
      </c>
      <c r="D1" t="s" s="54">
        <v>3</v>
      </c>
      <c r="E1" t="s" s="54">
        <v>4</v>
      </c>
      <c r="F1" t="s" s="54">
        <v>5</v>
      </c>
      <c r="G1" t="s" s="54">
        <v>6</v>
      </c>
      <c r="H1" t="s" s="54">
        <v>7</v>
      </c>
      <c r="I1" t="s" s="54">
        <v>8</v>
      </c>
      <c r="J1" t="s" s="54">
        <v>9</v>
      </c>
      <c r="K1" t="s" s="89">
        <v>145</v>
      </c>
      <c r="L1" t="s" s="54">
        <v>146</v>
      </c>
      <c r="M1" t="s" s="54">
        <v>144</v>
      </c>
      <c r="N1" s="56"/>
    </row>
    <row r="2" ht="15" customHeight="1">
      <c r="A2" t="s" s="55">
        <v>10</v>
      </c>
      <c r="B2" t="s" s="55">
        <v>11</v>
      </c>
      <c r="C2" s="57">
        <v>34734</v>
      </c>
      <c r="D2" s="57">
        <v>3891</v>
      </c>
      <c r="E2" s="57">
        <v>3323</v>
      </c>
      <c r="F2" s="57">
        <v>1583</v>
      </c>
      <c r="G2" s="57">
        <v>1740</v>
      </c>
      <c r="H2" s="57">
        <v>568</v>
      </c>
      <c r="I2" s="57">
        <v>258</v>
      </c>
      <c r="J2" s="57">
        <v>310</v>
      </c>
      <c r="K2" s="56"/>
      <c r="L2" s="56"/>
      <c r="M2" s="56"/>
      <c r="N2" s="57"/>
    </row>
    <row r="3" ht="15" customHeight="1">
      <c r="A3" t="s" s="55">
        <v>12</v>
      </c>
      <c r="B3" t="s" s="55">
        <v>13</v>
      </c>
      <c r="C3" s="57">
        <v>14148</v>
      </c>
      <c r="D3" s="57">
        <v>6360</v>
      </c>
      <c r="E3" s="57">
        <v>3968</v>
      </c>
      <c r="F3" s="57">
        <v>2372</v>
      </c>
      <c r="G3" s="57">
        <v>1596</v>
      </c>
      <c r="H3" s="57">
        <v>2392</v>
      </c>
      <c r="I3" s="57">
        <v>1266</v>
      </c>
      <c r="J3" s="57">
        <v>1126</v>
      </c>
      <c r="K3" s="56"/>
      <c r="L3" s="56"/>
      <c r="M3" s="56"/>
      <c r="N3" s="57"/>
    </row>
    <row r="4" ht="15" customHeight="1">
      <c r="A4" t="s" s="55">
        <v>14</v>
      </c>
      <c r="B4" t="s" s="55">
        <v>15</v>
      </c>
      <c r="C4" s="57">
        <v>9289</v>
      </c>
      <c r="D4" s="57">
        <v>4980</v>
      </c>
      <c r="E4" s="57">
        <v>824</v>
      </c>
      <c r="F4" s="57">
        <v>655</v>
      </c>
      <c r="G4" s="57">
        <v>169</v>
      </c>
      <c r="H4" s="57">
        <v>4156</v>
      </c>
      <c r="I4" s="57">
        <v>2212</v>
      </c>
      <c r="J4" s="57">
        <v>1944</v>
      </c>
      <c r="K4" s="56"/>
      <c r="L4" s="56"/>
      <c r="M4" s="56"/>
      <c r="N4" s="57"/>
    </row>
    <row r="5" ht="15" customHeight="1">
      <c r="A5" t="s" s="55">
        <v>16</v>
      </c>
      <c r="B5" t="s" s="55">
        <v>17</v>
      </c>
      <c r="C5" s="57">
        <v>18159</v>
      </c>
      <c r="D5" s="57">
        <v>7752</v>
      </c>
      <c r="E5" s="57">
        <v>4566</v>
      </c>
      <c r="F5" s="57">
        <v>1715</v>
      </c>
      <c r="G5" s="57">
        <v>2851</v>
      </c>
      <c r="H5" s="57">
        <v>3186</v>
      </c>
      <c r="I5" s="57">
        <v>180</v>
      </c>
      <c r="J5" s="57">
        <v>3006</v>
      </c>
      <c r="K5" s="56"/>
      <c r="L5" t="s" s="55">
        <v>147</v>
      </c>
      <c r="M5" s="56"/>
      <c r="N5" s="57"/>
    </row>
    <row r="6" ht="15" customHeight="1">
      <c r="A6" t="s" s="55">
        <v>18</v>
      </c>
      <c r="B6" t="s" s="55">
        <v>19</v>
      </c>
      <c r="C6" s="57">
        <v>34508</v>
      </c>
      <c r="D6" s="57">
        <v>12133</v>
      </c>
      <c r="E6" s="57">
        <v>7656</v>
      </c>
      <c r="F6" s="57">
        <v>3235</v>
      </c>
      <c r="G6" s="57">
        <v>4421</v>
      </c>
      <c r="H6" s="57">
        <v>4477</v>
      </c>
      <c r="I6" s="57">
        <v>4437</v>
      </c>
      <c r="J6" s="57">
        <v>40</v>
      </c>
      <c r="K6" s="56"/>
      <c r="L6" t="s" s="55">
        <v>147</v>
      </c>
      <c r="M6" s="56"/>
      <c r="N6" s="57"/>
    </row>
    <row r="7" ht="15" customHeight="1">
      <c r="A7" t="s" s="55">
        <v>20</v>
      </c>
      <c r="B7" t="s" s="55">
        <v>21</v>
      </c>
      <c r="C7" s="57">
        <v>9691</v>
      </c>
      <c r="D7" s="57">
        <v>3441</v>
      </c>
      <c r="E7" s="57">
        <v>17</v>
      </c>
      <c r="F7" s="57">
        <v>6</v>
      </c>
      <c r="G7" s="57">
        <v>11</v>
      </c>
      <c r="H7" s="57">
        <v>3424</v>
      </c>
      <c r="I7" s="57">
        <v>1215</v>
      </c>
      <c r="J7" s="57">
        <v>2209</v>
      </c>
      <c r="K7" s="56"/>
      <c r="L7" s="56"/>
      <c r="M7" s="56"/>
      <c r="N7" s="57"/>
    </row>
    <row r="8" ht="15" customHeight="1">
      <c r="A8" t="s" s="55">
        <v>22</v>
      </c>
      <c r="B8" t="s" s="55">
        <v>23</v>
      </c>
      <c r="C8" s="57">
        <v>19535</v>
      </c>
      <c r="D8" s="57">
        <v>1895</v>
      </c>
      <c r="E8" s="57">
        <v>747</v>
      </c>
      <c r="F8" s="57"/>
      <c r="G8" s="57"/>
      <c r="H8" s="57">
        <v>1148</v>
      </c>
      <c r="I8" s="57">
        <v>858</v>
      </c>
      <c r="J8" s="57">
        <v>290</v>
      </c>
      <c r="K8" s="56"/>
      <c r="L8" s="56"/>
      <c r="M8" s="56"/>
      <c r="N8" s="57"/>
    </row>
    <row r="9" ht="15" customHeight="1">
      <c r="A9" t="s" s="55">
        <v>24</v>
      </c>
      <c r="B9" t="s" s="55">
        <v>25</v>
      </c>
      <c r="C9" s="57">
        <v>11573</v>
      </c>
      <c r="D9" s="57"/>
      <c r="E9" s="57"/>
      <c r="F9" s="57"/>
      <c r="G9" s="57"/>
      <c r="H9" s="57"/>
      <c r="I9" s="57"/>
      <c r="J9" s="57"/>
      <c r="K9" s="56"/>
      <c r="L9" s="56"/>
      <c r="M9" s="56"/>
      <c r="N9" s="57"/>
    </row>
    <row r="10" ht="15" customHeight="1">
      <c r="A10" t="s" s="55">
        <v>26</v>
      </c>
      <c r="B10" t="s" s="55">
        <v>27</v>
      </c>
      <c r="C10" s="57">
        <v>31669</v>
      </c>
      <c r="D10" s="57">
        <v>11278</v>
      </c>
      <c r="E10" s="57">
        <v>10289</v>
      </c>
      <c r="F10" s="57">
        <v>5148</v>
      </c>
      <c r="G10" s="57">
        <v>5141</v>
      </c>
      <c r="H10" s="57">
        <v>989</v>
      </c>
      <c r="I10" s="57">
        <v>291</v>
      </c>
      <c r="J10" s="57">
        <v>698</v>
      </c>
      <c r="K10" s="56"/>
      <c r="L10" t="s" s="55">
        <v>147</v>
      </c>
      <c r="M10" s="56"/>
      <c r="N10" s="57"/>
    </row>
    <row r="11" ht="15" customHeight="1">
      <c r="A11" t="s" s="55">
        <v>28</v>
      </c>
      <c r="B11" t="s" s="55">
        <v>29</v>
      </c>
      <c r="C11" s="57">
        <v>18967</v>
      </c>
      <c r="D11" s="57">
        <v>6278</v>
      </c>
      <c r="E11" s="57">
        <v>3779</v>
      </c>
      <c r="F11" s="57"/>
      <c r="G11" s="57"/>
      <c r="H11" s="57">
        <v>2499</v>
      </c>
      <c r="I11" s="57">
        <v>1533</v>
      </c>
      <c r="J11" s="57">
        <v>966</v>
      </c>
      <c r="K11" s="56"/>
      <c r="L11" t="s" s="55">
        <v>147</v>
      </c>
      <c r="M11" t="s" s="55">
        <v>147</v>
      </c>
      <c r="N11" s="57"/>
    </row>
    <row r="12" ht="15" customHeight="1">
      <c r="A12" t="s" s="55">
        <v>30</v>
      </c>
      <c r="B12" t="s" s="55">
        <v>31</v>
      </c>
      <c r="C12" s="57">
        <v>8270</v>
      </c>
      <c r="D12" s="57">
        <v>2810</v>
      </c>
      <c r="E12" s="57">
        <v>2477</v>
      </c>
      <c r="F12" s="57">
        <v>1488</v>
      </c>
      <c r="G12" s="57">
        <v>989</v>
      </c>
      <c r="H12" s="57">
        <v>333</v>
      </c>
      <c r="I12" s="57">
        <v>189</v>
      </c>
      <c r="J12" s="57">
        <v>144</v>
      </c>
      <c r="K12" s="56"/>
      <c r="L12" s="56"/>
      <c r="M12" s="56"/>
      <c r="N12" s="57"/>
    </row>
    <row r="13" ht="15" customHeight="1">
      <c r="A13" t="s" s="55">
        <v>32</v>
      </c>
      <c r="B13" t="s" s="55">
        <v>33</v>
      </c>
      <c r="C13" s="57">
        <v>6210</v>
      </c>
      <c r="D13" s="57">
        <v>2673</v>
      </c>
      <c r="E13" s="57">
        <v>1737</v>
      </c>
      <c r="F13" s="57">
        <v>919</v>
      </c>
      <c r="G13" s="57">
        <v>818</v>
      </c>
      <c r="H13" s="57">
        <v>936</v>
      </c>
      <c r="I13" s="57">
        <v>592</v>
      </c>
      <c r="J13" s="57">
        <v>344</v>
      </c>
      <c r="K13" s="56"/>
      <c r="L13" s="56"/>
      <c r="M13" s="56"/>
      <c r="N13" s="57"/>
    </row>
    <row r="14" ht="15" customHeight="1">
      <c r="A14" t="s" s="55">
        <v>34</v>
      </c>
      <c r="B14" t="s" s="55">
        <v>35</v>
      </c>
      <c r="C14" s="57">
        <v>7323</v>
      </c>
      <c r="D14" s="57">
        <v>5267</v>
      </c>
      <c r="E14" s="57">
        <v>3396</v>
      </c>
      <c r="F14" s="57">
        <v>2666</v>
      </c>
      <c r="G14" s="57">
        <v>730</v>
      </c>
      <c r="H14" s="57">
        <v>1871</v>
      </c>
      <c r="I14" s="57">
        <v>1604</v>
      </c>
      <c r="J14" s="57">
        <v>267</v>
      </c>
      <c r="K14" s="56"/>
      <c r="L14" s="56"/>
      <c r="M14" s="56"/>
      <c r="N14" s="57"/>
    </row>
    <row r="15" ht="15" customHeight="1">
      <c r="A15" t="s" s="55">
        <v>36</v>
      </c>
      <c r="B15" t="s" s="55">
        <v>37</v>
      </c>
      <c r="C15" s="57">
        <v>22363</v>
      </c>
      <c r="D15" s="57">
        <v>7963</v>
      </c>
      <c r="E15" s="57"/>
      <c r="F15" s="57"/>
      <c r="G15" s="57"/>
      <c r="H15" s="57">
        <v>7963</v>
      </c>
      <c r="I15" s="57">
        <v>1285</v>
      </c>
      <c r="J15" s="57">
        <v>6678</v>
      </c>
      <c r="K15" s="56"/>
      <c r="L15" s="56"/>
      <c r="M15" s="56"/>
      <c r="N15" s="57"/>
    </row>
    <row r="16" ht="15" customHeight="1">
      <c r="A16" t="s" s="55">
        <v>38</v>
      </c>
      <c r="B16" t="s" s="55">
        <v>39</v>
      </c>
      <c r="C16" s="57">
        <v>10942</v>
      </c>
      <c r="D16" s="57">
        <v>5526</v>
      </c>
      <c r="E16" s="57">
        <v>3447</v>
      </c>
      <c r="F16" s="57">
        <v>1299</v>
      </c>
      <c r="G16" s="57">
        <v>2148</v>
      </c>
      <c r="H16" s="57">
        <v>2079</v>
      </c>
      <c r="I16" s="57">
        <v>355</v>
      </c>
      <c r="J16" s="57">
        <v>1724</v>
      </c>
      <c r="K16" s="56"/>
      <c r="L16" s="56"/>
      <c r="M16" s="56"/>
      <c r="N16" s="57"/>
    </row>
    <row r="17" ht="15" customHeight="1">
      <c r="A17" t="s" s="55">
        <v>40</v>
      </c>
      <c r="B17" t="s" s="55">
        <v>41</v>
      </c>
      <c r="C17" s="57">
        <v>6388</v>
      </c>
      <c r="D17" s="57">
        <v>4314</v>
      </c>
      <c r="E17" s="57">
        <v>3011</v>
      </c>
      <c r="F17" s="57">
        <v>423</v>
      </c>
      <c r="G17" s="57">
        <v>2588</v>
      </c>
      <c r="H17" s="57">
        <v>1303</v>
      </c>
      <c r="I17" s="57">
        <v>201</v>
      </c>
      <c r="J17" s="57">
        <v>1102</v>
      </c>
      <c r="K17" s="56"/>
      <c r="L17" s="56"/>
      <c r="M17" s="56"/>
      <c r="N17" s="57"/>
    </row>
    <row r="18" ht="15" customHeight="1">
      <c r="A18" t="s" s="55">
        <v>42</v>
      </c>
      <c r="B18" t="s" s="55">
        <v>43</v>
      </c>
      <c r="C18" s="57">
        <v>19660</v>
      </c>
      <c r="D18" s="57">
        <v>11668</v>
      </c>
      <c r="E18" s="57">
        <v>5539</v>
      </c>
      <c r="F18" s="57"/>
      <c r="G18" s="57"/>
      <c r="H18" s="57">
        <v>6129</v>
      </c>
      <c r="I18" s="57">
        <v>194</v>
      </c>
      <c r="J18" s="57">
        <v>5935</v>
      </c>
      <c r="K18" s="56"/>
      <c r="L18" s="56"/>
      <c r="M18" s="56"/>
      <c r="N18" s="57"/>
    </row>
    <row r="19" ht="15" customHeight="1">
      <c r="A19" t="s" s="55">
        <v>44</v>
      </c>
      <c r="B19" t="s" s="55">
        <v>45</v>
      </c>
      <c r="C19" s="57">
        <v>16226</v>
      </c>
      <c r="D19" s="57">
        <v>8146</v>
      </c>
      <c r="E19" s="57">
        <v>3473</v>
      </c>
      <c r="F19" s="57">
        <v>847</v>
      </c>
      <c r="G19" s="57">
        <v>2626</v>
      </c>
      <c r="H19" s="57">
        <v>4673</v>
      </c>
      <c r="I19" s="57">
        <v>3852</v>
      </c>
      <c r="J19" s="57">
        <v>821</v>
      </c>
      <c r="K19" s="56"/>
      <c r="L19" s="56"/>
      <c r="M19" s="56"/>
      <c r="N19" s="57"/>
    </row>
    <row r="20" ht="15" customHeight="1">
      <c r="A20" t="s" s="55">
        <v>46</v>
      </c>
      <c r="B20" t="s" s="55">
        <v>47</v>
      </c>
      <c r="C20" s="57">
        <v>2201</v>
      </c>
      <c r="D20" s="57">
        <v>265</v>
      </c>
      <c r="E20" s="57">
        <v>13</v>
      </c>
      <c r="F20" s="57"/>
      <c r="G20" s="57"/>
      <c r="H20" s="57">
        <v>252</v>
      </c>
      <c r="I20" s="57">
        <v>35</v>
      </c>
      <c r="J20" s="57">
        <v>217</v>
      </c>
      <c r="K20" s="56"/>
      <c r="L20" s="56"/>
      <c r="M20" s="56"/>
      <c r="N20" s="57"/>
    </row>
    <row r="21" ht="15" customHeight="1">
      <c r="A21" t="s" s="55">
        <v>48</v>
      </c>
      <c r="B21" t="s" s="55">
        <v>49</v>
      </c>
      <c r="C21" s="57">
        <v>7392</v>
      </c>
      <c r="D21" s="57">
        <v>1973</v>
      </c>
      <c r="E21" s="57">
        <v>1022</v>
      </c>
      <c r="F21" s="57">
        <v>172</v>
      </c>
      <c r="G21" s="57">
        <v>850</v>
      </c>
      <c r="H21" s="57">
        <v>951</v>
      </c>
      <c r="I21" s="57">
        <v>151</v>
      </c>
      <c r="J21" s="57">
        <v>800</v>
      </c>
      <c r="K21" s="56"/>
      <c r="L21" s="56"/>
      <c r="M21" s="56"/>
      <c r="N21" s="57"/>
    </row>
    <row r="22" ht="15" customHeight="1">
      <c r="A22" t="s" s="55">
        <v>50</v>
      </c>
      <c r="B22" t="s" s="55">
        <v>51</v>
      </c>
      <c r="C22" s="57">
        <v>1102</v>
      </c>
      <c r="D22" s="57">
        <v>452</v>
      </c>
      <c r="E22" s="57">
        <v>452</v>
      </c>
      <c r="F22" s="57">
        <v>207</v>
      </c>
      <c r="G22" s="57">
        <v>245</v>
      </c>
      <c r="H22" s="57"/>
      <c r="I22" s="57"/>
      <c r="J22" s="57"/>
      <c r="K22" s="56"/>
      <c r="L22" s="56"/>
      <c r="M22" s="56"/>
      <c r="N22" s="57"/>
    </row>
    <row r="23" ht="15" customHeight="1">
      <c r="A23" t="s" s="55">
        <v>52</v>
      </c>
      <c r="B23" t="s" s="55">
        <v>53</v>
      </c>
      <c r="C23" s="57">
        <v>8686</v>
      </c>
      <c r="D23" s="57">
        <v>4344</v>
      </c>
      <c r="E23" s="57">
        <v>1933</v>
      </c>
      <c r="F23" s="57"/>
      <c r="G23" s="57"/>
      <c r="H23" s="57">
        <v>2411</v>
      </c>
      <c r="I23" s="57">
        <v>865</v>
      </c>
      <c r="J23" s="57">
        <v>1546</v>
      </c>
      <c r="K23" s="56"/>
      <c r="L23" s="56"/>
      <c r="M23" s="56"/>
      <c r="N23" s="57"/>
    </row>
    <row r="24" ht="15" customHeight="1">
      <c r="A24" t="s" s="55">
        <v>54</v>
      </c>
      <c r="B24" t="s" s="55">
        <v>55</v>
      </c>
      <c r="C24" s="57">
        <v>7123</v>
      </c>
      <c r="D24" s="57">
        <v>4470</v>
      </c>
      <c r="E24" s="57">
        <v>1615</v>
      </c>
      <c r="F24" s="57"/>
      <c r="G24" s="57"/>
      <c r="H24" s="57">
        <v>2855</v>
      </c>
      <c r="I24" s="57">
        <v>388</v>
      </c>
      <c r="J24" s="57">
        <v>2467</v>
      </c>
      <c r="K24" s="56"/>
      <c r="L24" s="56"/>
      <c r="M24" s="56"/>
      <c r="N24" s="57"/>
    </row>
    <row r="25" ht="15" customHeight="1">
      <c r="A25" t="s" s="55">
        <v>56</v>
      </c>
      <c r="B25" t="s" s="55">
        <v>57</v>
      </c>
      <c r="C25" s="57">
        <v>15025</v>
      </c>
      <c r="D25" s="57">
        <v>11507</v>
      </c>
      <c r="E25" s="57">
        <v>5882</v>
      </c>
      <c r="F25" s="57">
        <v>2100</v>
      </c>
      <c r="G25" s="57">
        <v>3782</v>
      </c>
      <c r="H25" s="57">
        <v>5625</v>
      </c>
      <c r="I25" s="57">
        <v>1031</v>
      </c>
      <c r="J25" s="57">
        <v>4594</v>
      </c>
      <c r="K25" s="56"/>
      <c r="L25" s="56"/>
      <c r="M25" s="56"/>
      <c r="N25" s="57"/>
    </row>
    <row r="26" ht="15" customHeight="1">
      <c r="A26" t="s" s="55">
        <v>58</v>
      </c>
      <c r="B26" t="s" s="55">
        <v>59</v>
      </c>
      <c r="C26" s="57">
        <v>8028</v>
      </c>
      <c r="D26" s="57">
        <v>3740</v>
      </c>
      <c r="E26" s="57">
        <v>1720</v>
      </c>
      <c r="F26" s="57">
        <v>535</v>
      </c>
      <c r="G26" s="57">
        <v>1185</v>
      </c>
      <c r="H26" s="57">
        <v>2020</v>
      </c>
      <c r="I26" s="57">
        <v>339</v>
      </c>
      <c r="J26" s="57">
        <v>1681</v>
      </c>
      <c r="K26" s="56"/>
      <c r="L26" t="s" s="55">
        <v>147</v>
      </c>
      <c r="M26" t="s" s="55">
        <v>147</v>
      </c>
      <c r="N26" s="57"/>
    </row>
    <row r="27" ht="15" customHeight="1">
      <c r="A27" t="s" s="55">
        <v>60</v>
      </c>
      <c r="B27" t="s" s="55">
        <v>61</v>
      </c>
      <c r="C27" s="57">
        <v>1439</v>
      </c>
      <c r="D27" s="57">
        <v>604</v>
      </c>
      <c r="E27" s="58">
        <v>294</v>
      </c>
      <c r="F27" s="57">
        <v>86</v>
      </c>
      <c r="G27" s="58">
        <v>208</v>
      </c>
      <c r="H27" s="58">
        <v>310</v>
      </c>
      <c r="I27" s="57">
        <v>25</v>
      </c>
      <c r="J27" s="57">
        <v>285</v>
      </c>
      <c r="K27" s="56"/>
      <c r="L27" t="s" s="55">
        <v>147</v>
      </c>
      <c r="M27" s="56"/>
      <c r="N27" s="57"/>
    </row>
    <row r="28" ht="15" customHeight="1">
      <c r="A28" t="s" s="55">
        <v>62</v>
      </c>
      <c r="B28" t="s" s="55">
        <v>63</v>
      </c>
      <c r="C28" s="57">
        <v>24222</v>
      </c>
      <c r="D28" s="57">
        <v>14314</v>
      </c>
      <c r="E28" s="57">
        <v>8255</v>
      </c>
      <c r="F28" s="57">
        <v>5909</v>
      </c>
      <c r="G28" s="57">
        <v>2346</v>
      </c>
      <c r="H28" s="57">
        <v>6059</v>
      </c>
      <c r="I28" s="57">
        <v>6024</v>
      </c>
      <c r="J28" s="57">
        <v>35</v>
      </c>
      <c r="K28" s="56"/>
      <c r="L28" s="56"/>
      <c r="M28" s="56"/>
      <c r="N28" s="57"/>
    </row>
    <row r="29" ht="15" customHeight="1">
      <c r="A29" t="s" s="55">
        <v>64</v>
      </c>
      <c r="B29" t="s" s="55">
        <v>65</v>
      </c>
      <c r="C29" s="57">
        <v>1530</v>
      </c>
      <c r="D29" s="57">
        <v>703</v>
      </c>
      <c r="E29" s="57">
        <v>429</v>
      </c>
      <c r="F29" s="57">
        <v>59</v>
      </c>
      <c r="G29" s="57">
        <v>371</v>
      </c>
      <c r="H29" s="57">
        <v>274</v>
      </c>
      <c r="I29" s="57">
        <v>130</v>
      </c>
      <c r="J29" s="57">
        <v>260</v>
      </c>
      <c r="K29" s="56"/>
      <c r="L29" t="s" s="55">
        <v>147</v>
      </c>
      <c r="M29" s="56"/>
      <c r="N29" s="57"/>
    </row>
    <row r="30" ht="15" customHeight="1">
      <c r="A30" t="s" s="55">
        <v>66</v>
      </c>
      <c r="B30" t="s" s="55">
        <v>67</v>
      </c>
      <c r="C30" s="57">
        <v>2850</v>
      </c>
      <c r="D30" s="57">
        <v>671</v>
      </c>
      <c r="E30" s="57">
        <v>294</v>
      </c>
      <c r="F30" s="57"/>
      <c r="G30" s="57"/>
      <c r="H30" s="57">
        <v>377</v>
      </c>
      <c r="I30" s="57">
        <v>246</v>
      </c>
      <c r="J30" s="57">
        <v>131</v>
      </c>
      <c r="K30" s="56"/>
      <c r="L30" s="56"/>
      <c r="M30" s="56"/>
      <c r="N30" s="57"/>
    </row>
    <row r="31" ht="15" customHeight="1">
      <c r="A31" t="s" s="55">
        <v>68</v>
      </c>
      <c r="B31" t="s" s="55">
        <v>69</v>
      </c>
      <c r="C31" s="57">
        <v>1319</v>
      </c>
      <c r="D31" s="57">
        <v>858</v>
      </c>
      <c r="E31" s="57">
        <v>149</v>
      </c>
      <c r="F31" s="57"/>
      <c r="G31" s="57">
        <v>149</v>
      </c>
      <c r="H31" s="58">
        <v>709</v>
      </c>
      <c r="I31" s="57"/>
      <c r="J31" s="58">
        <v>709</v>
      </c>
      <c r="K31" s="56"/>
      <c r="L31" s="56"/>
      <c r="M31" s="56"/>
      <c r="N31" s="57"/>
    </row>
    <row r="32" ht="15" customHeight="1">
      <c r="A32" t="s" s="55">
        <v>70</v>
      </c>
      <c r="B32" t="s" s="55">
        <v>71</v>
      </c>
      <c r="C32" s="57">
        <v>7469</v>
      </c>
      <c r="D32" s="57">
        <v>647</v>
      </c>
      <c r="E32" s="57"/>
      <c r="F32" s="57"/>
      <c r="G32" s="57"/>
      <c r="H32" s="57">
        <v>647</v>
      </c>
      <c r="I32" s="57">
        <v>21</v>
      </c>
      <c r="J32" s="57">
        <v>626</v>
      </c>
      <c r="K32" s="56"/>
      <c r="L32" t="s" s="55">
        <v>147</v>
      </c>
      <c r="M32" s="56"/>
      <c r="N32" s="57"/>
    </row>
    <row r="33" ht="15" customHeight="1">
      <c r="A33" t="s" s="55">
        <v>72</v>
      </c>
      <c r="B33" t="s" s="55">
        <v>73</v>
      </c>
      <c r="C33" s="57"/>
      <c r="D33" s="57"/>
      <c r="E33" s="57"/>
      <c r="F33" s="57"/>
      <c r="G33" s="57"/>
      <c r="H33" s="57"/>
      <c r="I33" s="57"/>
      <c r="J33" s="57"/>
      <c r="K33" s="56"/>
      <c r="L33" s="56"/>
      <c r="M33" s="56"/>
      <c r="N33" s="57"/>
    </row>
    <row r="34" ht="15" customHeight="1">
      <c r="A34" t="s" s="55">
        <v>74</v>
      </c>
      <c r="B34" t="s" s="55">
        <v>75</v>
      </c>
      <c r="C34" s="57">
        <v>5971</v>
      </c>
      <c r="D34" s="57">
        <v>2515</v>
      </c>
      <c r="E34" s="57">
        <v>1375</v>
      </c>
      <c r="F34" s="57">
        <v>50</v>
      </c>
      <c r="G34" s="57">
        <v>1325</v>
      </c>
      <c r="H34" s="57">
        <v>1140</v>
      </c>
      <c r="I34" s="57">
        <v>18</v>
      </c>
      <c r="J34" s="57">
        <v>1122</v>
      </c>
      <c r="K34" s="56"/>
      <c r="L34" s="56"/>
      <c r="M34" s="56"/>
      <c r="N34" s="57"/>
    </row>
    <row r="35" ht="15" customHeight="1">
      <c r="A35" t="s" s="55">
        <v>76</v>
      </c>
      <c r="B35" t="s" s="55">
        <v>77</v>
      </c>
      <c r="C35" s="57">
        <v>21533</v>
      </c>
      <c r="D35" s="57">
        <v>11038</v>
      </c>
      <c r="E35" s="57"/>
      <c r="F35" s="57"/>
      <c r="G35" s="57"/>
      <c r="H35" s="57">
        <v>11038</v>
      </c>
      <c r="I35" s="57">
        <v>1299</v>
      </c>
      <c r="J35" s="57">
        <v>9739</v>
      </c>
      <c r="K35" s="56"/>
      <c r="L35" s="56"/>
      <c r="M35" s="56"/>
      <c r="N35" s="57"/>
    </row>
    <row r="36" ht="15" customHeight="1">
      <c r="A36" t="s" s="55">
        <v>78</v>
      </c>
      <c r="B36" t="s" s="55">
        <v>79</v>
      </c>
      <c r="C36" s="57"/>
      <c r="D36" s="57"/>
      <c r="E36" s="57"/>
      <c r="F36" s="57"/>
      <c r="G36" s="57"/>
      <c r="H36" s="57"/>
      <c r="I36" s="57"/>
      <c r="J36" s="57"/>
      <c r="K36" s="56"/>
      <c r="L36" s="56"/>
      <c r="M36" s="56"/>
      <c r="N36" s="57"/>
    </row>
    <row r="37" ht="15" customHeight="1">
      <c r="A37" t="s" s="55">
        <v>80</v>
      </c>
      <c r="B37" t="s" s="55">
        <v>81</v>
      </c>
      <c r="C37" s="57">
        <v>9384</v>
      </c>
      <c r="D37" s="57">
        <v>1383</v>
      </c>
      <c r="E37" s="57">
        <v>1353</v>
      </c>
      <c r="F37" s="57">
        <v>647</v>
      </c>
      <c r="G37" s="57">
        <v>706</v>
      </c>
      <c r="H37" s="57">
        <v>30</v>
      </c>
      <c r="I37" s="57"/>
      <c r="J37" s="57"/>
      <c r="K37" s="56"/>
      <c r="L37" s="56"/>
      <c r="M37" s="56"/>
      <c r="N37" s="57"/>
    </row>
    <row r="38" ht="15" customHeight="1">
      <c r="A38" t="s" s="55">
        <v>82</v>
      </c>
      <c r="B38" t="s" s="55">
        <v>83</v>
      </c>
      <c r="C38" s="57">
        <v>9057</v>
      </c>
      <c r="D38" s="57">
        <v>4033</v>
      </c>
      <c r="E38" s="57">
        <v>3623</v>
      </c>
      <c r="F38" s="57">
        <v>1239</v>
      </c>
      <c r="G38" s="57">
        <v>2384</v>
      </c>
      <c r="H38" s="57">
        <v>410</v>
      </c>
      <c r="I38" s="57">
        <v>107</v>
      </c>
      <c r="J38" s="57">
        <v>303</v>
      </c>
      <c r="K38" s="56"/>
      <c r="L38" t="s" s="55">
        <v>147</v>
      </c>
      <c r="M38" s="56"/>
      <c r="N38" s="57"/>
    </row>
    <row r="39" ht="15" customHeight="1">
      <c r="A39" t="s" s="55">
        <v>84</v>
      </c>
      <c r="B39" t="s" s="55">
        <v>85</v>
      </c>
      <c r="C39" s="57">
        <v>18166</v>
      </c>
      <c r="D39" s="57">
        <v>8245</v>
      </c>
      <c r="E39" s="57"/>
      <c r="F39" s="57"/>
      <c r="G39" s="57"/>
      <c r="H39" s="57">
        <v>8245</v>
      </c>
      <c r="I39" s="57">
        <v>3900</v>
      </c>
      <c r="J39" s="57">
        <v>4345</v>
      </c>
      <c r="K39" s="56"/>
      <c r="L39" s="56"/>
      <c r="M39" s="56"/>
      <c r="N39" s="57"/>
    </row>
    <row r="40" ht="15" customHeight="1">
      <c r="A40" t="s" s="55">
        <v>86</v>
      </c>
      <c r="B40" t="s" s="55">
        <v>87</v>
      </c>
      <c r="C40" s="57">
        <v>3054</v>
      </c>
      <c r="D40" s="57">
        <v>1172</v>
      </c>
      <c r="E40" s="57">
        <v>1044</v>
      </c>
      <c r="F40" s="57">
        <v>848</v>
      </c>
      <c r="G40" s="57">
        <v>196</v>
      </c>
      <c r="H40" s="57">
        <v>128</v>
      </c>
      <c r="I40" s="57">
        <v>22</v>
      </c>
      <c r="J40" s="57">
        <v>64</v>
      </c>
      <c r="K40" s="56"/>
      <c r="L40" t="s" s="55">
        <v>147</v>
      </c>
      <c r="M40" s="56"/>
      <c r="N40" s="57"/>
    </row>
    <row r="41" ht="15" customHeight="1">
      <c r="A41" t="s" s="55">
        <v>88</v>
      </c>
      <c r="B41" t="s" s="55">
        <v>89</v>
      </c>
      <c r="C41" s="57">
        <v>7386</v>
      </c>
      <c r="D41" s="57">
        <v>1234</v>
      </c>
      <c r="E41" s="57">
        <v>667</v>
      </c>
      <c r="F41" s="57"/>
      <c r="G41" s="57"/>
      <c r="H41" s="57">
        <v>567</v>
      </c>
      <c r="I41" s="57"/>
      <c r="J41" s="57"/>
      <c r="K41" s="56"/>
      <c r="L41" s="56"/>
      <c r="M41" s="56"/>
      <c r="N41" s="57"/>
    </row>
    <row r="42" ht="15" customHeight="1">
      <c r="A42" t="s" s="55">
        <v>90</v>
      </c>
      <c r="B42" t="s" s="55">
        <v>91</v>
      </c>
      <c r="C42" s="57">
        <v>4465</v>
      </c>
      <c r="D42" s="57">
        <v>3343</v>
      </c>
      <c r="E42" s="57">
        <v>711</v>
      </c>
      <c r="F42" s="57">
        <v>157</v>
      </c>
      <c r="G42" s="57">
        <v>554</v>
      </c>
      <c r="H42" s="57">
        <v>2632</v>
      </c>
      <c r="I42" s="57">
        <v>210</v>
      </c>
      <c r="J42" s="57">
        <v>2422</v>
      </c>
      <c r="K42" s="56"/>
      <c r="L42" s="56"/>
      <c r="M42" s="56"/>
      <c r="N42" s="57"/>
    </row>
    <row r="43" ht="15" customHeight="1">
      <c r="A43" t="s" s="55">
        <v>92</v>
      </c>
      <c r="B43" t="s" s="55">
        <v>93</v>
      </c>
      <c r="C43" s="57">
        <v>11573</v>
      </c>
      <c r="D43" s="57">
        <v>4430</v>
      </c>
      <c r="E43" s="57"/>
      <c r="F43" s="57"/>
      <c r="G43" s="57"/>
      <c r="H43" s="57">
        <v>4430</v>
      </c>
      <c r="I43" s="57"/>
      <c r="J43" s="57"/>
      <c r="K43" s="56"/>
      <c r="L43" s="56"/>
      <c r="M43" s="56"/>
      <c r="N43" s="57"/>
    </row>
    <row r="44" ht="15" customHeight="1">
      <c r="A44" t="s" s="55">
        <v>94</v>
      </c>
      <c r="B44" t="s" s="55">
        <v>95</v>
      </c>
      <c r="C44" s="57">
        <v>62621</v>
      </c>
      <c r="D44" s="57">
        <v>25618</v>
      </c>
      <c r="E44" s="57">
        <v>18945</v>
      </c>
      <c r="F44" s="57">
        <v>9719</v>
      </c>
      <c r="G44" s="57">
        <v>9226</v>
      </c>
      <c r="H44" s="57">
        <v>6673</v>
      </c>
      <c r="I44" s="57">
        <v>4911</v>
      </c>
      <c r="J44" s="57">
        <v>1762</v>
      </c>
      <c r="K44" s="56"/>
      <c r="L44" s="56"/>
      <c r="M44" s="56"/>
      <c r="N44" s="57"/>
    </row>
    <row r="45" ht="15" customHeight="1">
      <c r="A45" t="s" s="55">
        <v>96</v>
      </c>
      <c r="B45" t="s" s="55">
        <v>97</v>
      </c>
      <c r="C45" s="57">
        <v>4021</v>
      </c>
      <c r="D45" s="57">
        <v>3208</v>
      </c>
      <c r="E45" s="57">
        <v>924</v>
      </c>
      <c r="F45" s="57">
        <v>484</v>
      </c>
      <c r="G45" s="57">
        <v>440</v>
      </c>
      <c r="H45" s="57">
        <v>2284</v>
      </c>
      <c r="I45" s="57">
        <v>470</v>
      </c>
      <c r="J45" s="57">
        <v>1814</v>
      </c>
      <c r="K45" s="56"/>
      <c r="L45" s="56"/>
      <c r="M45" s="56"/>
      <c r="N45" s="57"/>
    </row>
    <row r="46" ht="15" customHeight="1">
      <c r="A46" t="s" s="55">
        <v>98</v>
      </c>
      <c r="B46" t="s" s="55">
        <v>99</v>
      </c>
      <c r="C46" s="57"/>
      <c r="D46" s="57"/>
      <c r="E46" s="57"/>
      <c r="F46" s="57"/>
      <c r="G46" s="57"/>
      <c r="H46" s="57"/>
      <c r="I46" s="57"/>
      <c r="J46" s="57"/>
      <c r="K46" s="56"/>
      <c r="L46" s="56"/>
      <c r="M46" s="56"/>
      <c r="N46" s="57"/>
    </row>
    <row r="47" ht="15" customHeight="1">
      <c r="A47" t="s" s="67">
        <v>100</v>
      </c>
      <c r="B47" t="s" s="67">
        <v>101</v>
      </c>
      <c r="C47" s="68">
        <v>7681</v>
      </c>
      <c r="D47" s="68">
        <v>703</v>
      </c>
      <c r="E47" s="68">
        <v>429</v>
      </c>
      <c r="F47" s="59"/>
      <c r="G47" s="69"/>
      <c r="H47" s="68">
        <v>274</v>
      </c>
      <c r="I47" s="59"/>
      <c r="J47" s="69"/>
      <c r="K47" s="56"/>
      <c r="L47" s="56"/>
      <c r="M47" s="56"/>
      <c r="N47" s="56"/>
    </row>
    <row r="48" ht="15" customHeight="1">
      <c r="A48" t="s" s="90">
        <v>102</v>
      </c>
      <c r="B48" t="s" s="91">
        <v>103</v>
      </c>
      <c r="C48" s="72">
        <v>7697</v>
      </c>
      <c r="D48" s="92">
        <v>3174</v>
      </c>
      <c r="E48" s="61"/>
      <c r="F48" s="61"/>
      <c r="G48" s="61"/>
      <c r="H48" s="72">
        <v>3174</v>
      </c>
      <c r="I48" s="72">
        <v>1845</v>
      </c>
      <c r="J48" s="72">
        <v>1329</v>
      </c>
      <c r="K48" s="65"/>
      <c r="L48" s="56"/>
      <c r="M48" s="56"/>
      <c r="N48" s="57"/>
    </row>
    <row r="49" ht="15" customHeight="1">
      <c r="A49" t="s" s="73">
        <v>104</v>
      </c>
      <c r="B49" t="s" s="73">
        <v>105</v>
      </c>
      <c r="C49" s="66">
        <v>9205</v>
      </c>
      <c r="D49" s="66">
        <v>6331</v>
      </c>
      <c r="E49" s="66">
        <v>2443</v>
      </c>
      <c r="F49" s="66">
        <v>1000</v>
      </c>
      <c r="G49" s="66">
        <v>1443</v>
      </c>
      <c r="H49" s="66">
        <v>3888</v>
      </c>
      <c r="I49" s="66">
        <v>1369</v>
      </c>
      <c r="J49" s="66">
        <v>2516</v>
      </c>
      <c r="K49" s="56"/>
      <c r="L49" s="56"/>
      <c r="M49" s="56"/>
      <c r="N49" s="57"/>
    </row>
    <row r="50" ht="15" customHeight="1">
      <c r="A50" t="s" s="55">
        <v>106</v>
      </c>
      <c r="B50" t="s" s="55">
        <v>107</v>
      </c>
      <c r="C50" s="57">
        <v>3885</v>
      </c>
      <c r="D50" s="57">
        <v>1258</v>
      </c>
      <c r="E50" s="57">
        <v>516</v>
      </c>
      <c r="F50" s="57">
        <v>4</v>
      </c>
      <c r="G50" s="57">
        <v>512</v>
      </c>
      <c r="H50" s="57">
        <v>742</v>
      </c>
      <c r="I50" s="57">
        <v>340</v>
      </c>
      <c r="J50" s="57">
        <v>402</v>
      </c>
      <c r="K50" s="56"/>
      <c r="L50" s="56"/>
      <c r="M50" s="56"/>
      <c r="N50" s="57"/>
    </row>
    <row r="51" ht="15" customHeight="1">
      <c r="A51" t="s" s="55">
        <v>108</v>
      </c>
      <c r="B51" t="s" s="55">
        <v>109</v>
      </c>
      <c r="C51" s="57">
        <v>1116</v>
      </c>
      <c r="D51" s="57">
        <v>628</v>
      </c>
      <c r="E51" s="57">
        <v>301</v>
      </c>
      <c r="F51" s="57">
        <v>53</v>
      </c>
      <c r="G51" s="57">
        <v>248</v>
      </c>
      <c r="H51" s="57">
        <v>327</v>
      </c>
      <c r="I51" s="57">
        <v>40</v>
      </c>
      <c r="J51" s="57">
        <v>287</v>
      </c>
      <c r="K51" s="56"/>
      <c r="L51" s="56"/>
      <c r="M51" s="56"/>
      <c r="N51" s="57"/>
    </row>
    <row r="52" ht="15" customHeight="1">
      <c r="A52" s="56"/>
      <c r="B52" s="56"/>
      <c r="C52" s="56"/>
      <c r="D52" s="56"/>
      <c r="E52" s="56"/>
      <c r="F52" s="56"/>
      <c r="G52" s="56"/>
      <c r="H52" s="56"/>
      <c r="I52" s="56"/>
      <c r="J52" s="56"/>
      <c r="K52" s="56"/>
      <c r="L52" s="57"/>
      <c r="M52" s="57"/>
      <c r="N52" s="56"/>
    </row>
    <row r="53" ht="15" customHeight="1">
      <c r="A53" s="56"/>
      <c r="B53" t="s" s="75">
        <v>110</v>
      </c>
      <c r="C53" s="76">
        <f>SUM(C2:C51)</f>
        <v>574856</v>
      </c>
      <c r="D53" s="76">
        <f>SUM(D2:D51)</f>
        <v>229236</v>
      </c>
      <c r="E53" s="76">
        <f>SUM(E2:E51)</f>
        <v>112638</v>
      </c>
      <c r="F53" s="76">
        <f>SUM(F2:F51)+E5+E8+E11+E18+E20+E23+E24+E26+E30+E41+E47</f>
        <v>66927</v>
      </c>
      <c r="G53" s="76">
        <f>SUM(G2:G51)</f>
        <v>51998</v>
      </c>
      <c r="H53" s="76">
        <f>SUM(H2:H51)</f>
        <v>116598</v>
      </c>
      <c r="I53" s="76">
        <f>SUM(I2:I51)+H5+H26+H37+H41+H43+H47</f>
        <v>54815</v>
      </c>
      <c r="J53" s="76">
        <f>SUM(J2:J51)</f>
        <v>67060</v>
      </c>
      <c r="K53" s="56"/>
      <c r="L53" s="56"/>
      <c r="M53" s="56"/>
      <c r="N53" s="56"/>
    </row>
    <row r="54" ht="15" customHeight="1">
      <c r="A54" s="56"/>
      <c r="B54" s="56"/>
      <c r="C54" s="56"/>
      <c r="D54" s="56"/>
      <c r="E54" s="56"/>
      <c r="F54" s="56"/>
      <c r="G54" s="56"/>
      <c r="H54" s="56"/>
      <c r="I54" s="56"/>
      <c r="J54" s="56"/>
      <c r="K54" s="56"/>
      <c r="L54" s="56"/>
      <c r="M54" s="56"/>
      <c r="N54" s="56"/>
    </row>
    <row r="55" ht="15" customHeight="1">
      <c r="A55" s="56"/>
      <c r="B55" t="s" s="55">
        <v>140</v>
      </c>
      <c r="C55" s="58">
        <f>COUNTIF(C2:C51,"&gt;0")</f>
        <v>47</v>
      </c>
      <c r="D55" s="58">
        <f>COUNTIF(D2:D51,"&gt;0")</f>
        <v>46</v>
      </c>
      <c r="E55" s="58">
        <f>COUNTIF(E2:E51,"&gt;0")</f>
        <v>40</v>
      </c>
      <c r="F55" s="58">
        <f>COUNTIF(F2:F51,"&gt;0")</f>
        <v>30</v>
      </c>
      <c r="G55" s="58">
        <f>COUNTIF(G2:G51,"&gt;0")</f>
        <v>31</v>
      </c>
      <c r="H55" s="58">
        <f>COUNTIF(H2:H51,"&gt;0")</f>
        <v>45</v>
      </c>
      <c r="I55" s="58">
        <f>COUNTIF(I2:I51,"&gt;0")</f>
        <v>40</v>
      </c>
      <c r="J55" s="58">
        <f>COUNTIF(J2:J51,"&gt;0")</f>
        <v>41</v>
      </c>
      <c r="K55" s="56"/>
      <c r="L55" s="56"/>
      <c r="M55" s="56"/>
      <c r="N55" s="56"/>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dimension ref="A1:M55"/>
  <sheetViews>
    <sheetView workbookViewId="0" showGridLines="0" defaultGridColor="1"/>
  </sheetViews>
  <sheetFormatPr defaultColWidth="8.83333" defaultRowHeight="15" customHeight="1" outlineLevelRow="0" outlineLevelCol="0"/>
  <cols>
    <col min="1" max="1" width="11.3516" style="93" customWidth="1"/>
    <col min="2" max="2" width="15.3516" style="93" customWidth="1"/>
    <col min="3" max="3" width="10.6719" style="93" customWidth="1"/>
    <col min="4" max="4" width="10.6719" style="93" customWidth="1"/>
    <col min="5" max="5" width="10.6719" style="93" customWidth="1"/>
    <col min="6" max="6" width="10.6719" style="93" customWidth="1"/>
    <col min="7" max="7" width="10.6719" style="93" customWidth="1"/>
    <col min="8" max="8" width="10.6719" style="93" customWidth="1"/>
    <col min="9" max="9" width="10.6719" style="93" customWidth="1"/>
    <col min="10" max="10" width="10.6719" style="93" customWidth="1"/>
    <col min="11" max="11" width="8.85156" style="93" customWidth="1"/>
    <col min="12" max="12" width="8.85156" style="93" customWidth="1"/>
    <col min="13" max="13" width="8.85156" style="93" customWidth="1"/>
    <col min="14" max="256" width="8.85156" style="93" customWidth="1"/>
  </cols>
  <sheetData>
    <row r="1" ht="57" customHeight="1">
      <c r="A1" t="s" s="53">
        <v>0</v>
      </c>
      <c r="B1" t="s" s="53">
        <v>1</v>
      </c>
      <c r="C1" t="s" s="54">
        <v>111</v>
      </c>
      <c r="D1" t="s" s="54">
        <v>112</v>
      </c>
      <c r="E1" t="s" s="54">
        <v>113</v>
      </c>
      <c r="F1" t="s" s="54">
        <v>114</v>
      </c>
      <c r="G1" t="s" s="54">
        <v>115</v>
      </c>
      <c r="H1" t="s" s="54">
        <v>116</v>
      </c>
      <c r="I1" t="s" s="54">
        <v>117</v>
      </c>
      <c r="J1" t="s" s="54">
        <v>118</v>
      </c>
      <c r="K1" t="s" s="55">
        <v>145</v>
      </c>
      <c r="L1" t="s" s="55">
        <v>144</v>
      </c>
      <c r="M1" s="56"/>
    </row>
    <row r="2" ht="15" customHeight="1">
      <c r="A2" t="s" s="55">
        <v>10</v>
      </c>
      <c r="B2" t="s" s="55">
        <v>11</v>
      </c>
      <c r="C2" s="57">
        <v>4599</v>
      </c>
      <c r="D2" s="57">
        <v>1646</v>
      </c>
      <c r="E2" s="57">
        <v>1366</v>
      </c>
      <c r="F2" s="57">
        <v>861</v>
      </c>
      <c r="G2" s="57">
        <v>505</v>
      </c>
      <c r="H2" s="57">
        <v>280</v>
      </c>
      <c r="I2" s="57">
        <v>175</v>
      </c>
      <c r="J2" s="57">
        <v>105</v>
      </c>
      <c r="K2" s="56"/>
      <c r="L2" s="56"/>
      <c r="M2" s="56"/>
    </row>
    <row r="3" ht="15" customHeight="1">
      <c r="A3" t="s" s="55">
        <v>12</v>
      </c>
      <c r="B3" t="s" s="55">
        <v>13</v>
      </c>
      <c r="C3" s="57">
        <v>27922</v>
      </c>
      <c r="D3" s="57">
        <f>E3+H3</f>
        <v>278</v>
      </c>
      <c r="E3" s="57">
        <f>G3</f>
        <v>164</v>
      </c>
      <c r="F3" s="57"/>
      <c r="G3" s="57">
        <v>164</v>
      </c>
      <c r="H3" s="57">
        <f>J3</f>
        <v>114</v>
      </c>
      <c r="I3" s="57"/>
      <c r="J3" s="57">
        <v>114</v>
      </c>
      <c r="K3" s="56"/>
      <c r="L3" s="56"/>
      <c r="M3" s="56"/>
    </row>
    <row r="4" ht="15" customHeight="1">
      <c r="A4" t="s" s="55">
        <v>14</v>
      </c>
      <c r="B4" t="s" s="55">
        <v>15</v>
      </c>
      <c r="C4" s="57">
        <v>15680</v>
      </c>
      <c r="D4" s="57">
        <v>7413</v>
      </c>
      <c r="E4" s="57">
        <v>2672</v>
      </c>
      <c r="F4" s="57">
        <v>2159</v>
      </c>
      <c r="G4" s="57">
        <v>513</v>
      </c>
      <c r="H4" s="57">
        <v>4741</v>
      </c>
      <c r="I4" s="57">
        <v>3944</v>
      </c>
      <c r="J4" s="57">
        <v>797</v>
      </c>
      <c r="K4" s="56"/>
      <c r="L4" s="56"/>
      <c r="M4" s="56"/>
    </row>
    <row r="5" ht="15" customHeight="1">
      <c r="A5" t="s" s="55">
        <v>16</v>
      </c>
      <c r="B5" t="s" s="55">
        <v>17</v>
      </c>
      <c r="C5" s="57"/>
      <c r="D5" s="57"/>
      <c r="E5" s="57"/>
      <c r="F5" s="57"/>
      <c r="G5" s="57"/>
      <c r="H5" s="57"/>
      <c r="I5" s="57"/>
      <c r="J5" s="57"/>
      <c r="K5" s="56"/>
      <c r="L5" s="56"/>
      <c r="M5" s="56"/>
    </row>
    <row r="6" ht="15" customHeight="1">
      <c r="A6" t="s" s="55">
        <v>18</v>
      </c>
      <c r="B6" t="s" s="55">
        <v>19</v>
      </c>
      <c r="C6" s="57">
        <v>125195</v>
      </c>
      <c r="D6" s="57">
        <v>30983</v>
      </c>
      <c r="E6" s="57">
        <v>10255</v>
      </c>
      <c r="F6" s="57">
        <v>6900</v>
      </c>
      <c r="G6" s="57">
        <v>3355</v>
      </c>
      <c r="H6" s="57">
        <v>20728</v>
      </c>
      <c r="I6" s="57">
        <v>20647</v>
      </c>
      <c r="J6" s="57">
        <v>81</v>
      </c>
      <c r="K6" s="56"/>
      <c r="L6" s="56"/>
      <c r="M6" s="56"/>
    </row>
    <row r="7" ht="15" customHeight="1">
      <c r="A7" t="s" s="55">
        <v>20</v>
      </c>
      <c r="B7" t="s" s="55">
        <v>21</v>
      </c>
      <c r="C7" s="57">
        <v>19951</v>
      </c>
      <c r="D7" s="57">
        <v>4101</v>
      </c>
      <c r="E7" s="57">
        <v>82</v>
      </c>
      <c r="F7" s="57">
        <v>55</v>
      </c>
      <c r="G7" s="57">
        <v>27</v>
      </c>
      <c r="H7" s="57">
        <v>4019</v>
      </c>
      <c r="I7" s="57">
        <v>2698</v>
      </c>
      <c r="J7" s="57">
        <v>1321</v>
      </c>
      <c r="K7" s="56"/>
      <c r="L7" s="56"/>
      <c r="M7" s="56"/>
    </row>
    <row r="8" ht="15" customHeight="1">
      <c r="A8" t="s" s="55">
        <v>22</v>
      </c>
      <c r="B8" t="s" s="55">
        <v>23</v>
      </c>
      <c r="C8" s="57">
        <v>13100</v>
      </c>
      <c r="D8" s="57"/>
      <c r="E8" s="57"/>
      <c r="F8" s="57"/>
      <c r="G8" s="57"/>
      <c r="H8" s="57"/>
      <c r="I8" s="57"/>
      <c r="J8" s="57"/>
      <c r="K8" s="56"/>
      <c r="L8" s="56"/>
      <c r="M8" s="56"/>
    </row>
    <row r="9" ht="15" customHeight="1">
      <c r="A9" t="s" s="55">
        <v>24</v>
      </c>
      <c r="B9" t="s" s="55">
        <v>25</v>
      </c>
      <c r="C9" s="57">
        <v>4436</v>
      </c>
      <c r="D9" s="57">
        <v>438</v>
      </c>
      <c r="E9" s="57">
        <v>438</v>
      </c>
      <c r="F9" s="57"/>
      <c r="G9" s="57"/>
      <c r="H9" s="57"/>
      <c r="I9" s="57"/>
      <c r="J9" s="57"/>
      <c r="K9" s="56"/>
      <c r="L9" s="56"/>
      <c r="M9" s="56"/>
    </row>
    <row r="10" ht="15" customHeight="1">
      <c r="A10" t="s" s="55">
        <v>26</v>
      </c>
      <c r="B10" t="s" s="55">
        <v>27</v>
      </c>
      <c r="C10" s="57">
        <v>95626</v>
      </c>
      <c r="D10" s="57">
        <v>13907</v>
      </c>
      <c r="E10" s="57">
        <v>13231</v>
      </c>
      <c r="F10" s="57">
        <v>8104</v>
      </c>
      <c r="G10" s="57">
        <v>5127</v>
      </c>
      <c r="H10" s="57">
        <v>676</v>
      </c>
      <c r="I10" s="57">
        <v>321</v>
      </c>
      <c r="J10" s="57">
        <v>355</v>
      </c>
      <c r="K10" s="56"/>
      <c r="L10" s="56"/>
      <c r="M10" s="56"/>
    </row>
    <row r="11" ht="15" customHeight="1">
      <c r="A11" t="s" s="55">
        <v>28</v>
      </c>
      <c r="B11" t="s" s="55">
        <v>29</v>
      </c>
      <c r="C11" s="57"/>
      <c r="D11" s="57"/>
      <c r="E11" s="57"/>
      <c r="F11" s="57"/>
      <c r="G11" s="57"/>
      <c r="H11" s="57"/>
      <c r="I11" s="57"/>
      <c r="J11" s="57"/>
      <c r="K11" s="56"/>
      <c r="L11" s="56"/>
      <c r="M11" s="56"/>
    </row>
    <row r="12" ht="15" customHeight="1">
      <c r="A12" t="s" s="55">
        <v>30</v>
      </c>
      <c r="B12" t="s" s="55">
        <v>31</v>
      </c>
      <c r="C12" s="57">
        <v>4337</v>
      </c>
      <c r="D12" s="57">
        <v>1417</v>
      </c>
      <c r="E12" s="57">
        <v>632</v>
      </c>
      <c r="F12" s="57">
        <v>509</v>
      </c>
      <c r="G12" s="57">
        <v>123</v>
      </c>
      <c r="H12" s="57">
        <v>785</v>
      </c>
      <c r="I12" s="57">
        <v>631</v>
      </c>
      <c r="J12" s="57">
        <v>154</v>
      </c>
      <c r="K12" s="56"/>
      <c r="L12" s="56"/>
      <c r="M12" s="56"/>
    </row>
    <row r="13" ht="15" customHeight="1">
      <c r="A13" t="s" s="55">
        <v>32</v>
      </c>
      <c r="B13" t="s" s="55">
        <v>33</v>
      </c>
      <c r="C13" s="57">
        <v>8431</v>
      </c>
      <c r="D13" s="57">
        <v>2682</v>
      </c>
      <c r="E13" s="57">
        <v>1768</v>
      </c>
      <c r="F13" s="57">
        <v>920</v>
      </c>
      <c r="G13" s="57">
        <v>848</v>
      </c>
      <c r="H13" s="57">
        <v>914</v>
      </c>
      <c r="I13" s="57">
        <v>570</v>
      </c>
      <c r="J13" s="57">
        <v>344</v>
      </c>
      <c r="K13" s="56"/>
      <c r="L13" s="56"/>
      <c r="M13" s="56"/>
    </row>
    <row r="14" ht="15" customHeight="1">
      <c r="A14" t="s" s="55">
        <v>34</v>
      </c>
      <c r="B14" t="s" s="55">
        <v>35</v>
      </c>
      <c r="C14" s="57">
        <v>9038</v>
      </c>
      <c r="D14" s="57">
        <v>3903</v>
      </c>
      <c r="E14" s="57">
        <v>2639</v>
      </c>
      <c r="F14" s="57">
        <v>1912</v>
      </c>
      <c r="G14" s="57">
        <v>727</v>
      </c>
      <c r="H14" s="57">
        <v>1264</v>
      </c>
      <c r="I14" s="57">
        <v>999</v>
      </c>
      <c r="J14" s="57">
        <v>265</v>
      </c>
      <c r="K14" s="56"/>
      <c r="L14" s="56"/>
      <c r="M14" s="56"/>
    </row>
    <row r="15" ht="15" customHeight="1">
      <c r="A15" t="s" s="55">
        <v>36</v>
      </c>
      <c r="B15" t="s" s="55">
        <v>37</v>
      </c>
      <c r="C15" s="57">
        <v>39306</v>
      </c>
      <c r="D15" s="57">
        <v>5708</v>
      </c>
      <c r="E15" s="57"/>
      <c r="F15" s="57"/>
      <c r="G15" s="57"/>
      <c r="H15" s="57">
        <v>5708</v>
      </c>
      <c r="I15" s="57">
        <v>2041</v>
      </c>
      <c r="J15" s="57">
        <v>3667</v>
      </c>
      <c r="K15" s="56"/>
      <c r="L15" s="56"/>
      <c r="M15" s="56"/>
    </row>
    <row r="16" ht="15" customHeight="1">
      <c r="A16" t="s" s="55">
        <v>38</v>
      </c>
      <c r="B16" t="s" s="55">
        <v>39</v>
      </c>
      <c r="C16" s="57"/>
      <c r="D16" s="57"/>
      <c r="E16" s="57"/>
      <c r="F16" s="57"/>
      <c r="G16" s="57"/>
      <c r="H16" s="57"/>
      <c r="I16" s="57"/>
      <c r="J16" s="57"/>
      <c r="K16" s="56"/>
      <c r="L16" s="56"/>
      <c r="M16" s="56"/>
    </row>
    <row r="17" ht="15" customHeight="1">
      <c r="A17" t="s" s="55">
        <v>40</v>
      </c>
      <c r="B17" t="s" s="55">
        <v>41</v>
      </c>
      <c r="C17" s="57">
        <v>10044</v>
      </c>
      <c r="D17" s="57">
        <v>3085</v>
      </c>
      <c r="E17" s="57">
        <v>2337</v>
      </c>
      <c r="F17" s="57">
        <v>927</v>
      </c>
      <c r="G17" s="57">
        <v>1410</v>
      </c>
      <c r="H17" s="57">
        <v>748</v>
      </c>
      <c r="I17" s="57">
        <v>748</v>
      </c>
      <c r="J17" s="57"/>
      <c r="K17" s="56"/>
      <c r="L17" s="56"/>
      <c r="M17" s="56"/>
    </row>
    <row r="18" ht="15" customHeight="1">
      <c r="A18" t="s" s="55">
        <v>42</v>
      </c>
      <c r="B18" t="s" s="55">
        <v>43</v>
      </c>
      <c r="C18" s="57"/>
      <c r="D18" s="57"/>
      <c r="E18" s="57"/>
      <c r="F18" s="57"/>
      <c r="G18" s="57"/>
      <c r="H18" s="57"/>
      <c r="I18" s="57"/>
      <c r="J18" s="57"/>
      <c r="K18" s="56"/>
      <c r="L18" s="56"/>
      <c r="M18" s="56"/>
    </row>
    <row r="19" ht="15" customHeight="1">
      <c r="A19" t="s" s="55">
        <v>44</v>
      </c>
      <c r="B19" t="s" s="55">
        <v>45</v>
      </c>
      <c r="C19" s="57">
        <v>31519</v>
      </c>
      <c r="D19" s="57">
        <v>9426</v>
      </c>
      <c r="E19" s="57">
        <v>3497</v>
      </c>
      <c r="F19" s="57">
        <v>1093</v>
      </c>
      <c r="G19" s="57">
        <v>2404</v>
      </c>
      <c r="H19" s="57">
        <v>5929</v>
      </c>
      <c r="I19" s="57">
        <v>5109</v>
      </c>
      <c r="J19" s="57">
        <v>820</v>
      </c>
      <c r="K19" s="56"/>
      <c r="L19" s="56"/>
      <c r="M19" s="56"/>
    </row>
    <row r="20" ht="15" customHeight="1">
      <c r="A20" t="s" s="55">
        <v>46</v>
      </c>
      <c r="B20" t="s" s="55">
        <v>47</v>
      </c>
      <c r="C20" s="57">
        <v>7978</v>
      </c>
      <c r="D20" s="57">
        <v>222</v>
      </c>
      <c r="E20" s="57">
        <v>11</v>
      </c>
      <c r="F20" s="57"/>
      <c r="G20" s="57"/>
      <c r="H20" s="57">
        <v>211</v>
      </c>
      <c r="I20" s="57">
        <v>80</v>
      </c>
      <c r="J20" s="57">
        <v>131</v>
      </c>
      <c r="K20" s="56"/>
      <c r="L20" s="56"/>
      <c r="M20" s="56"/>
    </row>
    <row r="21" ht="15" customHeight="1">
      <c r="A21" t="s" s="55">
        <v>48</v>
      </c>
      <c r="B21" t="s" s="55">
        <v>49</v>
      </c>
      <c r="C21" s="57">
        <v>19014</v>
      </c>
      <c r="D21" s="57">
        <v>1563</v>
      </c>
      <c r="E21" s="57">
        <v>814</v>
      </c>
      <c r="F21" s="57"/>
      <c r="G21" s="57"/>
      <c r="H21" s="57">
        <v>749</v>
      </c>
      <c r="I21" s="57"/>
      <c r="J21" s="57"/>
      <c r="K21" s="56"/>
      <c r="L21" s="56"/>
      <c r="M21" s="56"/>
    </row>
    <row r="22" ht="15" customHeight="1">
      <c r="A22" t="s" s="55">
        <v>50</v>
      </c>
      <c r="B22" t="s" s="55">
        <v>51</v>
      </c>
      <c r="C22" s="57">
        <v>2265</v>
      </c>
      <c r="D22" s="57"/>
      <c r="E22" s="57"/>
      <c r="F22" s="57"/>
      <c r="G22" s="57"/>
      <c r="H22" s="57"/>
      <c r="I22" s="57"/>
      <c r="J22" s="57"/>
      <c r="K22" s="56"/>
      <c r="L22" s="56"/>
      <c r="M22" s="56"/>
    </row>
    <row r="23" ht="15" customHeight="1">
      <c r="A23" t="s" s="55">
        <v>52</v>
      </c>
      <c r="B23" t="s" s="55">
        <v>53</v>
      </c>
      <c r="C23" s="57">
        <v>38370</v>
      </c>
      <c r="D23" s="57">
        <v>1547</v>
      </c>
      <c r="E23" s="57"/>
      <c r="F23" s="57"/>
      <c r="G23" s="57"/>
      <c r="H23" s="57">
        <f>J23</f>
        <v>1547</v>
      </c>
      <c r="I23" s="57"/>
      <c r="J23" s="57">
        <v>1547</v>
      </c>
      <c r="K23" s="56"/>
      <c r="L23" s="56"/>
      <c r="M23" s="56"/>
    </row>
    <row r="24" ht="15" customHeight="1">
      <c r="A24" t="s" s="55">
        <v>54</v>
      </c>
      <c r="B24" t="s" s="55">
        <v>55</v>
      </c>
      <c r="C24" s="57">
        <v>9577</v>
      </c>
      <c r="D24" s="57">
        <f>E24+H24</f>
        <v>2911</v>
      </c>
      <c r="E24" s="57">
        <v>1174</v>
      </c>
      <c r="F24" s="57"/>
      <c r="G24" s="57">
        <v>1174</v>
      </c>
      <c r="H24" s="57">
        <v>1737</v>
      </c>
      <c r="I24" s="57">
        <v>603</v>
      </c>
      <c r="J24" s="57">
        <v>1134</v>
      </c>
      <c r="K24" s="56"/>
      <c r="L24" s="56"/>
      <c r="M24" s="56"/>
    </row>
    <row r="25" ht="15" customHeight="1">
      <c r="A25" t="s" s="55">
        <v>56</v>
      </c>
      <c r="B25" t="s" s="55">
        <v>57</v>
      </c>
      <c r="C25" s="57">
        <v>28174</v>
      </c>
      <c r="D25" s="57">
        <v>14344</v>
      </c>
      <c r="E25" s="57">
        <v>8898</v>
      </c>
      <c r="F25" s="57">
        <v>5299</v>
      </c>
      <c r="G25" s="57">
        <v>3599</v>
      </c>
      <c r="H25" s="57">
        <v>5446</v>
      </c>
      <c r="I25" s="57">
        <v>3312</v>
      </c>
      <c r="J25" s="57">
        <v>2134</v>
      </c>
      <c r="K25" s="56"/>
      <c r="L25" s="56"/>
      <c r="M25" s="56"/>
    </row>
    <row r="26" ht="15" customHeight="1">
      <c r="A26" t="s" s="55">
        <v>58</v>
      </c>
      <c r="B26" t="s" s="55">
        <v>59</v>
      </c>
      <c r="C26" s="57"/>
      <c r="D26" s="57"/>
      <c r="E26" s="57"/>
      <c r="F26" s="57"/>
      <c r="G26" s="57"/>
      <c r="H26" s="57"/>
      <c r="I26" s="57"/>
      <c r="J26" s="57"/>
      <c r="K26" s="56"/>
      <c r="L26" s="56"/>
      <c r="M26" s="56"/>
    </row>
    <row r="27" ht="15" customHeight="1">
      <c r="A27" t="s" s="55">
        <v>60</v>
      </c>
      <c r="B27" t="s" s="55">
        <v>61</v>
      </c>
      <c r="C27" s="57">
        <v>2782</v>
      </c>
      <c r="D27" s="57">
        <v>386</v>
      </c>
      <c r="E27" s="57">
        <v>220</v>
      </c>
      <c r="F27" s="57">
        <v>74</v>
      </c>
      <c r="G27" s="57">
        <v>146</v>
      </c>
      <c r="H27" s="57">
        <v>166</v>
      </c>
      <c r="I27" s="57">
        <v>16</v>
      </c>
      <c r="J27" s="57">
        <v>150</v>
      </c>
      <c r="K27" s="56"/>
      <c r="L27" s="56"/>
      <c r="M27" s="56"/>
    </row>
    <row r="28" ht="15" customHeight="1">
      <c r="A28" t="s" s="55">
        <v>62</v>
      </c>
      <c r="B28" t="s" s="55">
        <v>63</v>
      </c>
      <c r="C28" s="57">
        <v>34394</v>
      </c>
      <c r="D28" s="57">
        <v>10094</v>
      </c>
      <c r="E28" s="57">
        <v>5973</v>
      </c>
      <c r="F28" s="57">
        <v>5525</v>
      </c>
      <c r="G28" s="57">
        <v>448</v>
      </c>
      <c r="H28" s="57">
        <v>4121</v>
      </c>
      <c r="I28" s="57">
        <v>4115</v>
      </c>
      <c r="J28" s="57">
        <v>6</v>
      </c>
      <c r="K28" s="56"/>
      <c r="L28" s="56"/>
      <c r="M28" s="56"/>
    </row>
    <row r="29" ht="15" customHeight="1">
      <c r="A29" t="s" s="55">
        <v>64</v>
      </c>
      <c r="B29" t="s" s="55">
        <v>65</v>
      </c>
      <c r="C29" s="57">
        <v>1776</v>
      </c>
      <c r="D29" s="57">
        <v>636</v>
      </c>
      <c r="E29" s="57">
        <v>441</v>
      </c>
      <c r="F29" s="57"/>
      <c r="G29" s="57"/>
      <c r="H29" s="57">
        <v>195</v>
      </c>
      <c r="I29" s="57"/>
      <c r="J29" s="57"/>
      <c r="K29" s="56"/>
      <c r="L29" s="56"/>
      <c r="M29" s="56"/>
    </row>
    <row r="30" ht="15" customHeight="1">
      <c r="A30" t="s" s="55">
        <v>66</v>
      </c>
      <c r="B30" t="s" s="55">
        <v>67</v>
      </c>
      <c r="C30" s="57">
        <v>5487</v>
      </c>
      <c r="D30" s="57">
        <v>717</v>
      </c>
      <c r="E30" s="57">
        <v>369</v>
      </c>
      <c r="F30" s="57"/>
      <c r="G30" s="57"/>
      <c r="H30" s="57">
        <v>348</v>
      </c>
      <c r="I30" s="57">
        <v>237</v>
      </c>
      <c r="J30" s="57">
        <v>111</v>
      </c>
      <c r="K30" s="56"/>
      <c r="L30" s="56"/>
      <c r="M30" s="56"/>
    </row>
    <row r="31" ht="15" customHeight="1">
      <c r="A31" t="s" s="55">
        <v>68</v>
      </c>
      <c r="B31" t="s" s="55">
        <v>69</v>
      </c>
      <c r="C31" s="58">
        <v>2515</v>
      </c>
      <c r="D31" s="57">
        <v>72</v>
      </c>
      <c r="E31" s="57">
        <f>G31</f>
        <v>10</v>
      </c>
      <c r="F31" s="57"/>
      <c r="G31" s="57">
        <v>10</v>
      </c>
      <c r="H31" s="57">
        <f>J31</f>
        <v>62</v>
      </c>
      <c r="I31" s="57"/>
      <c r="J31" s="57">
        <v>62</v>
      </c>
      <c r="K31" s="56"/>
      <c r="L31" s="56"/>
      <c r="M31" s="56"/>
    </row>
    <row r="32" ht="15" customHeight="1">
      <c r="A32" t="s" s="55">
        <v>70</v>
      </c>
      <c r="B32" t="s" s="55">
        <v>71</v>
      </c>
      <c r="C32" s="57"/>
      <c r="D32" s="57"/>
      <c r="E32" s="57"/>
      <c r="F32" s="57"/>
      <c r="G32" s="57"/>
      <c r="H32" s="57"/>
      <c r="I32" s="57"/>
      <c r="J32" s="57"/>
      <c r="K32" s="56"/>
      <c r="L32" s="56"/>
      <c r="M32" s="56"/>
    </row>
    <row r="33" ht="15" customHeight="1">
      <c r="A33" t="s" s="55">
        <v>72</v>
      </c>
      <c r="B33" t="s" s="55">
        <v>73</v>
      </c>
      <c r="C33" s="57"/>
      <c r="D33" s="57"/>
      <c r="E33" s="57"/>
      <c r="F33" s="57"/>
      <c r="G33" s="57"/>
      <c r="H33" s="57"/>
      <c r="I33" s="57"/>
      <c r="J33" s="57"/>
      <c r="K33" s="56"/>
      <c r="L33" s="56"/>
      <c r="M33" s="56"/>
    </row>
    <row r="34" ht="15" customHeight="1">
      <c r="A34" t="s" s="55">
        <v>74</v>
      </c>
      <c r="B34" t="s" s="55">
        <v>75</v>
      </c>
      <c r="C34" s="57">
        <v>12922</v>
      </c>
      <c r="D34" s="57">
        <v>2680</v>
      </c>
      <c r="E34" s="57">
        <v>1717</v>
      </c>
      <c r="F34" s="57">
        <v>176</v>
      </c>
      <c r="G34" s="57">
        <v>1541</v>
      </c>
      <c r="H34" s="57">
        <v>963</v>
      </c>
      <c r="I34" s="57">
        <v>105</v>
      </c>
      <c r="J34" s="57">
        <v>858</v>
      </c>
      <c r="K34" s="56"/>
      <c r="L34" s="56"/>
      <c r="M34" s="56"/>
    </row>
    <row r="35" ht="15" customHeight="1">
      <c r="A35" t="s" s="55">
        <v>76</v>
      </c>
      <c r="B35" t="s" s="55">
        <v>77</v>
      </c>
      <c r="C35" s="57">
        <v>46331</v>
      </c>
      <c r="D35" s="57">
        <v>10548</v>
      </c>
      <c r="E35" s="57"/>
      <c r="F35" s="57"/>
      <c r="G35" s="57"/>
      <c r="H35" s="57">
        <v>10548</v>
      </c>
      <c r="I35" s="57">
        <v>5755</v>
      </c>
      <c r="J35" s="57">
        <v>4793</v>
      </c>
      <c r="K35" s="56"/>
      <c r="L35" s="56"/>
      <c r="M35" s="56"/>
    </row>
    <row r="36" ht="15" customHeight="1">
      <c r="A36" t="s" s="55">
        <v>78</v>
      </c>
      <c r="B36" t="s" s="55">
        <v>79</v>
      </c>
      <c r="C36" s="57"/>
      <c r="D36" s="57"/>
      <c r="E36" s="57"/>
      <c r="F36" s="57"/>
      <c r="G36" s="57"/>
      <c r="H36" s="57"/>
      <c r="I36" s="57"/>
      <c r="J36" s="57"/>
      <c r="K36" s="56"/>
      <c r="L36" s="56"/>
      <c r="M36" s="56"/>
    </row>
    <row r="37" ht="15" customHeight="1">
      <c r="A37" t="s" s="55">
        <v>80</v>
      </c>
      <c r="B37" t="s" s="55">
        <v>81</v>
      </c>
      <c r="C37" s="57">
        <v>26102</v>
      </c>
      <c r="D37" s="57">
        <v>2376</v>
      </c>
      <c r="E37" s="57">
        <v>2376</v>
      </c>
      <c r="F37" s="57">
        <v>835</v>
      </c>
      <c r="G37" s="57">
        <v>1541</v>
      </c>
      <c r="H37" s="57"/>
      <c r="I37" s="57"/>
      <c r="J37" s="57"/>
      <c r="K37" s="56"/>
      <c r="L37" s="56"/>
      <c r="M37" s="56"/>
    </row>
    <row r="38" ht="15" customHeight="1">
      <c r="A38" t="s" s="55">
        <v>82</v>
      </c>
      <c r="B38" t="s" s="55">
        <v>83</v>
      </c>
      <c r="C38" s="57">
        <v>15286</v>
      </c>
      <c r="D38" s="57">
        <v>1624</v>
      </c>
      <c r="E38" s="57">
        <v>1533</v>
      </c>
      <c r="F38" s="57">
        <v>710</v>
      </c>
      <c r="G38" s="57">
        <v>823</v>
      </c>
      <c r="H38" s="57">
        <v>91</v>
      </c>
      <c r="I38" s="57">
        <v>12</v>
      </c>
      <c r="J38" s="57">
        <v>79</v>
      </c>
      <c r="K38" s="56"/>
      <c r="L38" s="56"/>
      <c r="M38" s="56"/>
    </row>
    <row r="39" ht="15" customHeight="1">
      <c r="A39" t="s" s="55">
        <v>84</v>
      </c>
      <c r="B39" t="s" s="55">
        <v>85</v>
      </c>
      <c r="C39" s="57">
        <v>46482</v>
      </c>
      <c r="D39" s="57">
        <v>7063</v>
      </c>
      <c r="E39" s="57"/>
      <c r="F39" s="57"/>
      <c r="G39" s="57"/>
      <c r="H39" s="57">
        <v>7063</v>
      </c>
      <c r="I39" s="57">
        <v>4234</v>
      </c>
      <c r="J39" s="57">
        <v>2829</v>
      </c>
      <c r="K39" s="56"/>
      <c r="L39" s="56"/>
      <c r="M39" s="56"/>
    </row>
    <row r="40" ht="15" customHeight="1">
      <c r="A40" t="s" s="55">
        <v>86</v>
      </c>
      <c r="B40" t="s" s="55">
        <v>87</v>
      </c>
      <c r="C40" s="57">
        <v>1957</v>
      </c>
      <c r="D40" s="57">
        <v>623</v>
      </c>
      <c r="E40" s="57">
        <v>527</v>
      </c>
      <c r="F40" s="57">
        <v>452</v>
      </c>
      <c r="G40" s="57">
        <v>75</v>
      </c>
      <c r="H40" s="57">
        <v>96</v>
      </c>
      <c r="I40" s="57">
        <v>66</v>
      </c>
      <c r="J40" s="57">
        <v>30</v>
      </c>
      <c r="K40" s="56"/>
      <c r="L40" s="56"/>
      <c r="M40" s="56"/>
    </row>
    <row r="41" ht="15" customHeight="1">
      <c r="A41" t="s" s="55">
        <v>88</v>
      </c>
      <c r="B41" t="s" s="55">
        <v>89</v>
      </c>
      <c r="C41" s="57">
        <v>18848</v>
      </c>
      <c r="D41" s="57">
        <v>3051</v>
      </c>
      <c r="E41" s="57">
        <v>1729</v>
      </c>
      <c r="F41" s="57"/>
      <c r="G41" s="57"/>
      <c r="H41" s="57">
        <v>1322</v>
      </c>
      <c r="I41" s="57"/>
      <c r="J41" s="57"/>
      <c r="K41" s="56"/>
      <c r="L41" s="56"/>
      <c r="M41" s="56"/>
    </row>
    <row r="42" ht="15" customHeight="1">
      <c r="A42" t="s" s="55">
        <v>90</v>
      </c>
      <c r="B42" t="s" s="55">
        <v>91</v>
      </c>
      <c r="C42" s="57">
        <v>3858</v>
      </c>
      <c r="D42" s="57">
        <v>1849</v>
      </c>
      <c r="E42" s="57">
        <v>606</v>
      </c>
      <c r="F42" s="57">
        <v>209</v>
      </c>
      <c r="G42" s="57">
        <v>397</v>
      </c>
      <c r="H42" s="57">
        <v>1243</v>
      </c>
      <c r="I42" s="57">
        <v>300</v>
      </c>
      <c r="J42" s="57">
        <v>943</v>
      </c>
      <c r="K42" s="56"/>
      <c r="L42" s="56"/>
      <c r="M42" s="56"/>
    </row>
    <row r="43" ht="15" customHeight="1">
      <c r="A43" t="s" s="55">
        <v>92</v>
      </c>
      <c r="B43" t="s" s="55">
        <v>93</v>
      </c>
      <c r="C43" s="57"/>
      <c r="D43" s="57"/>
      <c r="E43" s="57"/>
      <c r="F43" s="57"/>
      <c r="G43" s="57"/>
      <c r="H43" s="57"/>
      <c r="I43" s="57"/>
      <c r="J43" s="57"/>
      <c r="K43" s="56"/>
      <c r="L43" s="56"/>
      <c r="M43" s="56"/>
    </row>
    <row r="44" ht="15" customHeight="1">
      <c r="A44" t="s" s="55">
        <v>94</v>
      </c>
      <c r="B44" t="s" s="55">
        <v>95</v>
      </c>
      <c r="C44" s="57">
        <v>142169</v>
      </c>
      <c r="D44" s="57">
        <v>32818</v>
      </c>
      <c r="E44" s="57">
        <v>24717</v>
      </c>
      <c r="F44" s="57"/>
      <c r="G44" s="57"/>
      <c r="H44" s="57">
        <v>8101</v>
      </c>
      <c r="I44" s="57">
        <v>5973</v>
      </c>
      <c r="J44" s="57">
        <v>2128</v>
      </c>
      <c r="K44" s="56"/>
      <c r="L44" s="56"/>
      <c r="M44" s="56"/>
    </row>
    <row r="45" ht="15" customHeight="1">
      <c r="A45" t="s" s="67">
        <v>96</v>
      </c>
      <c r="B45" t="s" s="67">
        <v>97</v>
      </c>
      <c r="C45" s="59">
        <v>6686</v>
      </c>
      <c r="D45" s="59">
        <v>3455</v>
      </c>
      <c r="E45" s="59">
        <v>1489</v>
      </c>
      <c r="F45" s="59"/>
      <c r="G45" s="59"/>
      <c r="H45" s="59">
        <v>1966</v>
      </c>
      <c r="I45" s="59"/>
      <c r="J45" s="59"/>
      <c r="K45" s="56"/>
      <c r="L45" s="56"/>
      <c r="M45" s="56"/>
    </row>
    <row r="46" ht="15" customHeight="1">
      <c r="A46" t="s" s="90">
        <v>98</v>
      </c>
      <c r="B46" t="s" s="91">
        <v>99</v>
      </c>
      <c r="C46" s="61">
        <v>30144</v>
      </c>
      <c r="D46" s="61">
        <v>12490</v>
      </c>
      <c r="E46" s="61">
        <v>11785</v>
      </c>
      <c r="F46" s="61">
        <v>10600</v>
      </c>
      <c r="G46" s="61">
        <v>1185</v>
      </c>
      <c r="H46" s="61">
        <v>705</v>
      </c>
      <c r="I46" s="61">
        <v>579</v>
      </c>
      <c r="J46" s="61">
        <v>126</v>
      </c>
      <c r="K46" s="65"/>
      <c r="L46" t="s" s="55">
        <v>147</v>
      </c>
      <c r="M46" s="56"/>
    </row>
    <row r="47" ht="15" customHeight="1">
      <c r="A47" t="s" s="73">
        <v>100</v>
      </c>
      <c r="B47" t="s" s="73">
        <v>101</v>
      </c>
      <c r="C47" s="74">
        <v>1315</v>
      </c>
      <c r="D47" s="66">
        <f>E47+H47</f>
        <v>209</v>
      </c>
      <c r="E47" s="66">
        <v>67</v>
      </c>
      <c r="F47" s="66"/>
      <c r="G47" s="94"/>
      <c r="H47" s="66">
        <f>24+118</f>
        <v>142</v>
      </c>
      <c r="I47" s="66"/>
      <c r="J47" s="66"/>
      <c r="K47" s="56"/>
      <c r="L47" s="56"/>
      <c r="M47" s="56"/>
    </row>
    <row r="48" ht="15" customHeight="1">
      <c r="A48" t="s" s="55">
        <v>102</v>
      </c>
      <c r="B48" t="s" s="55">
        <v>103</v>
      </c>
      <c r="C48" s="57">
        <v>19806</v>
      </c>
      <c r="D48" s="57">
        <v>7665</v>
      </c>
      <c r="E48" s="57"/>
      <c r="F48" s="57"/>
      <c r="G48" s="57"/>
      <c r="H48" s="57">
        <v>7665</v>
      </c>
      <c r="I48" s="57">
        <v>4927</v>
      </c>
      <c r="J48" s="57">
        <v>2738</v>
      </c>
      <c r="K48" s="56"/>
      <c r="L48" s="56"/>
      <c r="M48" s="56"/>
    </row>
    <row r="49" ht="15" customHeight="1">
      <c r="A49" t="s" s="55">
        <v>104</v>
      </c>
      <c r="B49" t="s" s="55">
        <v>105</v>
      </c>
      <c r="C49" s="57">
        <v>23926</v>
      </c>
      <c r="D49" s="57">
        <v>12378</v>
      </c>
      <c r="E49" s="57">
        <v>4878</v>
      </c>
      <c r="F49" s="57">
        <v>2609</v>
      </c>
      <c r="G49" s="57">
        <v>2269</v>
      </c>
      <c r="H49" s="57">
        <v>7500</v>
      </c>
      <c r="I49" s="57">
        <v>3521</v>
      </c>
      <c r="J49" s="57">
        <v>3979</v>
      </c>
      <c r="K49" s="56"/>
      <c r="L49" s="56"/>
      <c r="M49" s="57"/>
    </row>
    <row r="50" ht="15" customHeight="1">
      <c r="A50" t="s" s="55">
        <v>106</v>
      </c>
      <c r="B50" t="s" s="55">
        <v>107</v>
      </c>
      <c r="C50" s="57">
        <v>7262</v>
      </c>
      <c r="D50" s="57">
        <v>965</v>
      </c>
      <c r="E50" s="57">
        <v>965</v>
      </c>
      <c r="F50" s="57">
        <v>68</v>
      </c>
      <c r="G50" s="57">
        <v>897</v>
      </c>
      <c r="H50" s="57"/>
      <c r="I50" s="57"/>
      <c r="J50" s="57"/>
      <c r="K50" s="56"/>
      <c r="L50" s="56"/>
      <c r="M50" s="56"/>
    </row>
    <row r="51" ht="15" customHeight="1">
      <c r="A51" t="s" s="55">
        <v>108</v>
      </c>
      <c r="B51" t="s" s="55">
        <v>109</v>
      </c>
      <c r="C51" s="57">
        <v>2543</v>
      </c>
      <c r="D51" s="57">
        <v>774</v>
      </c>
      <c r="E51" s="57">
        <v>498</v>
      </c>
      <c r="F51" s="57">
        <v>29</v>
      </c>
      <c r="G51" s="57">
        <v>469</v>
      </c>
      <c r="H51" s="57">
        <v>276</v>
      </c>
      <c r="I51" s="57">
        <v>71</v>
      </c>
      <c r="J51" s="57">
        <v>205</v>
      </c>
      <c r="K51" s="56"/>
      <c r="L51" s="56"/>
      <c r="M51" s="56"/>
    </row>
    <row r="52" ht="15" customHeight="1">
      <c r="A52" s="56"/>
      <c r="B52" s="56"/>
      <c r="C52" s="56"/>
      <c r="D52" s="56"/>
      <c r="E52" s="56"/>
      <c r="F52" s="56"/>
      <c r="G52" s="56"/>
      <c r="H52" s="56"/>
      <c r="I52" s="56"/>
      <c r="J52" s="56"/>
      <c r="K52" s="56"/>
      <c r="L52" s="56"/>
      <c r="M52" s="57"/>
    </row>
    <row r="53" ht="15" customHeight="1">
      <c r="A53" s="56"/>
      <c r="B53" t="s" s="75">
        <v>110</v>
      </c>
      <c r="C53" s="76">
        <f>SUM(C2:C51)</f>
        <v>967153</v>
      </c>
      <c r="D53" s="76">
        <f>SUM(D2:D51)</f>
        <v>218047</v>
      </c>
      <c r="E53" s="76">
        <f>SUM(E2:E51)</f>
        <v>109878</v>
      </c>
      <c r="F53" s="76">
        <f>SUM(F2:F51)+E9+E20+E21+E29+E30+E41+E44+E45+E47</f>
        <v>80101</v>
      </c>
      <c r="G53" s="76">
        <f>SUM(G2:G51)</f>
        <v>29777</v>
      </c>
      <c r="H53" s="76">
        <f>SUM(H2:H51)</f>
        <v>108169</v>
      </c>
      <c r="I53" s="76">
        <f>SUM(I2:I51)+H21+H29+H41+H45+H47</f>
        <v>76163</v>
      </c>
      <c r="J53" s="76">
        <f>SUM(J2:J51)</f>
        <v>32006</v>
      </c>
      <c r="K53" s="56"/>
      <c r="L53" s="57"/>
      <c r="M53" s="56"/>
    </row>
    <row r="54" ht="15" customHeight="1">
      <c r="A54" s="56"/>
      <c r="B54" s="56"/>
      <c r="C54" s="56"/>
      <c r="D54" s="56"/>
      <c r="E54" s="56"/>
      <c r="F54" s="56"/>
      <c r="G54" s="56"/>
      <c r="H54" s="56"/>
      <c r="I54" s="56"/>
      <c r="J54" s="56"/>
      <c r="K54" s="56"/>
      <c r="L54" s="56"/>
      <c r="M54" s="56"/>
    </row>
    <row r="55" ht="15" customHeight="1">
      <c r="A55" s="56"/>
      <c r="B55" t="s" s="55">
        <v>140</v>
      </c>
      <c r="C55" s="58">
        <f>COUNTIF(C2:C51,"&gt;0")</f>
        <v>41</v>
      </c>
      <c r="D55" s="58">
        <f>COUNTIF(D2:D51,"&gt;0")</f>
        <v>39</v>
      </c>
      <c r="E55" s="58">
        <f>COUNTIF(E2:E51,"&gt;0")</f>
        <v>34</v>
      </c>
      <c r="F55" s="58">
        <f>COUNTIF(F2:F51,"&gt;0")</f>
        <v>22</v>
      </c>
      <c r="G55" s="58">
        <f>COUNTIF(G2:G51,"&gt;0")</f>
        <v>25</v>
      </c>
      <c r="H55" s="58">
        <f>COUNTIF(H2:H51,"&gt;0")</f>
        <v>36</v>
      </c>
      <c r="I55" s="58">
        <f>COUNTIF(I2:I51,"&gt;0")</f>
        <v>28</v>
      </c>
      <c r="J55" s="58">
        <f>COUNTIF(J2:J51,"&gt;0")</f>
        <v>30</v>
      </c>
      <c r="K55" s="56"/>
      <c r="L55" s="56"/>
      <c r="M55" s="56"/>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dimension ref="A1:M55"/>
  <sheetViews>
    <sheetView workbookViewId="0" showGridLines="0" defaultGridColor="1"/>
  </sheetViews>
  <sheetFormatPr defaultColWidth="8.83333" defaultRowHeight="15" customHeight="1" outlineLevelRow="0" outlineLevelCol="0"/>
  <cols>
    <col min="1" max="1" width="11.3516" style="95" customWidth="1"/>
    <col min="2" max="2" width="15.3516" style="95" customWidth="1"/>
    <col min="3" max="3" width="10.6719" style="95" customWidth="1"/>
    <col min="4" max="4" width="10.6719" style="95" customWidth="1"/>
    <col min="5" max="5" width="10.6719" style="95" customWidth="1"/>
    <col min="6" max="6" width="10.6719" style="95" customWidth="1"/>
    <col min="7" max="7" width="10.6719" style="95" customWidth="1"/>
    <col min="8" max="8" width="10.6719" style="95" customWidth="1"/>
    <col min="9" max="9" width="10.6719" style="95" customWidth="1"/>
    <col min="10" max="10" width="10.6719" style="95" customWidth="1"/>
    <col min="11" max="11" width="8.85156" style="95" customWidth="1"/>
    <col min="12" max="12" width="8.85156" style="95" customWidth="1"/>
    <col min="13" max="13" width="8.85156" style="95" customWidth="1"/>
    <col min="14" max="256" width="8.85156" style="95" customWidth="1"/>
  </cols>
  <sheetData>
    <row r="1" ht="57" customHeight="1">
      <c r="A1" t="s" s="53">
        <v>0</v>
      </c>
      <c r="B1" t="s" s="53">
        <v>1</v>
      </c>
      <c r="C1" t="s" s="54">
        <v>111</v>
      </c>
      <c r="D1" t="s" s="54">
        <v>112</v>
      </c>
      <c r="E1" t="s" s="54">
        <v>113</v>
      </c>
      <c r="F1" t="s" s="54">
        <v>114</v>
      </c>
      <c r="G1" t="s" s="54">
        <v>115</v>
      </c>
      <c r="H1" t="s" s="54">
        <v>116</v>
      </c>
      <c r="I1" t="s" s="54">
        <v>117</v>
      </c>
      <c r="J1" t="s" s="54">
        <v>118</v>
      </c>
      <c r="K1" t="s" s="55">
        <v>145</v>
      </c>
      <c r="L1" t="s" s="55">
        <v>146</v>
      </c>
      <c r="M1" s="56"/>
    </row>
    <row r="2" ht="15" customHeight="1">
      <c r="A2" t="s" s="55">
        <v>10</v>
      </c>
      <c r="B2" t="s" s="55">
        <v>11</v>
      </c>
      <c r="C2" s="57">
        <v>4599</v>
      </c>
      <c r="D2" s="57">
        <v>1646</v>
      </c>
      <c r="E2" s="57">
        <v>1366</v>
      </c>
      <c r="F2" s="57">
        <v>861</v>
      </c>
      <c r="G2" s="57">
        <v>505</v>
      </c>
      <c r="H2" s="57">
        <v>280</v>
      </c>
      <c r="I2" s="57">
        <v>175</v>
      </c>
      <c r="J2" s="57">
        <v>105</v>
      </c>
      <c r="K2" s="56"/>
      <c r="L2" s="56"/>
      <c r="M2" s="56"/>
    </row>
    <row r="3" ht="15" customHeight="1">
      <c r="A3" t="s" s="55">
        <v>12</v>
      </c>
      <c r="B3" t="s" s="55">
        <v>13</v>
      </c>
      <c r="C3" s="57">
        <v>27922</v>
      </c>
      <c r="D3" s="57">
        <f>E3+H3</f>
        <v>278</v>
      </c>
      <c r="E3" s="57">
        <f>G3</f>
        <v>164</v>
      </c>
      <c r="F3" s="57"/>
      <c r="G3" s="57">
        <v>164</v>
      </c>
      <c r="H3" s="57">
        <f>J3</f>
        <v>114</v>
      </c>
      <c r="I3" s="57"/>
      <c r="J3" s="57">
        <v>114</v>
      </c>
      <c r="K3" s="56"/>
      <c r="L3" s="56"/>
      <c r="M3" s="56"/>
    </row>
    <row r="4" ht="15" customHeight="1">
      <c r="A4" t="s" s="55">
        <v>14</v>
      </c>
      <c r="B4" t="s" s="55">
        <v>15</v>
      </c>
      <c r="C4" s="57">
        <v>15680</v>
      </c>
      <c r="D4" s="57">
        <v>7413</v>
      </c>
      <c r="E4" s="57">
        <v>2672</v>
      </c>
      <c r="F4" s="57">
        <v>2159</v>
      </c>
      <c r="G4" s="57">
        <v>513</v>
      </c>
      <c r="H4" s="57">
        <v>4741</v>
      </c>
      <c r="I4" s="57">
        <v>3944</v>
      </c>
      <c r="J4" s="57">
        <v>797</v>
      </c>
      <c r="K4" s="56"/>
      <c r="L4" s="56"/>
      <c r="M4" s="56"/>
    </row>
    <row r="5" ht="15" customHeight="1">
      <c r="A5" t="s" s="55">
        <v>16</v>
      </c>
      <c r="B5" t="s" s="55">
        <v>17</v>
      </c>
      <c r="C5" s="57">
        <v>41937</v>
      </c>
      <c r="D5" s="57">
        <v>10080</v>
      </c>
      <c r="E5" s="57">
        <v>8339</v>
      </c>
      <c r="F5" s="57">
        <v>5335</v>
      </c>
      <c r="G5" s="57">
        <v>3004</v>
      </c>
      <c r="H5" s="57">
        <v>1741</v>
      </c>
      <c r="I5" s="57">
        <v>566</v>
      </c>
      <c r="J5" s="57">
        <v>1175</v>
      </c>
      <c r="K5" s="56"/>
      <c r="L5" t="s" s="55">
        <v>147</v>
      </c>
      <c r="M5" s="56"/>
    </row>
    <row r="6" ht="15" customHeight="1">
      <c r="A6" t="s" s="55">
        <v>18</v>
      </c>
      <c r="B6" t="s" s="55">
        <v>19</v>
      </c>
      <c r="C6" s="57">
        <v>125195</v>
      </c>
      <c r="D6" s="57">
        <v>30983</v>
      </c>
      <c r="E6" s="57">
        <v>10255</v>
      </c>
      <c r="F6" s="57">
        <v>6900</v>
      </c>
      <c r="G6" s="57">
        <v>3355</v>
      </c>
      <c r="H6" s="57">
        <v>20728</v>
      </c>
      <c r="I6" s="57">
        <v>20647</v>
      </c>
      <c r="J6" s="57">
        <v>81</v>
      </c>
      <c r="K6" s="56"/>
      <c r="L6" s="56"/>
      <c r="M6" s="56"/>
    </row>
    <row r="7" ht="15" customHeight="1">
      <c r="A7" t="s" s="55">
        <v>20</v>
      </c>
      <c r="B7" t="s" s="55">
        <v>21</v>
      </c>
      <c r="C7" s="57">
        <v>19951</v>
      </c>
      <c r="D7" s="57">
        <v>4101</v>
      </c>
      <c r="E7" s="57">
        <v>82</v>
      </c>
      <c r="F7" s="57">
        <v>55</v>
      </c>
      <c r="G7" s="57">
        <v>27</v>
      </c>
      <c r="H7" s="57">
        <v>4019</v>
      </c>
      <c r="I7" s="57">
        <v>2698</v>
      </c>
      <c r="J7" s="57">
        <v>1321</v>
      </c>
      <c r="K7" s="56"/>
      <c r="L7" s="56"/>
      <c r="M7" s="56"/>
    </row>
    <row r="8" ht="15" customHeight="1">
      <c r="A8" t="s" s="55">
        <v>22</v>
      </c>
      <c r="B8" t="s" s="55">
        <v>23</v>
      </c>
      <c r="C8" s="57">
        <v>13100</v>
      </c>
      <c r="D8" s="57"/>
      <c r="E8" s="57"/>
      <c r="F8" s="57"/>
      <c r="G8" s="57"/>
      <c r="H8" s="57"/>
      <c r="I8" s="57"/>
      <c r="J8" s="57"/>
      <c r="K8" s="56"/>
      <c r="L8" s="56"/>
      <c r="M8" s="56"/>
    </row>
    <row r="9" ht="15" customHeight="1">
      <c r="A9" t="s" s="55">
        <v>24</v>
      </c>
      <c r="B9" t="s" s="55">
        <v>25</v>
      </c>
      <c r="C9" s="57">
        <v>4436</v>
      </c>
      <c r="D9" s="57">
        <v>438</v>
      </c>
      <c r="E9" s="57">
        <v>438</v>
      </c>
      <c r="F9" s="57"/>
      <c r="G9" s="57"/>
      <c r="H9" s="57"/>
      <c r="I9" s="57"/>
      <c r="J9" s="57"/>
      <c r="K9" s="56"/>
      <c r="L9" s="56"/>
      <c r="M9" s="56"/>
    </row>
    <row r="10" ht="15" customHeight="1">
      <c r="A10" t="s" s="55">
        <v>26</v>
      </c>
      <c r="B10" t="s" s="55">
        <v>27</v>
      </c>
      <c r="C10" s="57">
        <v>95626</v>
      </c>
      <c r="D10" s="57">
        <v>13907</v>
      </c>
      <c r="E10" s="57">
        <v>13231</v>
      </c>
      <c r="F10" s="57">
        <v>8104</v>
      </c>
      <c r="G10" s="57">
        <v>5127</v>
      </c>
      <c r="H10" s="57">
        <v>676</v>
      </c>
      <c r="I10" s="57">
        <v>321</v>
      </c>
      <c r="J10" s="57">
        <v>355</v>
      </c>
      <c r="K10" s="56"/>
      <c r="L10" s="56"/>
      <c r="M10" s="56"/>
    </row>
    <row r="11" ht="15" customHeight="1">
      <c r="A11" t="s" s="55">
        <v>28</v>
      </c>
      <c r="B11" t="s" s="55">
        <v>29</v>
      </c>
      <c r="C11" s="57"/>
      <c r="D11" s="57"/>
      <c r="E11" s="57"/>
      <c r="F11" s="57"/>
      <c r="G11" s="57"/>
      <c r="H11" s="57"/>
      <c r="I11" s="57"/>
      <c r="J11" s="57"/>
      <c r="K11" s="56"/>
      <c r="L11" s="56"/>
      <c r="M11" s="56"/>
    </row>
    <row r="12" ht="15" customHeight="1">
      <c r="A12" t="s" s="55">
        <v>30</v>
      </c>
      <c r="B12" t="s" s="55">
        <v>31</v>
      </c>
      <c r="C12" s="57">
        <v>4337</v>
      </c>
      <c r="D12" s="57">
        <v>1417</v>
      </c>
      <c r="E12" s="57">
        <v>632</v>
      </c>
      <c r="F12" s="57">
        <v>509</v>
      </c>
      <c r="G12" s="57">
        <v>123</v>
      </c>
      <c r="H12" s="57">
        <v>785</v>
      </c>
      <c r="I12" s="57">
        <v>631</v>
      </c>
      <c r="J12" s="57">
        <v>154</v>
      </c>
      <c r="K12" s="56"/>
      <c r="L12" s="56"/>
      <c r="M12" s="56"/>
    </row>
    <row r="13" ht="15" customHeight="1">
      <c r="A13" t="s" s="55">
        <v>32</v>
      </c>
      <c r="B13" t="s" s="55">
        <v>33</v>
      </c>
      <c r="C13" s="57">
        <v>8431</v>
      </c>
      <c r="D13" s="57">
        <v>2682</v>
      </c>
      <c r="E13" s="57">
        <v>1768</v>
      </c>
      <c r="F13" s="57">
        <v>920</v>
      </c>
      <c r="G13" s="57">
        <v>848</v>
      </c>
      <c r="H13" s="57">
        <v>914</v>
      </c>
      <c r="I13" s="57">
        <v>570</v>
      </c>
      <c r="J13" s="57">
        <v>344</v>
      </c>
      <c r="K13" s="56"/>
      <c r="L13" s="56"/>
      <c r="M13" s="56"/>
    </row>
    <row r="14" ht="15" customHeight="1">
      <c r="A14" t="s" s="55">
        <v>34</v>
      </c>
      <c r="B14" t="s" s="55">
        <v>35</v>
      </c>
      <c r="C14" s="57">
        <v>9038</v>
      </c>
      <c r="D14" s="57">
        <v>3903</v>
      </c>
      <c r="E14" s="57">
        <v>2639</v>
      </c>
      <c r="F14" s="57">
        <v>1912</v>
      </c>
      <c r="G14" s="57">
        <v>727</v>
      </c>
      <c r="H14" s="57">
        <v>1264</v>
      </c>
      <c r="I14" s="57">
        <v>999</v>
      </c>
      <c r="J14" s="57">
        <v>265</v>
      </c>
      <c r="K14" s="56"/>
      <c r="L14" s="56"/>
      <c r="M14" s="56"/>
    </row>
    <row r="15" ht="15" customHeight="1">
      <c r="A15" t="s" s="55">
        <v>36</v>
      </c>
      <c r="B15" t="s" s="55">
        <v>37</v>
      </c>
      <c r="C15" s="57">
        <v>39306</v>
      </c>
      <c r="D15" s="57">
        <v>5708</v>
      </c>
      <c r="E15" s="57"/>
      <c r="F15" s="57"/>
      <c r="G15" s="57"/>
      <c r="H15" s="57">
        <v>5708</v>
      </c>
      <c r="I15" s="57">
        <v>2041</v>
      </c>
      <c r="J15" s="57">
        <v>3667</v>
      </c>
      <c r="K15" s="56"/>
      <c r="L15" s="56"/>
      <c r="M15" s="56"/>
    </row>
    <row r="16" ht="15" customHeight="1">
      <c r="A16" t="s" s="55">
        <v>38</v>
      </c>
      <c r="B16" t="s" s="55">
        <v>39</v>
      </c>
      <c r="C16" s="57"/>
      <c r="D16" s="57"/>
      <c r="E16" s="57"/>
      <c r="F16" s="57"/>
      <c r="G16" s="57"/>
      <c r="H16" s="57"/>
      <c r="I16" s="57"/>
      <c r="J16" s="57"/>
      <c r="K16" s="56"/>
      <c r="L16" s="56"/>
      <c r="M16" s="56"/>
    </row>
    <row r="17" ht="15" customHeight="1">
      <c r="A17" t="s" s="55">
        <v>40</v>
      </c>
      <c r="B17" t="s" s="55">
        <v>41</v>
      </c>
      <c r="C17" s="57">
        <v>10044</v>
      </c>
      <c r="D17" s="57">
        <v>3085</v>
      </c>
      <c r="E17" s="57">
        <v>2337</v>
      </c>
      <c r="F17" s="57">
        <v>927</v>
      </c>
      <c r="G17" s="57">
        <v>1410</v>
      </c>
      <c r="H17" s="57">
        <v>748</v>
      </c>
      <c r="I17" s="57">
        <v>748</v>
      </c>
      <c r="J17" s="57"/>
      <c r="K17" s="56"/>
      <c r="L17" s="56"/>
      <c r="M17" s="56"/>
    </row>
    <row r="18" ht="15" customHeight="1">
      <c r="A18" t="s" s="55">
        <v>42</v>
      </c>
      <c r="B18" t="s" s="55">
        <v>43</v>
      </c>
      <c r="C18" s="57"/>
      <c r="D18" s="57"/>
      <c r="E18" s="57"/>
      <c r="F18" s="57"/>
      <c r="G18" s="57"/>
      <c r="H18" s="57"/>
      <c r="I18" s="57"/>
      <c r="J18" s="57"/>
      <c r="K18" s="56"/>
      <c r="L18" s="56"/>
      <c r="M18" s="56"/>
    </row>
    <row r="19" ht="15" customHeight="1">
      <c r="A19" t="s" s="55">
        <v>44</v>
      </c>
      <c r="B19" t="s" s="55">
        <v>45</v>
      </c>
      <c r="C19" s="57">
        <v>31519</v>
      </c>
      <c r="D19" s="57">
        <v>9426</v>
      </c>
      <c r="E19" s="57">
        <v>3497</v>
      </c>
      <c r="F19" s="57">
        <v>1093</v>
      </c>
      <c r="G19" s="57">
        <v>2404</v>
      </c>
      <c r="H19" s="57">
        <v>5929</v>
      </c>
      <c r="I19" s="57">
        <v>5109</v>
      </c>
      <c r="J19" s="57">
        <v>820</v>
      </c>
      <c r="K19" s="56"/>
      <c r="L19" s="56"/>
      <c r="M19" s="56"/>
    </row>
    <row r="20" ht="15" customHeight="1">
      <c r="A20" t="s" s="55">
        <v>46</v>
      </c>
      <c r="B20" t="s" s="55">
        <v>47</v>
      </c>
      <c r="C20" s="57">
        <v>7978</v>
      </c>
      <c r="D20" s="57">
        <v>222</v>
      </c>
      <c r="E20" s="57">
        <v>11</v>
      </c>
      <c r="F20" s="57"/>
      <c r="G20" s="57"/>
      <c r="H20" s="57">
        <v>211</v>
      </c>
      <c r="I20" s="57">
        <v>80</v>
      </c>
      <c r="J20" s="57">
        <v>131</v>
      </c>
      <c r="K20" s="56"/>
      <c r="L20" s="56"/>
      <c r="M20" s="56"/>
    </row>
    <row r="21" ht="15" customHeight="1">
      <c r="A21" t="s" s="55">
        <v>48</v>
      </c>
      <c r="B21" t="s" s="55">
        <v>49</v>
      </c>
      <c r="C21" s="57">
        <v>19014</v>
      </c>
      <c r="D21" s="57">
        <v>1563</v>
      </c>
      <c r="E21" s="57">
        <v>814</v>
      </c>
      <c r="F21" s="57"/>
      <c r="G21" s="57"/>
      <c r="H21" s="57">
        <v>749</v>
      </c>
      <c r="I21" s="57"/>
      <c r="J21" s="57"/>
      <c r="K21" s="56"/>
      <c r="L21" s="56"/>
      <c r="M21" s="56"/>
    </row>
    <row r="22" ht="15" customHeight="1">
      <c r="A22" t="s" s="55">
        <v>50</v>
      </c>
      <c r="B22" t="s" s="55">
        <v>51</v>
      </c>
      <c r="C22" s="57">
        <v>2265</v>
      </c>
      <c r="D22" s="57"/>
      <c r="E22" s="57"/>
      <c r="F22" s="57"/>
      <c r="G22" s="57"/>
      <c r="H22" s="57"/>
      <c r="I22" s="57"/>
      <c r="J22" s="57"/>
      <c r="K22" s="56"/>
      <c r="L22" s="56"/>
      <c r="M22" s="56"/>
    </row>
    <row r="23" ht="15" customHeight="1">
      <c r="A23" t="s" s="55">
        <v>52</v>
      </c>
      <c r="B23" t="s" s="55">
        <v>53</v>
      </c>
      <c r="C23" s="57">
        <v>38370</v>
      </c>
      <c r="D23" s="57">
        <v>1547</v>
      </c>
      <c r="E23" s="57"/>
      <c r="F23" s="57"/>
      <c r="G23" s="57"/>
      <c r="H23" s="57">
        <f>J23</f>
        <v>1547</v>
      </c>
      <c r="I23" s="57"/>
      <c r="J23" s="57">
        <v>1547</v>
      </c>
      <c r="K23" s="56"/>
      <c r="L23" s="56"/>
      <c r="M23" s="56"/>
    </row>
    <row r="24" ht="15" customHeight="1">
      <c r="A24" t="s" s="55">
        <v>54</v>
      </c>
      <c r="B24" t="s" s="55">
        <v>55</v>
      </c>
      <c r="C24" s="57">
        <v>9577</v>
      </c>
      <c r="D24" s="57">
        <f>E24+H24</f>
        <v>2911</v>
      </c>
      <c r="E24" s="57">
        <v>1174</v>
      </c>
      <c r="F24" s="57"/>
      <c r="G24" s="57">
        <v>1174</v>
      </c>
      <c r="H24" s="57">
        <v>1737</v>
      </c>
      <c r="I24" s="57">
        <v>603</v>
      </c>
      <c r="J24" s="57">
        <v>1134</v>
      </c>
      <c r="K24" s="56"/>
      <c r="L24" s="56"/>
      <c r="M24" s="56"/>
    </row>
    <row r="25" ht="15" customHeight="1">
      <c r="A25" t="s" s="55">
        <v>56</v>
      </c>
      <c r="B25" t="s" s="55">
        <v>57</v>
      </c>
      <c r="C25" s="57">
        <v>28174</v>
      </c>
      <c r="D25" s="57">
        <v>14344</v>
      </c>
      <c r="E25" s="57">
        <v>8898</v>
      </c>
      <c r="F25" s="57">
        <v>5299</v>
      </c>
      <c r="G25" s="57">
        <v>3599</v>
      </c>
      <c r="H25" s="57">
        <v>5446</v>
      </c>
      <c r="I25" s="57">
        <v>3312</v>
      </c>
      <c r="J25" s="57">
        <v>2134</v>
      </c>
      <c r="K25" s="56"/>
      <c r="L25" s="56"/>
      <c r="M25" s="56"/>
    </row>
    <row r="26" ht="15" customHeight="1">
      <c r="A26" t="s" s="55">
        <v>58</v>
      </c>
      <c r="B26" t="s" s="55">
        <v>59</v>
      </c>
      <c r="C26" s="57">
        <v>19426</v>
      </c>
      <c r="D26" s="57">
        <v>5786</v>
      </c>
      <c r="E26" s="57">
        <v>3801</v>
      </c>
      <c r="F26" s="57">
        <v>1807</v>
      </c>
      <c r="G26" s="57">
        <v>1994</v>
      </c>
      <c r="H26" s="57">
        <v>1985</v>
      </c>
      <c r="I26" s="57">
        <v>645</v>
      </c>
      <c r="J26" s="57">
        <v>1340</v>
      </c>
      <c r="K26" s="56"/>
      <c r="L26" t="s" s="55">
        <v>147</v>
      </c>
      <c r="M26" s="56"/>
    </row>
    <row r="27" ht="15" customHeight="1">
      <c r="A27" t="s" s="55">
        <v>60</v>
      </c>
      <c r="B27" t="s" s="55">
        <v>61</v>
      </c>
      <c r="C27" s="57">
        <v>2784</v>
      </c>
      <c r="D27" s="57">
        <v>794</v>
      </c>
      <c r="E27" s="57">
        <v>542</v>
      </c>
      <c r="F27" s="57">
        <v>172</v>
      </c>
      <c r="G27" s="57">
        <v>370</v>
      </c>
      <c r="H27" s="57">
        <v>252</v>
      </c>
      <c r="I27" s="57">
        <v>41</v>
      </c>
      <c r="J27" s="57">
        <v>211</v>
      </c>
      <c r="K27" s="56"/>
      <c r="L27" t="s" s="55">
        <v>147</v>
      </c>
      <c r="M27" s="56"/>
    </row>
    <row r="28" ht="15" customHeight="1">
      <c r="A28" t="s" s="55">
        <v>62</v>
      </c>
      <c r="B28" t="s" s="55">
        <v>63</v>
      </c>
      <c r="C28" s="57">
        <v>34394</v>
      </c>
      <c r="D28" s="57">
        <v>10094</v>
      </c>
      <c r="E28" s="57">
        <v>5973</v>
      </c>
      <c r="F28" s="57">
        <v>5525</v>
      </c>
      <c r="G28" s="57">
        <v>448</v>
      </c>
      <c r="H28" s="57">
        <v>4121</v>
      </c>
      <c r="I28" s="57">
        <v>4115</v>
      </c>
      <c r="J28" s="57">
        <v>6</v>
      </c>
      <c r="K28" s="56"/>
      <c r="L28" s="56"/>
      <c r="M28" s="56"/>
    </row>
    <row r="29" ht="15" customHeight="1">
      <c r="A29" t="s" s="55">
        <v>64</v>
      </c>
      <c r="B29" t="s" s="55">
        <v>65</v>
      </c>
      <c r="C29" s="57">
        <v>1794</v>
      </c>
      <c r="D29" s="57">
        <v>597</v>
      </c>
      <c r="E29" s="57">
        <v>413</v>
      </c>
      <c r="F29" s="57"/>
      <c r="G29" s="57"/>
      <c r="H29" s="57">
        <v>184</v>
      </c>
      <c r="I29" s="57"/>
      <c r="J29" s="57"/>
      <c r="K29" s="56"/>
      <c r="L29" t="s" s="55">
        <v>147</v>
      </c>
      <c r="M29" s="56"/>
    </row>
    <row r="30" ht="15" customHeight="1">
      <c r="A30" t="s" s="55">
        <v>66</v>
      </c>
      <c r="B30" t="s" s="55">
        <v>67</v>
      </c>
      <c r="C30" s="57">
        <v>5487</v>
      </c>
      <c r="D30" s="57">
        <v>717</v>
      </c>
      <c r="E30" s="57">
        <v>369</v>
      </c>
      <c r="F30" s="57"/>
      <c r="G30" s="57"/>
      <c r="H30" s="57">
        <v>348</v>
      </c>
      <c r="I30" s="57">
        <v>237</v>
      </c>
      <c r="J30" s="57">
        <v>111</v>
      </c>
      <c r="K30" s="56"/>
      <c r="L30" s="56"/>
      <c r="M30" s="56"/>
    </row>
    <row r="31" ht="15" customHeight="1">
      <c r="A31" t="s" s="55">
        <v>68</v>
      </c>
      <c r="B31" t="s" s="55">
        <v>69</v>
      </c>
      <c r="C31" s="58">
        <v>2515</v>
      </c>
      <c r="D31" s="57">
        <v>72</v>
      </c>
      <c r="E31" s="57">
        <f>G31</f>
        <v>10</v>
      </c>
      <c r="F31" s="57"/>
      <c r="G31" s="57">
        <v>10</v>
      </c>
      <c r="H31" s="57">
        <f>J31</f>
        <v>62</v>
      </c>
      <c r="I31" s="57"/>
      <c r="J31" s="57">
        <v>62</v>
      </c>
      <c r="K31" s="56"/>
      <c r="L31" s="56"/>
      <c r="M31" s="56"/>
    </row>
    <row r="32" ht="15" customHeight="1">
      <c r="A32" t="s" s="55">
        <v>70</v>
      </c>
      <c r="B32" t="s" s="55">
        <v>71</v>
      </c>
      <c r="C32" s="57"/>
      <c r="D32" s="57"/>
      <c r="E32" s="57"/>
      <c r="F32" s="57"/>
      <c r="G32" s="57"/>
      <c r="H32" s="57"/>
      <c r="I32" s="57"/>
      <c r="J32" s="57"/>
      <c r="K32" s="56"/>
      <c r="L32" s="56"/>
      <c r="M32" s="56"/>
    </row>
    <row r="33" ht="15" customHeight="1">
      <c r="A33" t="s" s="55">
        <v>72</v>
      </c>
      <c r="B33" t="s" s="55">
        <v>73</v>
      </c>
      <c r="C33" s="57"/>
      <c r="D33" s="57"/>
      <c r="E33" s="57"/>
      <c r="F33" s="57"/>
      <c r="G33" s="57"/>
      <c r="H33" s="57"/>
      <c r="I33" s="57"/>
      <c r="J33" s="57"/>
      <c r="K33" s="56"/>
      <c r="L33" s="56"/>
      <c r="M33" s="56"/>
    </row>
    <row r="34" ht="15" customHeight="1">
      <c r="A34" t="s" s="55">
        <v>74</v>
      </c>
      <c r="B34" t="s" s="55">
        <v>75</v>
      </c>
      <c r="C34" s="57">
        <v>12922</v>
      </c>
      <c r="D34" s="57">
        <v>2680</v>
      </c>
      <c r="E34" s="57">
        <v>1717</v>
      </c>
      <c r="F34" s="57">
        <v>176</v>
      </c>
      <c r="G34" s="57">
        <v>1541</v>
      </c>
      <c r="H34" s="57">
        <v>963</v>
      </c>
      <c r="I34" s="57">
        <v>105</v>
      </c>
      <c r="J34" s="57">
        <v>858</v>
      </c>
      <c r="K34" s="56"/>
      <c r="L34" s="56"/>
      <c r="M34" s="56"/>
    </row>
    <row r="35" ht="15" customHeight="1">
      <c r="A35" t="s" s="55">
        <v>76</v>
      </c>
      <c r="B35" t="s" s="55">
        <v>77</v>
      </c>
      <c r="C35" s="57">
        <v>46331</v>
      </c>
      <c r="D35" s="57">
        <v>10548</v>
      </c>
      <c r="E35" s="57"/>
      <c r="F35" s="57"/>
      <c r="G35" s="57"/>
      <c r="H35" s="57">
        <v>10548</v>
      </c>
      <c r="I35" s="57">
        <v>5755</v>
      </c>
      <c r="J35" s="57">
        <v>4793</v>
      </c>
      <c r="K35" s="56"/>
      <c r="L35" s="56"/>
      <c r="M35" s="56"/>
    </row>
    <row r="36" ht="15" customHeight="1">
      <c r="A36" t="s" s="55">
        <v>78</v>
      </c>
      <c r="B36" t="s" s="55">
        <v>79</v>
      </c>
      <c r="C36" s="57"/>
      <c r="D36" s="57"/>
      <c r="E36" s="57"/>
      <c r="F36" s="57"/>
      <c r="G36" s="57"/>
      <c r="H36" s="57"/>
      <c r="I36" s="57"/>
      <c r="J36" s="57"/>
      <c r="K36" s="56"/>
      <c r="L36" s="56"/>
      <c r="M36" s="56"/>
    </row>
    <row r="37" ht="15" customHeight="1">
      <c r="A37" t="s" s="55">
        <v>80</v>
      </c>
      <c r="B37" t="s" s="55">
        <v>81</v>
      </c>
      <c r="C37" s="57">
        <v>26102</v>
      </c>
      <c r="D37" s="57">
        <v>2376</v>
      </c>
      <c r="E37" s="57">
        <v>3910</v>
      </c>
      <c r="F37" s="57">
        <v>2380</v>
      </c>
      <c r="G37" s="57">
        <v>1530</v>
      </c>
      <c r="H37" s="57"/>
      <c r="I37" s="57"/>
      <c r="J37" s="57"/>
      <c r="K37" s="56"/>
      <c r="L37" t="s" s="55">
        <v>147</v>
      </c>
      <c r="M37" s="56"/>
    </row>
    <row r="38" ht="15" customHeight="1">
      <c r="A38" t="s" s="55">
        <v>82</v>
      </c>
      <c r="B38" t="s" s="55">
        <v>83</v>
      </c>
      <c r="C38" s="57">
        <v>15286</v>
      </c>
      <c r="D38" s="57">
        <v>1624</v>
      </c>
      <c r="E38" s="57">
        <v>1533</v>
      </c>
      <c r="F38" s="57">
        <v>710</v>
      </c>
      <c r="G38" s="57">
        <v>823</v>
      </c>
      <c r="H38" s="57">
        <v>91</v>
      </c>
      <c r="I38" s="57">
        <v>12</v>
      </c>
      <c r="J38" s="57">
        <v>79</v>
      </c>
      <c r="K38" s="56"/>
      <c r="L38" s="56"/>
      <c r="M38" s="56"/>
    </row>
    <row r="39" ht="15" customHeight="1">
      <c r="A39" t="s" s="55">
        <v>84</v>
      </c>
      <c r="B39" t="s" s="55">
        <v>85</v>
      </c>
      <c r="C39" s="57">
        <v>46482</v>
      </c>
      <c r="D39" s="57">
        <v>7063</v>
      </c>
      <c r="E39" s="57"/>
      <c r="F39" s="57"/>
      <c r="G39" s="57"/>
      <c r="H39" s="57">
        <v>7063</v>
      </c>
      <c r="I39" s="57">
        <v>4234</v>
      </c>
      <c r="J39" s="57">
        <v>2829</v>
      </c>
      <c r="K39" s="56"/>
      <c r="L39" s="56"/>
      <c r="M39" s="56"/>
    </row>
    <row r="40" ht="15" customHeight="1">
      <c r="A40" t="s" s="55">
        <v>86</v>
      </c>
      <c r="B40" t="s" s="55">
        <v>87</v>
      </c>
      <c r="C40" s="57">
        <v>1957</v>
      </c>
      <c r="D40" s="57">
        <v>623</v>
      </c>
      <c r="E40" s="57">
        <v>527</v>
      </c>
      <c r="F40" s="57">
        <v>452</v>
      </c>
      <c r="G40" s="57">
        <v>75</v>
      </c>
      <c r="H40" s="57">
        <v>96</v>
      </c>
      <c r="I40" s="57">
        <v>66</v>
      </c>
      <c r="J40" s="57">
        <v>30</v>
      </c>
      <c r="K40" s="56"/>
      <c r="L40" s="56"/>
      <c r="M40" s="56"/>
    </row>
    <row r="41" ht="15" customHeight="1">
      <c r="A41" t="s" s="55">
        <v>88</v>
      </c>
      <c r="B41" t="s" s="55">
        <v>89</v>
      </c>
      <c r="C41" s="57">
        <v>18848</v>
      </c>
      <c r="D41" s="57">
        <v>3051</v>
      </c>
      <c r="E41" s="57">
        <v>1729</v>
      </c>
      <c r="F41" s="57"/>
      <c r="G41" s="57"/>
      <c r="H41" s="57">
        <v>1322</v>
      </c>
      <c r="I41" s="57"/>
      <c r="J41" s="57"/>
      <c r="K41" s="56"/>
      <c r="L41" s="56"/>
      <c r="M41" s="56"/>
    </row>
    <row r="42" ht="15" customHeight="1">
      <c r="A42" t="s" s="55">
        <v>90</v>
      </c>
      <c r="B42" t="s" s="55">
        <v>91</v>
      </c>
      <c r="C42" s="57">
        <v>3858</v>
      </c>
      <c r="D42" s="57">
        <v>1849</v>
      </c>
      <c r="E42" s="57">
        <v>606</v>
      </c>
      <c r="F42" s="57">
        <v>209</v>
      </c>
      <c r="G42" s="57">
        <v>397</v>
      </c>
      <c r="H42" s="57">
        <v>1243</v>
      </c>
      <c r="I42" s="57">
        <v>300</v>
      </c>
      <c r="J42" s="57">
        <v>943</v>
      </c>
      <c r="K42" s="56"/>
      <c r="L42" s="56"/>
      <c r="M42" s="56"/>
    </row>
    <row r="43" ht="15" customHeight="1">
      <c r="A43" t="s" s="55">
        <v>92</v>
      </c>
      <c r="B43" t="s" s="55">
        <v>93</v>
      </c>
      <c r="C43" s="57"/>
      <c r="D43" s="57"/>
      <c r="E43" s="57"/>
      <c r="F43" s="57"/>
      <c r="G43" s="57"/>
      <c r="H43" s="57"/>
      <c r="I43" s="57"/>
      <c r="J43" s="57"/>
      <c r="K43" s="56"/>
      <c r="L43" s="56"/>
      <c r="M43" s="56"/>
    </row>
    <row r="44" ht="15" customHeight="1">
      <c r="A44" t="s" s="55">
        <v>94</v>
      </c>
      <c r="B44" t="s" s="55">
        <v>95</v>
      </c>
      <c r="C44" s="57">
        <v>142169</v>
      </c>
      <c r="D44" s="57">
        <v>32818</v>
      </c>
      <c r="E44" s="57">
        <v>24717</v>
      </c>
      <c r="F44" s="57"/>
      <c r="G44" s="57"/>
      <c r="H44" s="57">
        <v>8101</v>
      </c>
      <c r="I44" s="57">
        <v>5973</v>
      </c>
      <c r="J44" s="57">
        <v>2128</v>
      </c>
      <c r="K44" s="56"/>
      <c r="L44" s="56"/>
      <c r="M44" s="56"/>
    </row>
    <row r="45" ht="15" customHeight="1">
      <c r="A45" t="s" s="67">
        <v>96</v>
      </c>
      <c r="B45" t="s" s="67">
        <v>97</v>
      </c>
      <c r="C45" s="59">
        <v>6686</v>
      </c>
      <c r="D45" s="59">
        <v>3455</v>
      </c>
      <c r="E45" s="59">
        <v>1489</v>
      </c>
      <c r="F45" s="59"/>
      <c r="G45" s="59"/>
      <c r="H45" s="59">
        <v>1966</v>
      </c>
      <c r="I45" s="59"/>
      <c r="J45" s="59"/>
      <c r="K45" s="56"/>
      <c r="L45" s="56"/>
      <c r="M45" s="56"/>
    </row>
    <row r="46" ht="15" customHeight="1">
      <c r="A46" t="s" s="90">
        <v>98</v>
      </c>
      <c r="B46" t="s" s="91">
        <v>99</v>
      </c>
      <c r="C46" s="61">
        <v>30144</v>
      </c>
      <c r="D46" s="61">
        <v>12490</v>
      </c>
      <c r="E46" s="61">
        <v>11785</v>
      </c>
      <c r="F46" s="61">
        <v>10600</v>
      </c>
      <c r="G46" s="61">
        <v>1185</v>
      </c>
      <c r="H46" s="61">
        <v>705</v>
      </c>
      <c r="I46" s="61">
        <v>579</v>
      </c>
      <c r="J46" s="61">
        <v>126</v>
      </c>
      <c r="K46" s="65"/>
      <c r="L46" s="56"/>
      <c r="M46" s="56"/>
    </row>
    <row r="47" ht="15" customHeight="1">
      <c r="A47" t="s" s="73">
        <v>100</v>
      </c>
      <c r="B47" t="s" s="73">
        <v>101</v>
      </c>
      <c r="C47" s="74">
        <v>1315</v>
      </c>
      <c r="D47" s="66">
        <f>E47+H47</f>
        <v>209</v>
      </c>
      <c r="E47" s="66">
        <v>67</v>
      </c>
      <c r="F47" s="66"/>
      <c r="G47" s="94"/>
      <c r="H47" s="66">
        <f>24+118</f>
        <v>142</v>
      </c>
      <c r="I47" s="66"/>
      <c r="J47" s="66"/>
      <c r="K47" s="56"/>
      <c r="L47" s="56"/>
      <c r="M47" s="56"/>
    </row>
    <row r="48" ht="15" customHeight="1">
      <c r="A48" t="s" s="55">
        <v>102</v>
      </c>
      <c r="B48" t="s" s="55">
        <v>103</v>
      </c>
      <c r="C48" s="57">
        <v>19261</v>
      </c>
      <c r="D48" s="57">
        <v>7505</v>
      </c>
      <c r="E48" s="57"/>
      <c r="F48" s="57"/>
      <c r="G48" s="57"/>
      <c r="H48" s="57">
        <v>7505</v>
      </c>
      <c r="I48" s="57">
        <v>5041</v>
      </c>
      <c r="J48" s="57">
        <v>2464</v>
      </c>
      <c r="K48" s="56"/>
      <c r="L48" t="s" s="55">
        <v>147</v>
      </c>
      <c r="M48" s="56"/>
    </row>
    <row r="49" ht="15" customHeight="1">
      <c r="A49" t="s" s="55">
        <v>104</v>
      </c>
      <c r="B49" t="s" s="55">
        <v>105</v>
      </c>
      <c r="C49" s="57">
        <v>23778</v>
      </c>
      <c r="D49" s="57">
        <v>12163</v>
      </c>
      <c r="E49" s="57">
        <v>4677</v>
      </c>
      <c r="F49" s="57">
        <v>2840</v>
      </c>
      <c r="G49" s="57">
        <v>1837</v>
      </c>
      <c r="H49" s="57">
        <v>7486</v>
      </c>
      <c r="I49" s="57">
        <v>4198</v>
      </c>
      <c r="J49" s="57">
        <v>3288</v>
      </c>
      <c r="K49" s="56"/>
      <c r="L49" t="s" s="55">
        <v>147</v>
      </c>
      <c r="M49" s="57"/>
    </row>
    <row r="50" ht="15" customHeight="1">
      <c r="A50" t="s" s="55">
        <v>106</v>
      </c>
      <c r="B50" t="s" s="55">
        <v>107</v>
      </c>
      <c r="C50" s="57">
        <v>6800</v>
      </c>
      <c r="D50" s="57">
        <v>904</v>
      </c>
      <c r="E50" s="57">
        <v>904</v>
      </c>
      <c r="F50" s="57">
        <v>59</v>
      </c>
      <c r="G50" s="57">
        <v>845</v>
      </c>
      <c r="H50" s="57"/>
      <c r="I50" s="57"/>
      <c r="J50" s="57"/>
      <c r="K50" s="56"/>
      <c r="L50" t="s" s="55">
        <v>147</v>
      </c>
      <c r="M50" s="56"/>
    </row>
    <row r="51" ht="15" customHeight="1">
      <c r="A51" t="s" s="55">
        <v>108</v>
      </c>
      <c r="B51" t="s" s="55">
        <v>109</v>
      </c>
      <c r="C51" s="57">
        <v>2543</v>
      </c>
      <c r="D51" s="57">
        <v>774</v>
      </c>
      <c r="E51" s="57">
        <v>498</v>
      </c>
      <c r="F51" s="57">
        <v>29</v>
      </c>
      <c r="G51" s="57">
        <v>469</v>
      </c>
      <c r="H51" s="57">
        <v>276</v>
      </c>
      <c r="I51" s="57">
        <v>71</v>
      </c>
      <c r="J51" s="57">
        <v>205</v>
      </c>
      <c r="K51" s="56"/>
      <c r="L51" s="56"/>
      <c r="M51" s="56"/>
    </row>
    <row r="52" ht="15" customHeight="1">
      <c r="A52" s="56"/>
      <c r="B52" s="56"/>
      <c r="C52" s="56"/>
      <c r="D52" s="56"/>
      <c r="E52" s="56"/>
      <c r="F52" s="56"/>
      <c r="G52" s="56"/>
      <c r="H52" s="56"/>
      <c r="I52" s="56"/>
      <c r="J52" s="56"/>
      <c r="K52" s="56"/>
      <c r="L52" s="56"/>
      <c r="M52" s="57"/>
    </row>
    <row r="53" ht="15" customHeight="1">
      <c r="A53" s="56"/>
      <c r="B53" t="s" s="75">
        <v>110</v>
      </c>
      <c r="C53" s="76">
        <f>SUM(C2:C51)</f>
        <v>1027381</v>
      </c>
      <c r="D53" s="76">
        <f>SUM(D2:D51)</f>
        <v>233846</v>
      </c>
      <c r="E53" s="76">
        <f>SUM(E2:E51)</f>
        <v>123584</v>
      </c>
      <c r="F53" s="76">
        <f>SUM(F2:F51)+E9+E20+E21+E29+E30+E41+E44+E45+E47</f>
        <v>89080</v>
      </c>
      <c r="G53" s="76">
        <f>SUM(G2:G51)</f>
        <v>34504</v>
      </c>
      <c r="H53" s="76">
        <f>SUM(H2:H51)</f>
        <v>111796</v>
      </c>
      <c r="I53" s="76">
        <f>SUM(I2:I51)+H21+H29+H41+H45+H47</f>
        <v>78179</v>
      </c>
      <c r="J53" s="76">
        <f>SUM(J2:J51)</f>
        <v>33617</v>
      </c>
      <c r="K53" s="56"/>
      <c r="L53" s="57"/>
      <c r="M53" s="56"/>
    </row>
    <row r="54" ht="15" customHeight="1">
      <c r="A54" s="56"/>
      <c r="B54" s="56"/>
      <c r="C54" s="56"/>
      <c r="D54" s="56"/>
      <c r="E54" s="56"/>
      <c r="F54" s="56"/>
      <c r="G54" s="56"/>
      <c r="H54" s="56"/>
      <c r="I54" s="56"/>
      <c r="J54" s="56"/>
      <c r="K54" s="56"/>
      <c r="L54" s="56"/>
      <c r="M54" s="56"/>
    </row>
    <row r="55" ht="15" customHeight="1">
      <c r="A55" s="56"/>
      <c r="B55" t="s" s="55">
        <v>140</v>
      </c>
      <c r="C55" s="58">
        <f>COUNTIF(C2:C51,"&gt;0")</f>
        <v>43</v>
      </c>
      <c r="D55" s="58">
        <f>COUNTIF(D2:D51,"&gt;0")</f>
        <v>41</v>
      </c>
      <c r="E55" s="58">
        <f>COUNTIF(E2:E51,"&gt;0")</f>
        <v>36</v>
      </c>
      <c r="F55" s="58">
        <f>COUNTIF(F2:F51,"&gt;0")</f>
        <v>24</v>
      </c>
      <c r="G55" s="58">
        <f>COUNTIF(G2:G51,"&gt;0")</f>
        <v>27</v>
      </c>
      <c r="H55" s="58">
        <f>COUNTIF(H2:H51,"&gt;0")</f>
        <v>38</v>
      </c>
      <c r="I55" s="58">
        <f>COUNTIF(I2:I51,"&gt;0")</f>
        <v>30</v>
      </c>
      <c r="J55" s="58">
        <f>COUNTIF(J2:J51,"&gt;0")</f>
        <v>32</v>
      </c>
      <c r="K55" s="56"/>
      <c r="L55" s="56"/>
      <c r="M55" s="56"/>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96" customWidth="1"/>
    <col min="2" max="2" width="15.3516" style="96" customWidth="1"/>
    <col min="3" max="3" width="16.8516" style="96" customWidth="1"/>
    <col min="4" max="4" width="21.1719" style="96" customWidth="1"/>
    <col min="5" max="5" width="16.1719" style="96" customWidth="1"/>
    <col min="6" max="6" width="20.3516" style="96" customWidth="1"/>
    <col min="7" max="7" width="10.6719" style="96" customWidth="1"/>
    <col min="8" max="8" width="10.6719" style="96" customWidth="1"/>
    <col min="9" max="9" width="10.6719" style="96" customWidth="1"/>
    <col min="10" max="10" width="10.6719" style="96" customWidth="1"/>
    <col min="11" max="11" width="10.6719" style="96" customWidth="1"/>
    <col min="12" max="12" width="11.3516" style="96" customWidth="1"/>
    <col min="13" max="13" width="8.85156" style="96" customWidth="1"/>
    <col min="14" max="14" width="8.85156" style="96" customWidth="1"/>
    <col min="15" max="256" width="8.85156" style="96"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s="7"/>
    </row>
    <row r="2" ht="15" customHeight="1">
      <c r="A2" t="s" s="5">
        <v>10</v>
      </c>
      <c r="B2" t="s" s="5">
        <v>11</v>
      </c>
      <c r="C2" s="14">
        <f>1-D2</f>
        <v>0.88</v>
      </c>
      <c r="D2" s="14">
        <f>ROUND(H2,2)+ROUND(G2,2)</f>
        <v>0.12</v>
      </c>
      <c r="E2" s="14">
        <f>SUM(ROUND(L2,2),ROUND(I2,2))</f>
        <v>0.06</v>
      </c>
      <c r="F2" s="14">
        <f>ROUND(K2,2)+ROUND(J2,2)</f>
        <v>0.06</v>
      </c>
      <c r="G2" s="14">
        <f>ROUND(J2,2)+ROUND(I2,2)</f>
        <v>0.1</v>
      </c>
      <c r="H2" s="14">
        <f>ROUND(K2,2)+ROUND(L2,2)</f>
        <v>0.02</v>
      </c>
      <c r="I2" s="14">
        <f>IF('Admissions 2019'!F2&gt;0,'Admissions 2019'!F2/'Admissions 2019'!C2,"  ")</f>
        <v>0.04557494098001958</v>
      </c>
      <c r="J2" s="14">
        <f>IF('Admissions 2019'!G2&gt;0,'Admissions 2019'!G2/'Admissions 2019'!C2,"  ")</f>
        <v>0.05009500777336327</v>
      </c>
      <c r="K2" s="14">
        <f>IF('Admissions 2019'!J2&gt;0,'Admissions 2019'!J2/'Admissions 2019'!C2,"  ")</f>
        <v>0.008924972649277364</v>
      </c>
      <c r="L2" s="14">
        <f>IF('Admissions 2019'!I2&gt;0,'Admissions 2019'!I2/'Admissions 2019'!C2,"  ")</f>
        <v>0.007427880462946969</v>
      </c>
      <c r="M2" s="8">
        <v>2019</v>
      </c>
      <c r="N2" s="7"/>
    </row>
    <row r="3" ht="15" customHeight="1">
      <c r="A3" t="s" s="5">
        <v>12</v>
      </c>
      <c r="B3" t="s" s="5">
        <v>13</v>
      </c>
      <c r="C3" s="14">
        <f>1-D3</f>
        <v>0.5499999999999999</v>
      </c>
      <c r="D3" s="14">
        <f>ROUND(H3,2)+ROUND(G3,2)</f>
        <v>0.4500000000000001</v>
      </c>
      <c r="E3" s="14">
        <f>SUM(ROUND(L3,2),ROUND(I3,2))</f>
        <v>0.26</v>
      </c>
      <c r="F3" s="14">
        <f>ROUND(K3,2)+ROUND(J3,2)</f>
        <v>0.19</v>
      </c>
      <c r="G3" s="14">
        <f>ROUND(J3,2)+ROUND(I3,2)</f>
        <v>0.28</v>
      </c>
      <c r="H3" s="14">
        <f>ROUND(K3,2)+ROUND(L3,2)</f>
        <v>0.17</v>
      </c>
      <c r="I3" s="14">
        <f>IF('Admissions 2019'!F3&gt;0,'Admissions 2019'!F3/'Admissions 2019'!C3,"  ")</f>
        <v>0.1676562058241448</v>
      </c>
      <c r="J3" s="14">
        <f>IF('Admissions 2019'!G3&gt;0,'Admissions 2019'!G3/'Admissions 2019'!C3,"  ")</f>
        <v>0.1128074639525021</v>
      </c>
      <c r="K3" s="14">
        <f>IF('Admissions 2019'!J3&gt;0,'Admissions 2019'!J3/'Admissions 2019'!C3,"  ")</f>
        <v>0.07958722080859486</v>
      </c>
      <c r="L3" s="14">
        <f>IF('Admissions 2019'!I3&gt;0,'Admissions 2019'!I3/'Admissions 2019'!C3,"  ")</f>
        <v>0.08948261238337574</v>
      </c>
      <c r="M3" s="8">
        <v>2019</v>
      </c>
      <c r="N3" s="7"/>
    </row>
    <row r="4" ht="15" customHeight="1">
      <c r="A4" t="s" s="5">
        <v>14</v>
      </c>
      <c r="B4" t="s" s="5">
        <v>15</v>
      </c>
      <c r="C4" s="14">
        <f>1-D4</f>
        <v>0.46</v>
      </c>
      <c r="D4" s="14">
        <f>ROUND(H4,2)+ROUND(G4,2)</f>
        <v>0.54</v>
      </c>
      <c r="E4" s="14">
        <f>SUM(ROUND(L4,2),ROUND(I4,2))</f>
        <v>0.31</v>
      </c>
      <c r="F4" s="14">
        <f>ROUND(K4,2)+ROUND(J4,2)</f>
        <v>0.23</v>
      </c>
      <c r="G4" s="14">
        <f>ROUND(J4,2)+ROUND(I4,2)</f>
        <v>0.09</v>
      </c>
      <c r="H4" s="14">
        <f>ROUND(K4,2)+ROUND(L4,2)</f>
        <v>0.45</v>
      </c>
      <c r="I4" s="14">
        <f>IF('Admissions 2019'!F4&gt;0,'Admissions 2019'!F4/'Admissions 2019'!C4,"  ")</f>
        <v>0.07051351060394015</v>
      </c>
      <c r="J4" s="14">
        <f>IF('Admissions 2019'!G4&gt;0,'Admissions 2019'!G4/'Admissions 2019'!C4,"  ")</f>
        <v>0.01819356227796318</v>
      </c>
      <c r="K4" s="14">
        <f>IF('Admissions 2019'!J4&gt;0,'Admissions 2019'!J4/'Admissions 2019'!C4,"  ")</f>
        <v>0.2092797933039078</v>
      </c>
      <c r="L4" s="14">
        <f>IF('Admissions 2019'!I4&gt;0,'Admissions 2019'!I4/'Admissions 2019'!C4,"  ")</f>
        <v>0.2381311228334589</v>
      </c>
      <c r="M4" s="8">
        <v>2019</v>
      </c>
      <c r="N4" s="7"/>
    </row>
    <row r="5" ht="15" customHeight="1">
      <c r="A5" t="s" s="5">
        <v>16</v>
      </c>
      <c r="B5" t="s" s="5">
        <v>17</v>
      </c>
      <c r="C5" s="14">
        <f>1-D5</f>
        <v>0.67</v>
      </c>
      <c r="D5" s="14">
        <f>ROUND(H5,2)+ROUND(G5,2)</f>
        <v>0.33</v>
      </c>
      <c r="E5" s="14"/>
      <c r="F5" s="14"/>
      <c r="G5" s="14">
        <f>'Admissions 2019'!E5/'Admissions 2019'!C5</f>
        <v>0.1570020375571342</v>
      </c>
      <c r="H5" s="14">
        <f>'Admissions 2019'!H5/'Admissions 2019'!C5</f>
        <v>0.1654826807643593</v>
      </c>
      <c r="I5" t="s" s="5">
        <f>IF('Admissions 2019'!F5&gt;0,'Admissions 2019'!F5/'Admissions 2019'!C5,"  ")</f>
        <v>131</v>
      </c>
      <c r="J5" t="s" s="5">
        <f>IF('Admissions 2019'!G5&gt;0,'Admissions 2019'!G5/'Admissions 2019'!C5,"  ")</f>
        <v>131</v>
      </c>
      <c r="K5" t="s" s="5">
        <f>IF('Admissions 2019'!J5&gt;0,'Admissions 2019'!J5/'Admissions 2019'!C5,"  ")</f>
        <v>131</v>
      </c>
      <c r="L5" t="s" s="5">
        <f>IF('Admissions 2019'!I5&gt;0,'Admissions 2019'!I5/'Admissions 2019'!C5,"  ")</f>
        <v>131</v>
      </c>
      <c r="M5" s="8">
        <v>2019</v>
      </c>
      <c r="N5" s="7"/>
    </row>
    <row r="6" ht="15" customHeight="1">
      <c r="A6" t="s" s="5">
        <v>18</v>
      </c>
      <c r="B6" t="s" s="5">
        <v>19</v>
      </c>
      <c r="C6" s="14">
        <f>1-D6</f>
        <v>0.65</v>
      </c>
      <c r="D6" s="14">
        <f>ROUND(H6,2)+ROUND(G6,2)</f>
        <v>0.35</v>
      </c>
      <c r="E6" s="14">
        <f>SUM(ROUND(L6,2),ROUND(I6,2))</f>
        <v>0.22</v>
      </c>
      <c r="F6" s="14">
        <f>ROUND(K6,2)+ROUND(J6,2)</f>
        <v>0.13</v>
      </c>
      <c r="G6" s="14">
        <f>ROUND(J6,2)+ROUND(I6,2)</f>
        <v>0.22</v>
      </c>
      <c r="H6" s="14">
        <f>ROUND(K6,2)+ROUND(L6,2)</f>
        <v>0.13</v>
      </c>
      <c r="I6" s="14">
        <f>IF('Admissions 2019'!F6&gt;0,'Admissions 2019'!F6/'Admissions 2019'!C6,"  ")</f>
        <v>0.09336231884057972</v>
      </c>
      <c r="J6" s="14">
        <f>IF('Admissions 2019'!G6&gt;0,'Admissions 2019'!G6/'Admissions 2019'!C6,"  ")</f>
        <v>0.1279420289855072</v>
      </c>
      <c r="K6" s="14">
        <f>IF('Admissions 2019'!J6&gt;0,'Admissions 2019'!J6/'Admissions 2019'!C6,"  ")</f>
        <v>0.001159420289855072</v>
      </c>
      <c r="L6" s="14">
        <f>IF('Admissions 2019'!I6&gt;0,'Admissions 2019'!I6/'Admissions 2019'!C6,"  ")</f>
        <v>0.1285797101449275</v>
      </c>
      <c r="M6" s="8">
        <v>2019</v>
      </c>
      <c r="N6" s="7"/>
    </row>
    <row r="7" ht="15" customHeight="1">
      <c r="A7" t="s" s="5">
        <v>20</v>
      </c>
      <c r="B7" t="s" s="5">
        <v>21</v>
      </c>
      <c r="C7" s="14">
        <f>1-D7</f>
        <v>0.64</v>
      </c>
      <c r="D7" s="14">
        <f>ROUND(H7,2)+ROUND(G7,2)</f>
        <v>0.36</v>
      </c>
      <c r="E7" s="14">
        <f>SUM(ROUND(L7,2),ROUND(I7,2))</f>
        <v>0.13</v>
      </c>
      <c r="F7" s="14">
        <f>ROUND(K7,2)+ROUND(J7,2)</f>
        <v>0.23</v>
      </c>
      <c r="G7" s="28">
        <f>'Admissions 2019'!E7/'Admissions 2019'!C7</f>
        <v>0.001754204932411516</v>
      </c>
      <c r="H7" s="14">
        <f>ROUND(K7,2)+ROUND(L7,2)</f>
        <v>0.36</v>
      </c>
      <c r="I7" s="28">
        <f>IF('Admissions 2019'!F7&gt;0,'Admissions 2019'!F7/'Admissions 2019'!C7,"  ")</f>
        <v>0.0006191311526158291</v>
      </c>
      <c r="J7" s="28">
        <f>IF('Admissions 2019'!G7&gt;0,'Admissions 2019'!G7/'Admissions 2019'!C7,"  ")</f>
        <v>0.001135073779795687</v>
      </c>
      <c r="K7" s="14">
        <f>IF('Admissions 2019'!J7&gt;0,'Admissions 2019'!J7/'Admissions 2019'!C7,"  ")</f>
        <v>0.2279434526880611</v>
      </c>
      <c r="L7" s="14">
        <f>IF('Admissions 2019'!I7&gt;0,'Admissions 2019'!I7/'Admissions 2019'!C7,"  ")</f>
        <v>0.1253740584047054</v>
      </c>
      <c r="M7" s="8">
        <v>2019</v>
      </c>
      <c r="N7" s="7"/>
    </row>
    <row r="8" ht="15" customHeight="1">
      <c r="A8" t="s" s="5">
        <v>22</v>
      </c>
      <c r="B8" t="s" s="5">
        <v>23</v>
      </c>
      <c r="C8" s="14">
        <f>1-D8</f>
        <v>0.91</v>
      </c>
      <c r="D8" s="14">
        <f>ROUND(H8,2)+ROUND(G8,2)</f>
        <v>0.09</v>
      </c>
      <c r="E8" s="14">
        <f>L8</f>
        <v>0.04392116713590991</v>
      </c>
      <c r="F8" s="14">
        <f>K8</f>
        <v>0.0148451497312516</v>
      </c>
      <c r="G8" s="14">
        <f>'Admissions 2019'!E8/'Admissions 2019'!C8</f>
        <v>0.03823905810084464</v>
      </c>
      <c r="H8" s="14">
        <f>ROUND(K8,2)+ROUND(L8,2)</f>
        <v>0.05</v>
      </c>
      <c r="I8" t="s" s="5">
        <f>IF('Admissions 2019'!F8&gt;0,'Admissions 2019'!F8/'Admissions 2019'!C8,"  ")</f>
        <v>131</v>
      </c>
      <c r="J8" t="s" s="5">
        <f>IF('Admissions 2019'!G8&gt;0,'Admissions 2019'!G8/'Admissions 2019'!C8,"  ")</f>
        <v>131</v>
      </c>
      <c r="K8" s="14">
        <f>IF('Admissions 2019'!J8&gt;0,'Admissions 2019'!J8/'Admissions 2019'!C8,"  ")</f>
        <v>0.0148451497312516</v>
      </c>
      <c r="L8" s="14">
        <f>IF('Admissions 2019'!I8&gt;0,'Admissions 2019'!I8/'Admissions 2019'!C8,"  ")</f>
        <v>0.04392116713590991</v>
      </c>
      <c r="M8" s="8">
        <v>2019</v>
      </c>
      <c r="N8" s="7"/>
    </row>
    <row r="9" ht="15" customHeight="1">
      <c r="A9" t="s" s="5">
        <v>24</v>
      </c>
      <c r="B9" t="s" s="5">
        <v>25</v>
      </c>
      <c r="C9" s="14"/>
      <c r="D9" s="14"/>
      <c r="E9" s="14"/>
      <c r="F9" s="14"/>
      <c r="G9" s="14"/>
      <c r="H9" s="14"/>
      <c r="I9" t="s" s="5">
        <f>IF('Admissions 2019'!F9&gt;0,'Admissions 2019'!F9/'Admissions 2019'!C9,"  ")</f>
        <v>131</v>
      </c>
      <c r="J9" t="s" s="5">
        <f>IF('Admissions 2019'!G9&gt;0,'Admissions 2019'!G9/'Admissions 2019'!C9,"  ")</f>
        <v>131</v>
      </c>
      <c r="K9" t="s" s="5">
        <f>IF('Admissions 2019'!J9&gt;0,'Admissions 2019'!J9/'Admissions 2019'!C9,"  ")</f>
        <v>131</v>
      </c>
      <c r="L9" t="s" s="5">
        <f>IF('Admissions 2019'!I9&gt;0,'Admissions 2019'!I9/'Admissions 2019'!C9,"  ")</f>
        <v>131</v>
      </c>
      <c r="M9" s="8">
        <v>2019</v>
      </c>
      <c r="N9" s="7"/>
    </row>
    <row r="10" ht="15" customHeight="1">
      <c r="A10" t="s" s="5">
        <v>26</v>
      </c>
      <c r="B10" t="s" s="5">
        <v>27</v>
      </c>
      <c r="C10" s="14">
        <f>1-D10</f>
        <v>0.65</v>
      </c>
      <c r="D10" s="14">
        <f>ROUND(H10,2)+ROUND(G10,2)</f>
        <v>0.35</v>
      </c>
      <c r="E10" s="14">
        <f>SUM(ROUND(L10,2),ROUND(I10,2))</f>
        <v>0.17</v>
      </c>
      <c r="F10" s="14">
        <f>ROUND(K10,2)+ROUND(J10,2)</f>
        <v>0.18</v>
      </c>
      <c r="G10" s="14">
        <f>ROUND(J10,2)+ROUND(I10,2)</f>
        <v>0.32</v>
      </c>
      <c r="H10" s="14">
        <f>ROUND(K10,2)+ROUND(L10,2)</f>
        <v>0.03</v>
      </c>
      <c r="I10" s="14">
        <f>IF('Admissions 2019'!F10&gt;0,'Admissions 2019'!F10/'Admissions 2019'!C10,"  ")</f>
        <v>0.1625880198301178</v>
      </c>
      <c r="J10" s="14">
        <f>IF('Admissions 2019'!G10&gt;0,'Admissions 2019'!G10/'Admissions 2019'!C10,"  ")</f>
        <v>0.1623985601060974</v>
      </c>
      <c r="K10" s="14">
        <f>IF('Admissions 2019'!J10&gt;0,'Admissions 2019'!J10/'Admissions 2019'!C10,"  ")</f>
        <v>0.02204048122769901</v>
      </c>
      <c r="L10" s="14">
        <f>IF('Admissions 2019'!I10&gt;0,'Admissions 2019'!I10/'Admissions 2019'!C10,"  ")</f>
        <v>0.009188796614986264</v>
      </c>
      <c r="M10" s="8">
        <v>2019</v>
      </c>
      <c r="N10" s="7"/>
    </row>
    <row r="11" ht="15" customHeight="1">
      <c r="A11" t="s" s="5">
        <v>28</v>
      </c>
      <c r="B11" t="s" s="5">
        <v>29</v>
      </c>
      <c r="C11" s="14">
        <f>1-D11</f>
        <v>0.6699999999999999</v>
      </c>
      <c r="D11" s="14">
        <f>ROUND(H11,2)+ROUND(G11,2)</f>
        <v>0.33</v>
      </c>
      <c r="E11" s="14">
        <f>L11</f>
        <v>0.08082459007750303</v>
      </c>
      <c r="F11" s="14">
        <f>K11</f>
        <v>0.05093056361048136</v>
      </c>
      <c r="G11" s="14">
        <f>'Admissions 2019'!E11/'Admissions 2019'!C11</f>
        <v>0.199240786629409</v>
      </c>
      <c r="H11" s="14">
        <f>'Admissions 2019'!H11/'Admissions 2019'!C11</f>
        <v>0.1317551536879844</v>
      </c>
      <c r="I11" t="s" s="5">
        <f>IF('Admissions 2019'!F11&gt;0,'Admissions 2019'!F11/'Admissions 2019'!C11,"  ")</f>
        <v>131</v>
      </c>
      <c r="J11" t="s" s="5">
        <f>IF('Admissions 2019'!G11&gt;0,'Admissions 2019'!G11/'Admissions 2019'!C11,"  ")</f>
        <v>131</v>
      </c>
      <c r="K11" s="14">
        <f>IF('Admissions 2019'!J11&gt;0,'Admissions 2019'!J11/'Admissions 2019'!C11,"  ")</f>
        <v>0.05093056361048136</v>
      </c>
      <c r="L11" s="14">
        <f>IF('Admissions 2019'!I11&gt;0,'Admissions 2019'!I11/'Admissions 2019'!C11,"  ")</f>
        <v>0.08082459007750303</v>
      </c>
      <c r="M11" s="8">
        <v>2019</v>
      </c>
      <c r="N11" s="7"/>
    </row>
    <row r="12" ht="15" customHeight="1">
      <c r="A12" t="s" s="5">
        <v>30</v>
      </c>
      <c r="B12" t="s" s="5">
        <v>31</v>
      </c>
      <c r="C12" s="14">
        <f>1-D12</f>
        <v>0.66</v>
      </c>
      <c r="D12" s="14">
        <f>ROUND(H12,2)+ROUND(G12,2)</f>
        <v>0.34</v>
      </c>
      <c r="E12" s="14">
        <f>SUM(ROUND(L12,2),ROUND(I12,2))</f>
        <v>0.2</v>
      </c>
      <c r="F12" s="14">
        <f>ROUND(K12,2)+ROUND(J12,2)</f>
        <v>0.14</v>
      </c>
      <c r="G12" s="14">
        <f>ROUND(J12,2)+ROUND(I12,2)</f>
        <v>0.3</v>
      </c>
      <c r="H12" s="14">
        <f>ROUND(K12,2)+ROUND(L12,2)</f>
        <v>0.04</v>
      </c>
      <c r="I12" s="14">
        <f>IF('Admissions 2019'!F12&gt;0,'Admissions 2019'!F12/'Admissions 2019'!C12,"  ")</f>
        <v>0.1799274486094317</v>
      </c>
      <c r="J12" s="14">
        <f>IF('Admissions 2019'!G12&gt;0,'Admissions 2019'!G12/'Admissions 2019'!C12,"  ")</f>
        <v>0.1195888754534462</v>
      </c>
      <c r="K12" s="14">
        <f>IF('Admissions 2019'!J12&gt;0,'Admissions 2019'!J12/'Admissions 2019'!C12,"  ")</f>
        <v>0.01741233373639662</v>
      </c>
      <c r="L12" s="14">
        <f>IF('Admissions 2019'!I12&gt;0,'Admissions 2019'!I12/'Admissions 2019'!C12,"  ")</f>
        <v>0.02285368802902056</v>
      </c>
      <c r="M12" s="8">
        <v>2019</v>
      </c>
      <c r="N12" s="7"/>
    </row>
    <row r="13" ht="15" customHeight="1">
      <c r="A13" t="s" s="5">
        <v>32</v>
      </c>
      <c r="B13" t="s" s="5">
        <v>33</v>
      </c>
      <c r="C13" s="14">
        <f>1-D13</f>
        <v>0.5599999999999999</v>
      </c>
      <c r="D13" s="14">
        <f>ROUND(H13,2)+ROUND(G13,2)</f>
        <v>0.4400000000000001</v>
      </c>
      <c r="E13" s="14">
        <f>SUM(ROUND(L13,2),ROUND(I13,2))</f>
        <v>0.25</v>
      </c>
      <c r="F13" s="14">
        <f>ROUND(K13,2)+ROUND(J13,2)</f>
        <v>0.19</v>
      </c>
      <c r="G13" s="14">
        <f>ROUND(J13,2)+ROUND(I13,2)</f>
        <v>0.28</v>
      </c>
      <c r="H13" s="14">
        <f>ROUND(K13,2)+ROUND(L13,2)</f>
        <v>0.16</v>
      </c>
      <c r="I13" s="14">
        <f>IF('Admissions 2019'!F13&gt;0,'Admissions 2019'!F13/'Admissions 2019'!C13,"  ")</f>
        <v>0.147987117552335</v>
      </c>
      <c r="J13" s="14">
        <f>IF('Admissions 2019'!G13&gt;0,'Admissions 2019'!G13/'Admissions 2019'!C13,"  ")</f>
        <v>0.1317230273752013</v>
      </c>
      <c r="K13" s="14">
        <f>IF('Admissions 2019'!J13&gt;0,'Admissions 2019'!J13/'Admissions 2019'!C13,"  ")</f>
        <v>0.05539452495974235</v>
      </c>
      <c r="L13" s="14">
        <f>IF('Admissions 2019'!I13&gt;0,'Admissions 2019'!I13/'Admissions 2019'!C13,"  ")</f>
        <v>0.09533011272141707</v>
      </c>
      <c r="M13" s="8">
        <v>2019</v>
      </c>
      <c r="N13" s="7"/>
    </row>
    <row r="14" ht="15" customHeight="1">
      <c r="A14" t="s" s="5">
        <v>34</v>
      </c>
      <c r="B14" t="s" s="5">
        <v>35</v>
      </c>
      <c r="C14" s="14">
        <f>1-D14</f>
        <v>0.28</v>
      </c>
      <c r="D14" s="14">
        <f>ROUND(H14,2)+ROUND(G14,2)</f>
        <v>0.72</v>
      </c>
      <c r="E14" s="14">
        <f>SUM(ROUND(L14,2),ROUND(I14,2))</f>
        <v>0.5800000000000001</v>
      </c>
      <c r="F14" s="14">
        <f>ROUND(K14,2)+ROUND(J14,2)</f>
        <v>0.14</v>
      </c>
      <c r="G14" s="14">
        <f>ROUND(J14,2)+ROUND(I14,2)</f>
        <v>0.46</v>
      </c>
      <c r="H14" s="14">
        <f>ROUND(K14,2)+ROUND(L14,2)</f>
        <v>0.26</v>
      </c>
      <c r="I14" s="14">
        <f>IF('Admissions 2019'!F14&gt;0,'Admissions 2019'!F14/'Admissions 2019'!C14,"  ")</f>
        <v>0.3640584459920798</v>
      </c>
      <c r="J14" s="14">
        <f>IF('Admissions 2019'!G14&gt;0,'Admissions 2019'!G14/'Admissions 2019'!C14,"  ")</f>
        <v>0.09968592107059948</v>
      </c>
      <c r="K14" s="14">
        <f>IF('Admissions 2019'!J14&gt;0,'Admissions 2019'!J14/'Admissions 2019'!C14,"  ")</f>
        <v>0.03646046702171241</v>
      </c>
      <c r="L14" s="14">
        <f>IF('Admissions 2019'!I14&gt;0,'Admissions 2019'!I14/'Admissions 2019'!C14,"  ")</f>
        <v>0.2190359142427967</v>
      </c>
      <c r="M14" s="8">
        <v>2019</v>
      </c>
      <c r="N14" s="7"/>
    </row>
    <row r="15" ht="15" customHeight="1">
      <c r="A15" t="s" s="5">
        <v>36</v>
      </c>
      <c r="B15" t="s" s="5">
        <v>37</v>
      </c>
      <c r="C15" s="14">
        <f>1-D15</f>
        <v>0.64</v>
      </c>
      <c r="D15" s="14">
        <f>ROUND(H15,2)+ROUND(G15,2)</f>
        <v>0.36</v>
      </c>
      <c r="E15" s="14">
        <f>L15</f>
        <v>0.05746098466216518</v>
      </c>
      <c r="F15" s="14">
        <f>K15</f>
        <v>0.2986182533649331</v>
      </c>
      <c r="G15" s="14"/>
      <c r="H15" s="14">
        <f>ROUND(K15,2)+ROUND(L15,2)</f>
        <v>0.36</v>
      </c>
      <c r="I15" t="s" s="5">
        <f>IF('Admissions 2019'!F15&gt;0,'Admissions 2019'!F15/'Admissions 2019'!C15,"  ")</f>
        <v>131</v>
      </c>
      <c r="J15" t="s" s="5">
        <f>IF('Admissions 2019'!G15&gt;0,'Admissions 2019'!G15/'Admissions 2019'!C15,"  ")</f>
        <v>131</v>
      </c>
      <c r="K15" s="14">
        <f>IF('Admissions 2019'!J15&gt;0,'Admissions 2019'!J15/'Admissions 2019'!C15,"  ")</f>
        <v>0.2986182533649331</v>
      </c>
      <c r="L15" s="14">
        <f>IF('Admissions 2019'!I15&gt;0,'Admissions 2019'!I15/'Admissions 2019'!C15,"  ")</f>
        <v>0.05746098466216518</v>
      </c>
      <c r="M15" s="8">
        <v>2019</v>
      </c>
      <c r="N15" s="7"/>
    </row>
    <row r="16" ht="15" customHeight="1">
      <c r="A16" t="s" s="5">
        <v>38</v>
      </c>
      <c r="B16" t="s" s="5">
        <v>39</v>
      </c>
      <c r="C16" s="14">
        <f>1-D16</f>
        <v>0.49</v>
      </c>
      <c r="D16" s="14">
        <f>ROUND(H16,2)+ROUND(G16,2)</f>
        <v>0.51</v>
      </c>
      <c r="E16" s="14">
        <f>SUM(ROUND(L16,2),ROUND(I16,2))</f>
        <v>0.15</v>
      </c>
      <c r="F16" s="14">
        <f>ROUND(K16,2)+ROUND(J16,2)</f>
        <v>0.36</v>
      </c>
      <c r="G16" s="14">
        <f>ROUND(J16,2)+ROUND(I16,2)</f>
        <v>0.32</v>
      </c>
      <c r="H16" s="14">
        <f>ROUND(K16,2)+ROUND(L16,2)</f>
        <v>0.19</v>
      </c>
      <c r="I16" s="14">
        <f>IF('Admissions 2019'!F16&gt;0,'Admissions 2019'!F16/'Admissions 2019'!C16,"  ")</f>
        <v>0.1187168707731676</v>
      </c>
      <c r="J16" s="14">
        <f>IF('Admissions 2019'!G16&gt;0,'Admissions 2019'!G16/'Admissions 2019'!C16,"  ")</f>
        <v>0.1963078047888868</v>
      </c>
      <c r="K16" s="14">
        <f>IF('Admissions 2019'!J16&gt;0,'Admissions 2019'!J16/'Admissions 2019'!C16,"  ")</f>
        <v>0.1575580332663133</v>
      </c>
      <c r="L16" s="14">
        <f>IF('Admissions 2019'!I16&gt;0,'Admissions 2019'!I16/'Admissions 2019'!C16,"  ")</f>
        <v>0.03244379455309816</v>
      </c>
      <c r="M16" s="8">
        <v>2019</v>
      </c>
      <c r="N16" s="7"/>
    </row>
    <row r="17" ht="15" customHeight="1">
      <c r="A17" t="s" s="5">
        <v>40</v>
      </c>
      <c r="B17" t="s" s="5">
        <v>41</v>
      </c>
      <c r="C17" s="14">
        <f>1-D17</f>
        <v>0.3200000000000001</v>
      </c>
      <c r="D17" s="14">
        <f>ROUND(H17,2)+ROUND(G17,2)</f>
        <v>0.6799999999999999</v>
      </c>
      <c r="E17" s="14">
        <f>SUM(ROUND(L17,2),ROUND(I17,2))</f>
        <v>0.09999999999999999</v>
      </c>
      <c r="F17" s="14">
        <f>ROUND(K17,2)+ROUND(J17,2)</f>
        <v>0.58</v>
      </c>
      <c r="G17" s="14">
        <f>ROUND(J17,2)+ROUND(I17,2)</f>
        <v>0.48</v>
      </c>
      <c r="H17" s="14">
        <f>ROUND(K17,2)+ROUND(L17,2)</f>
        <v>0.2</v>
      </c>
      <c r="I17" s="14">
        <f>IF('Admissions 2019'!F17&gt;0,'Admissions 2019'!F17/'Admissions 2019'!C17,"  ")</f>
        <v>0.06621790857858485</v>
      </c>
      <c r="J17" s="14">
        <f>IF('Admissions 2019'!G17&gt;0,'Admissions 2019'!G17/'Admissions 2019'!C17,"  ")</f>
        <v>0.4051346274264245</v>
      </c>
      <c r="K17" s="14">
        <f>IF('Admissions 2019'!J17&gt;0,'Admissions 2019'!J17/'Admissions 2019'!C17,"  ")</f>
        <v>0.1725109580463369</v>
      </c>
      <c r="L17" s="14">
        <f>IF('Admissions 2019'!I17&gt;0,'Admissions 2019'!I17/'Admissions 2019'!C17,"  ")</f>
        <v>0.03146524733876017</v>
      </c>
      <c r="M17" s="8">
        <v>2019</v>
      </c>
      <c r="N17" s="7"/>
    </row>
    <row r="18" ht="15" customHeight="1">
      <c r="A18" t="s" s="5">
        <v>42</v>
      </c>
      <c r="B18" t="s" s="5">
        <v>43</v>
      </c>
      <c r="C18" s="14">
        <f>1-D18</f>
        <v>0.41</v>
      </c>
      <c r="D18" s="14">
        <f>ROUND(H18,2)+ROUND(G18,2)</f>
        <v>0.59</v>
      </c>
      <c r="E18" s="14">
        <f>L18</f>
        <v>0.009867751780264496</v>
      </c>
      <c r="F18" s="14">
        <f>K18</f>
        <v>0.301881993896236</v>
      </c>
      <c r="G18" s="14">
        <f>'Admissions 2019'!E18/'Admissions 2019'!C18</f>
        <v>0.2817395727365208</v>
      </c>
      <c r="H18" s="14">
        <f>ROUND(K18,2)+ROUND(L18,2)</f>
        <v>0.31</v>
      </c>
      <c r="I18" t="s" s="5">
        <f>IF('Admissions 2019'!F18&gt;0,'Admissions 2019'!F18/'Admissions 2019'!C18,"  ")</f>
        <v>131</v>
      </c>
      <c r="J18" t="s" s="5">
        <f>IF('Admissions 2019'!G18&gt;0,'Admissions 2019'!G18/'Admissions 2019'!C18,"  ")</f>
        <v>131</v>
      </c>
      <c r="K18" s="14">
        <f>IF('Admissions 2019'!J18&gt;0,'Admissions 2019'!J18/'Admissions 2019'!C18,"  ")</f>
        <v>0.301881993896236</v>
      </c>
      <c r="L18" s="14">
        <f>IF('Admissions 2019'!I18&gt;0,'Admissions 2019'!I18/'Admissions 2019'!C18,"  ")</f>
        <v>0.009867751780264496</v>
      </c>
      <c r="M18" s="8">
        <v>2019</v>
      </c>
      <c r="N18" s="7"/>
    </row>
    <row r="19" ht="15" customHeight="1">
      <c r="A19" t="s" s="5">
        <v>44</v>
      </c>
      <c r="B19" t="s" s="5">
        <v>45</v>
      </c>
      <c r="C19" s="14">
        <f>1-D19</f>
        <v>0.5</v>
      </c>
      <c r="D19" s="14">
        <f>ROUND(H19,2)+ROUND(G19,2)</f>
        <v>0.5</v>
      </c>
      <c r="E19" s="14">
        <f>SUM(ROUND(L19,2),ROUND(I19,2))</f>
        <v>0.29</v>
      </c>
      <c r="F19" s="14">
        <f>ROUND(K19,2)+ROUND(J19,2)</f>
        <v>0.21</v>
      </c>
      <c r="G19" s="14">
        <f>ROUND(J19,2)+ROUND(I19,2)</f>
        <v>0.21</v>
      </c>
      <c r="H19" s="14">
        <f>ROUND(K19,2)+ROUND(L19,2)</f>
        <v>0.29</v>
      </c>
      <c r="I19" s="14">
        <f>IF('Admissions 2019'!F19&gt;0,'Admissions 2019'!F19/'Admissions 2019'!C19,"  ")</f>
        <v>0.05220017256255392</v>
      </c>
      <c r="J19" s="14">
        <f>IF('Admissions 2019'!G19&gt;0,'Admissions 2019'!G19/'Admissions 2019'!C19,"  ")</f>
        <v>0.1618390237889807</v>
      </c>
      <c r="K19" s="14">
        <f>IF('Admissions 2019'!J19&gt;0,'Admissions 2019'!J19/'Admissions 2019'!C19,"  ")</f>
        <v>0.0505978059903858</v>
      </c>
      <c r="L19" s="14">
        <f>IF('Admissions 2019'!I19&gt;0,'Admissions 2019'!I19/'Admissions 2019'!C19,"  ")</f>
        <v>0.2373967706150623</v>
      </c>
      <c r="M19" s="8">
        <v>2019</v>
      </c>
      <c r="N19" s="7"/>
    </row>
    <row r="20" ht="15" customHeight="1">
      <c r="A20" t="s" s="5">
        <v>46</v>
      </c>
      <c r="B20" t="s" s="5">
        <v>47</v>
      </c>
      <c r="C20" s="14">
        <f>1-D20</f>
        <v>0.87</v>
      </c>
      <c r="D20" s="14">
        <f>ROUND(H20,2)+ROUND(G20,2)</f>
        <v>0.13</v>
      </c>
      <c r="E20" s="14">
        <f>L20</f>
        <v>0.01590186278964107</v>
      </c>
      <c r="F20" s="14">
        <f>K20</f>
        <v>0.09859154929577464</v>
      </c>
      <c r="G20" s="14">
        <f>'Admissions 2019'!E20/'Admissions 2019'!C20</f>
        <v>0.005906406179009541</v>
      </c>
      <c r="H20" s="14">
        <f>ROUND(K20,2)+ROUND(L20,2)</f>
        <v>0.12</v>
      </c>
      <c r="I20" t="s" s="5">
        <f>IF('Admissions 2019'!F20&gt;0,'Admissions 2019'!F20/'Admissions 2019'!C20,"  ")</f>
        <v>131</v>
      </c>
      <c r="J20" t="s" s="5">
        <f>IF('Admissions 2019'!G20&gt;0,'Admissions 2019'!G20/'Admissions 2019'!C20,"  ")</f>
        <v>131</v>
      </c>
      <c r="K20" s="14">
        <f>IF('Admissions 2019'!J20&gt;0,'Admissions 2019'!J20/'Admissions 2019'!C20,"  ")</f>
        <v>0.09859154929577464</v>
      </c>
      <c r="L20" s="14">
        <f>IF('Admissions 2019'!I20&gt;0,'Admissions 2019'!I20/'Admissions 2019'!C20,"  ")</f>
        <v>0.01590186278964107</v>
      </c>
      <c r="M20" s="8">
        <v>2019</v>
      </c>
      <c r="N20" s="7"/>
    </row>
    <row r="21" ht="15" customHeight="1">
      <c r="A21" t="s" s="5">
        <v>48</v>
      </c>
      <c r="B21" t="s" s="5">
        <v>49</v>
      </c>
      <c r="C21" s="14">
        <f>1-D21</f>
        <v>0.74</v>
      </c>
      <c r="D21" s="14">
        <f>ROUND(H21,2)+ROUND(G21,2)</f>
        <v>0.26</v>
      </c>
      <c r="E21" s="14">
        <f>SUM(ROUND(L21,2),ROUND(I21,2))</f>
        <v>0.04</v>
      </c>
      <c r="F21" s="14">
        <f>ROUND(K21,2)+ROUND(J21,2)</f>
        <v>0.22</v>
      </c>
      <c r="G21" s="14">
        <f>ROUND(J21,2)+ROUND(I21,2)</f>
        <v>0.13</v>
      </c>
      <c r="H21" s="14">
        <f>ROUND(K21,2)+ROUND(L21,2)</f>
        <v>0.13</v>
      </c>
      <c r="I21" s="14">
        <f>IF('Admissions 2019'!F21&gt;0,'Admissions 2019'!F21/'Admissions 2019'!C21,"  ")</f>
        <v>0.02326839826839827</v>
      </c>
      <c r="J21" s="14">
        <f>IF('Admissions 2019'!G21&gt;0,'Admissions 2019'!G21/'Admissions 2019'!C21,"  ")</f>
        <v>0.1149891774891775</v>
      </c>
      <c r="K21" s="14">
        <f>IF('Admissions 2019'!J21&gt;0,'Admissions 2019'!J21/'Admissions 2019'!C21,"  ")</f>
        <v>0.1082251082251082</v>
      </c>
      <c r="L21" s="14">
        <f>IF('Admissions 2019'!I21&gt;0,'Admissions 2019'!I21/'Admissions 2019'!C21,"  ")</f>
        <v>0.02042748917748918</v>
      </c>
      <c r="M21" s="8">
        <v>2019</v>
      </c>
      <c r="N21" s="14"/>
    </row>
    <row r="22" ht="15" customHeight="1">
      <c r="A22" t="s" s="5">
        <v>50</v>
      </c>
      <c r="B22" t="s" s="5">
        <v>51</v>
      </c>
      <c r="C22" s="14">
        <f>1-D22</f>
        <v>0.5900000000000001</v>
      </c>
      <c r="D22" s="14">
        <f>ROUND(H22,2)+ROUND(G22,2)</f>
        <v>0.41</v>
      </c>
      <c r="E22" s="14">
        <f>I22</f>
        <v>0.1878402903811252</v>
      </c>
      <c r="F22" s="14">
        <f>J22</f>
        <v>0.2223230490018149</v>
      </c>
      <c r="G22" s="14">
        <f>ROUND(J22,2)+ROUND(I22,2)</f>
        <v>0.41</v>
      </c>
      <c r="H22" s="14"/>
      <c r="I22" s="14">
        <f>IF('Admissions 2019'!F22&gt;0,'Admissions 2019'!F22/'Admissions 2019'!C22,"  ")</f>
        <v>0.1878402903811252</v>
      </c>
      <c r="J22" s="14">
        <f>IF('Admissions 2019'!G22&gt;0,'Admissions 2019'!G22/'Admissions 2019'!C22,"  ")</f>
        <v>0.2223230490018149</v>
      </c>
      <c r="K22" t="s" s="5">
        <f>IF('Admissions 2019'!J22&gt;0,'Admissions 2019'!J22/'Admissions 2019'!C22,"  ")</f>
        <v>131</v>
      </c>
      <c r="L22" t="s" s="5">
        <f>IF('Admissions 2019'!I22&gt;0,'Admissions 2019'!I22/'Admissions 2019'!C22,"  ")</f>
        <v>131</v>
      </c>
      <c r="M22" s="8">
        <v>2019</v>
      </c>
      <c r="N22" s="7"/>
    </row>
    <row r="23" ht="15" customHeight="1">
      <c r="A23" t="s" s="5">
        <v>52</v>
      </c>
      <c r="B23" t="s" s="5">
        <v>53</v>
      </c>
      <c r="C23" s="14">
        <f>1-D23</f>
        <v>0.5</v>
      </c>
      <c r="D23" s="14">
        <f>ROUND(H23,2)+ROUND(G23,2)</f>
        <v>0.5</v>
      </c>
      <c r="E23" s="14">
        <f>L23</f>
        <v>0.09958553994934377</v>
      </c>
      <c r="F23" s="14">
        <f>K23</f>
        <v>0.1779875661984803</v>
      </c>
      <c r="G23" s="14">
        <f>'Admissions 2019'!E23/'Admissions 2019'!C23</f>
        <v>0.2225420216440249</v>
      </c>
      <c r="H23" s="14">
        <f>ROUND(K23,2)+ROUND(L23,2)</f>
        <v>0.28</v>
      </c>
      <c r="I23" t="s" s="5">
        <f>IF('Admissions 2019'!F23&gt;0,'Admissions 2019'!F23/'Admissions 2019'!C23,"  ")</f>
        <v>131</v>
      </c>
      <c r="J23" t="s" s="5">
        <f>IF('Admissions 2019'!G23&gt;0,'Admissions 2019'!G23/'Admissions 2019'!C23,"  ")</f>
        <v>131</v>
      </c>
      <c r="K23" s="14">
        <f>IF('Admissions 2019'!J23&gt;0,'Admissions 2019'!J23/'Admissions 2019'!C23,"  ")</f>
        <v>0.1779875661984803</v>
      </c>
      <c r="L23" s="14">
        <f>IF('Admissions 2019'!I23&gt;0,'Admissions 2019'!I23/'Admissions 2019'!C23,"  ")</f>
        <v>0.09958553994934377</v>
      </c>
      <c r="M23" s="8">
        <v>2019</v>
      </c>
      <c r="N23" s="7"/>
    </row>
    <row r="24" ht="15" customHeight="1">
      <c r="A24" t="s" s="5">
        <v>54</v>
      </c>
      <c r="B24" t="s" s="5">
        <v>55</v>
      </c>
      <c r="C24" s="14">
        <f>1-D24</f>
        <v>0.37</v>
      </c>
      <c r="D24" s="14">
        <f>ROUND(H24,2)+ROUND(G24,2)</f>
        <v>0.63</v>
      </c>
      <c r="E24" s="14">
        <f>L24</f>
        <v>0.05447143057700407</v>
      </c>
      <c r="F24" s="14">
        <f>K24</f>
        <v>0.3463428330759512</v>
      </c>
      <c r="G24" s="14">
        <f>'Admissions 2019'!E24/'Admissions 2019'!C24</f>
        <v>0.2267303102625298</v>
      </c>
      <c r="H24" s="14">
        <f>ROUND(K24,2)+ROUND(L24,2)</f>
        <v>0.4</v>
      </c>
      <c r="I24" t="s" s="5">
        <f>IF('Admissions 2019'!F24&gt;0,'Admissions 2019'!F24/'Admissions 2019'!C24,"  ")</f>
        <v>131</v>
      </c>
      <c r="J24" t="s" s="5">
        <f>IF('Admissions 2019'!G24&gt;0,'Admissions 2019'!G24/'Admissions 2019'!C24,"  ")</f>
        <v>131</v>
      </c>
      <c r="K24" s="14">
        <f>IF('Admissions 2019'!J24&gt;0,'Admissions 2019'!J24/'Admissions 2019'!C24,"  ")</f>
        <v>0.3463428330759512</v>
      </c>
      <c r="L24" s="14">
        <f>IF('Admissions 2019'!I24&gt;0,'Admissions 2019'!I24/'Admissions 2019'!C24,"  ")</f>
        <v>0.05447143057700407</v>
      </c>
      <c r="M24" s="8">
        <v>2019</v>
      </c>
      <c r="N24" s="7"/>
    </row>
    <row r="25" ht="15" customHeight="1">
      <c r="A25" t="s" s="5">
        <v>56</v>
      </c>
      <c r="B25" t="s" s="5">
        <v>57</v>
      </c>
      <c r="C25" s="14">
        <f>1-D25</f>
        <v>0.23</v>
      </c>
      <c r="D25" s="14">
        <f>ROUND(H25,2)+ROUND(G25,2)</f>
        <v>0.77</v>
      </c>
      <c r="E25" s="14">
        <f>SUM(ROUND(L25,2),ROUND(I25,2))</f>
        <v>0.21</v>
      </c>
      <c r="F25" s="14">
        <f>ROUND(K25,2)+ROUND(J25,2)</f>
        <v>0.5600000000000001</v>
      </c>
      <c r="G25" s="14">
        <f>ROUND(J25,2)+ROUND(I25,2)</f>
        <v>0.39</v>
      </c>
      <c r="H25" s="14">
        <f>ROUND(K25,2)+ROUND(L25,2)</f>
        <v>0.38</v>
      </c>
      <c r="I25" s="14">
        <f>IF('Admissions 2019'!F25&gt;0,'Admissions 2019'!F25/'Admissions 2019'!C25,"  ")</f>
        <v>0.1397670549084858</v>
      </c>
      <c r="J25" s="14">
        <f>IF('Admissions 2019'!G25&gt;0,'Admissions 2019'!G25/'Admissions 2019'!C25,"  ")</f>
        <v>0.2517138103161398</v>
      </c>
      <c r="K25" s="14">
        <f>IF('Admissions 2019'!J25&gt;0,'Admissions 2019'!J25/'Admissions 2019'!C25,"  ")</f>
        <v>0.305757071547421</v>
      </c>
      <c r="L25" s="14">
        <f>IF('Admissions 2019'!I25&gt;0,'Admissions 2019'!I25/'Admissions 2019'!C25,"  ")</f>
        <v>0.0686189683860233</v>
      </c>
      <c r="M25" s="8">
        <v>2019</v>
      </c>
      <c r="N25" s="7"/>
    </row>
    <row r="26" ht="15" customHeight="1">
      <c r="A26" t="s" s="5">
        <v>58</v>
      </c>
      <c r="B26" t="s" s="5">
        <v>59</v>
      </c>
      <c r="C26" s="14">
        <f>1-D26</f>
        <v>0.53</v>
      </c>
      <c r="D26" s="14">
        <f>ROUND(H26,2)+ROUND(G26,2)</f>
        <v>0.47</v>
      </c>
      <c r="E26" t="s" s="5">
        <f>L26</f>
        <v>131</v>
      </c>
      <c r="F26" t="s" s="5">
        <f>K26</f>
        <v>131</v>
      </c>
      <c r="G26" s="14">
        <f>'Admissions 2019'!E26/'Admissions 2019'!C26</f>
        <v>0.2164961317694035</v>
      </c>
      <c r="H26" s="14">
        <f>'Admissions 2019'!H26/'Admissions 2019'!C26</f>
        <v>0.2505615173446469</v>
      </c>
      <c r="I26" t="s" s="5">
        <f>IF('Admissions 2019'!F26&gt;0,'Admissions 2019'!F26/'Admissions 2019'!C26,"  ")</f>
        <v>131</v>
      </c>
      <c r="J26" t="s" s="5">
        <f>IF('Admissions 2019'!G26&gt;0,'Admissions 2019'!G26/'Admissions 2019'!C26,"  ")</f>
        <v>131</v>
      </c>
      <c r="K26" t="s" s="5">
        <f>IF('Admissions 2019'!J26&gt;0,'Admissions 2019'!J26/'Admissions 2019'!C26,"  ")</f>
        <v>131</v>
      </c>
      <c r="L26" t="s" s="5">
        <f>IF('Admissions 2019'!I26&gt;0,'Admissions 2019'!I26/'Admissions 2019'!C26,"  ")</f>
        <v>131</v>
      </c>
      <c r="M26" s="8">
        <v>2019</v>
      </c>
      <c r="N26" s="7"/>
    </row>
    <row r="27" ht="15" customHeight="1">
      <c r="A27" t="s" s="5">
        <v>60</v>
      </c>
      <c r="B27" t="s" s="5">
        <v>61</v>
      </c>
      <c r="C27" s="14">
        <f>1-D27</f>
        <v>0.65</v>
      </c>
      <c r="D27" s="14">
        <f>ROUND(H27,2)+ROUND(G27,2)</f>
        <v>0.35</v>
      </c>
      <c r="E27" s="14">
        <f>SUM(ROUND(L27,2),ROUND(I27,2))</f>
        <v>0.09</v>
      </c>
      <c r="F27" s="14">
        <f>ROUND(K27,2)+ROUND(J27,2)</f>
        <v>0.26</v>
      </c>
      <c r="G27" s="14">
        <f>ROUND(J27,2)+ROUND(I27,2)</f>
        <v>0.21</v>
      </c>
      <c r="H27" s="14">
        <f>ROUND(K27,2)+ROUND(L27,2)</f>
        <v>0.14</v>
      </c>
      <c r="I27" s="14">
        <f>IF('Admissions 2019'!F27&gt;0,'Admissions 2019'!F27/'Admissions 2019'!C27,"  ")</f>
        <v>0.07160292921074043</v>
      </c>
      <c r="J27" s="14">
        <f>IF('Admissions 2019'!G27&gt;0,'Admissions 2019'!G27/'Admissions 2019'!C27,"  ")</f>
        <v>0.1383238405207486</v>
      </c>
      <c r="K27" s="14">
        <f>IF('Admissions 2019'!J27&gt;0,'Admissions 2019'!J27/'Admissions 2019'!C27,"  ")</f>
        <v>0.1208299430431245</v>
      </c>
      <c r="L27" s="14">
        <f>IF('Admissions 2019'!I27&gt;0,'Admissions 2019'!I27/'Admissions 2019'!C27,"  ")</f>
        <v>0.02074857607811229</v>
      </c>
      <c r="M27" s="8">
        <v>2019</v>
      </c>
      <c r="N27" s="7"/>
    </row>
    <row r="28" ht="15" customHeight="1">
      <c r="A28" t="s" s="5">
        <v>62</v>
      </c>
      <c r="B28" t="s" s="5">
        <v>63</v>
      </c>
      <c r="C28" s="14">
        <f>1-D28</f>
        <v>0.4099999999999999</v>
      </c>
      <c r="D28" s="14">
        <f>ROUND(H28,2)+ROUND(G28,2)</f>
        <v>0.5900000000000001</v>
      </c>
      <c r="E28" s="14">
        <f>SUM(ROUND(L28,2),ROUND(I28,2))</f>
        <v>0.49</v>
      </c>
      <c r="F28" s="14">
        <f>ROUND(K28,2)+ROUND(J28,2)</f>
        <v>0.1</v>
      </c>
      <c r="G28" s="14">
        <f>ROUND(J28,2)+ROUND(I28,2)</f>
        <v>0.34</v>
      </c>
      <c r="H28" s="14">
        <f>ROUND(K28,2)+ROUND(L28,2)</f>
        <v>0.25</v>
      </c>
      <c r="I28" s="14">
        <f>IF('Admissions 2019'!F28&gt;0,'Admissions 2019'!F28/'Admissions 2019'!C28,"  ")</f>
        <v>0.2439517793741227</v>
      </c>
      <c r="J28" s="14">
        <f>IF('Admissions 2019'!G28&gt;0,'Admissions 2019'!G28/'Admissions 2019'!C28,"  ")</f>
        <v>0.09685409957889522</v>
      </c>
      <c r="K28" s="14">
        <f>IF('Admissions 2019'!J28&gt;0,'Admissions 2019'!J28/'Admissions 2019'!C28,"  ")</f>
        <v>0.001444967385021881</v>
      </c>
      <c r="L28" s="14">
        <f>IF('Admissions 2019'!I28&gt;0,'Admissions 2019'!I28/'Admissions 2019'!C28,"  ")</f>
        <v>0.2486995293534803</v>
      </c>
      <c r="M28" s="8">
        <v>2019</v>
      </c>
      <c r="N28" s="7"/>
    </row>
    <row r="29" ht="15" customHeight="1">
      <c r="A29" t="s" s="5">
        <v>64</v>
      </c>
      <c r="B29" t="s" s="5">
        <v>65</v>
      </c>
      <c r="C29" s="14">
        <f>1-D29</f>
        <v>0.47</v>
      </c>
      <c r="D29" s="14">
        <f>ROUND(H29,2)+ROUND(G29,2)</f>
        <v>0.53</v>
      </c>
      <c r="E29" s="14">
        <f>SUM(ROUND(L29,2),ROUND(I29,2))</f>
        <v>0.12</v>
      </c>
      <c r="F29" s="14">
        <f>ROUND(K29,2)+ROUND(J29,2)</f>
        <v>0.41</v>
      </c>
      <c r="G29" s="14">
        <f>ROUND(J29,2)+ROUND(I29,2)</f>
        <v>0.28</v>
      </c>
      <c r="H29" s="14">
        <f>ROUND(K29,2)+ROUND(L29,2)</f>
        <v>0.25</v>
      </c>
      <c r="I29" s="14">
        <f>IF('Admissions 2019'!F29&gt;0,'Admissions 2019'!F29/'Admissions 2019'!C29,"  ")</f>
        <v>0.03856209150326798</v>
      </c>
      <c r="J29" s="14">
        <f>IF('Admissions 2019'!G29&gt;0,'Admissions 2019'!G29/'Admissions 2019'!C29,"  ")</f>
        <v>0.242483660130719</v>
      </c>
      <c r="K29" s="14">
        <f>IF('Admissions 2019'!J29&gt;0,'Admissions 2019'!J29/'Admissions 2019'!C29,"  ")</f>
        <v>0.1699346405228758</v>
      </c>
      <c r="L29" s="14">
        <f>IF('Admissions 2019'!I29&gt;0,'Admissions 2019'!I29/'Admissions 2019'!C29,"  ")</f>
        <v>0.08496732026143791</v>
      </c>
      <c r="M29" s="8">
        <v>2019</v>
      </c>
      <c r="N29" s="7"/>
    </row>
    <row r="30" ht="15" customHeight="1">
      <c r="A30" t="s" s="5">
        <v>66</v>
      </c>
      <c r="B30" t="s" s="5">
        <v>67</v>
      </c>
      <c r="C30" s="14">
        <f>1-D30</f>
        <v>0.76</v>
      </c>
      <c r="D30" s="14">
        <f>ROUND(H30,2)+ROUND(G30,2)</f>
        <v>0.24</v>
      </c>
      <c r="E30" s="14">
        <f>L30</f>
        <v>0.08631578947368421</v>
      </c>
      <c r="F30" s="14">
        <f>K30</f>
        <v>0.04596491228070176</v>
      </c>
      <c r="G30" s="14">
        <f>'Admissions 2019'!E30/'Admissions 2019'!C30</f>
        <v>0.1031578947368421</v>
      </c>
      <c r="H30" s="14">
        <f>ROUND(K30,2)+ROUND(L30,2)</f>
        <v>0.14</v>
      </c>
      <c r="I30" t="s" s="5">
        <f>IF('Admissions 2019'!F30&gt;0,'Admissions 2019'!F30/'Admissions 2019'!C30,"  ")</f>
        <v>131</v>
      </c>
      <c r="J30" t="s" s="5">
        <f>IF('Admissions 2019'!G30&gt;0,'Admissions 2019'!G30/'Admissions 2019'!C30,"  ")</f>
        <v>131</v>
      </c>
      <c r="K30" s="14">
        <f>IF('Admissions 2019'!J30&gt;0,'Admissions 2019'!J30/'Admissions 2019'!C30,"  ")</f>
        <v>0.04596491228070176</v>
      </c>
      <c r="L30" s="14">
        <f>IF('Admissions 2019'!I30&gt;0,'Admissions 2019'!I30/'Admissions 2019'!C30,"  ")</f>
        <v>0.08631578947368421</v>
      </c>
      <c r="M30" s="8">
        <v>2019</v>
      </c>
      <c r="N30" s="7"/>
    </row>
    <row r="31" ht="15" customHeight="1">
      <c r="A31" t="s" s="5">
        <v>68</v>
      </c>
      <c r="B31" t="s" s="5">
        <v>69</v>
      </c>
      <c r="C31" s="14">
        <f>1-D31</f>
        <v>0.35</v>
      </c>
      <c r="D31" s="14">
        <v>0.65</v>
      </c>
      <c r="E31" s="14"/>
      <c r="F31" s="14">
        <f>ROUND(K31,2)+ROUND(J31,2)</f>
        <v>0.65</v>
      </c>
      <c r="G31" s="14">
        <f>'Admissions 2019'!E31/'Admissions 2019'!C31</f>
        <v>0.112964366944655</v>
      </c>
      <c r="H31" s="14">
        <f>'Admissions 2019'!H31/'Admissions 2019'!C31</f>
        <v>0.5375284306292646</v>
      </c>
      <c r="I31" t="s" s="5">
        <f>IF('Admissions 2019'!F31&gt;0,'Admissions 2019'!F31/'Admissions 2019'!C31,"  ")</f>
        <v>131</v>
      </c>
      <c r="J31" s="14">
        <f>IF('Admissions 2019'!G31&gt;0,'Admissions 2019'!G31/'Admissions 2019'!C31,"  ")</f>
        <v>0.112964366944655</v>
      </c>
      <c r="K31" s="14">
        <f>IF('Admissions 2019'!J31&gt;0,'Admissions 2019'!J31/'Admissions 2019'!C31,"  ")</f>
        <v>0.5375284306292646</v>
      </c>
      <c r="L31" t="s" s="5">
        <f>IF('Admissions 2019'!I31&gt;0,'Admissions 2019'!I31/'Admissions 2019'!C31,"  ")</f>
        <v>131</v>
      </c>
      <c r="M31" s="8">
        <v>2019</v>
      </c>
      <c r="N31" s="7"/>
    </row>
    <row r="32" ht="15" customHeight="1">
      <c r="A32" t="s" s="5">
        <v>70</v>
      </c>
      <c r="B32" t="s" s="5">
        <v>71</v>
      </c>
      <c r="C32" s="14">
        <f>1-D32</f>
        <v>0.71</v>
      </c>
      <c r="D32" s="14">
        <f>ROUND(H32,2)+ROUND(G32,2)</f>
        <v>0.29</v>
      </c>
      <c r="E32" s="14">
        <f>L32</f>
        <v>0.06698756518251103</v>
      </c>
      <c r="F32" s="14">
        <f>K32</f>
        <v>0.2208851450728707</v>
      </c>
      <c r="G32" s="14"/>
      <c r="H32" s="14">
        <f>ROUND(K32,2)+ROUND(L32,2)</f>
        <v>0.29</v>
      </c>
      <c r="I32" t="s" s="5">
        <f>IF('Admissions 2019'!F32&gt;0,'Admissions 2019'!F32/'Admissions 2019'!C32,"  ")</f>
        <v>131</v>
      </c>
      <c r="J32" t="s" s="5">
        <f>IF('Admissions 2019'!G32&gt;0,'Admissions 2019'!G32/'Admissions 2019'!C32,"  ")</f>
        <v>131</v>
      </c>
      <c r="K32" s="14">
        <f>IF('Admissions 2019'!J32&gt;0,'Admissions 2019'!J32/'Admissions 2019'!C32,"  ")</f>
        <v>0.2208851450728707</v>
      </c>
      <c r="L32" s="14">
        <f>IF('Admissions 2019'!I32&gt;0,'Admissions 2019'!I32/'Admissions 2019'!C32,"  ")</f>
        <v>0.06698756518251103</v>
      </c>
      <c r="M32" s="8">
        <v>2019</v>
      </c>
      <c r="N32" s="7"/>
    </row>
    <row r="33" ht="15" customHeight="1">
      <c r="A33" t="s" s="5">
        <v>72</v>
      </c>
      <c r="B33" t="s" s="5">
        <v>73</v>
      </c>
      <c r="C33" s="14"/>
      <c r="D33" s="14"/>
      <c r="E33" s="14"/>
      <c r="F33" s="14"/>
      <c r="G33" s="14"/>
      <c r="H33" s="14"/>
      <c r="I33" t="s" s="5">
        <f>IF('Admissions 2019'!F33&gt;0,'Admissions 2019'!F33/'Admissions 2019'!C33,"  ")</f>
        <v>131</v>
      </c>
      <c r="J33" t="s" s="5">
        <f>IF('Admissions 2019'!G33&gt;0,'Admissions 2019'!G33/'Admissions 2019'!C33,"  ")</f>
        <v>131</v>
      </c>
      <c r="K33" t="s" s="5">
        <f>IF('Admissions 2019'!J33&gt;0,'Admissions 2019'!J33/'Admissions 2019'!C33,"  ")</f>
        <v>131</v>
      </c>
      <c r="L33" t="s" s="5">
        <f>IF('Admissions 2019'!I33&gt;0,'Admissions 2019'!I33/'Admissions 2019'!C33,"  ")</f>
        <v>131</v>
      </c>
      <c r="M33" s="8">
        <v>2019</v>
      </c>
      <c r="N33" s="7"/>
    </row>
    <row r="34" ht="15" customHeight="1">
      <c r="A34" t="s" s="5">
        <v>74</v>
      </c>
      <c r="B34" t="s" s="5">
        <v>75</v>
      </c>
      <c r="C34" s="14">
        <f>1-D34</f>
        <v>0.58</v>
      </c>
      <c r="D34" s="14">
        <f>ROUND(H34,2)+ROUND(G34,2)</f>
        <v>0.42</v>
      </c>
      <c r="E34" s="14">
        <f>SUM(ROUND(L34,2),ROUND(I34,2))</f>
        <v>0.01</v>
      </c>
      <c r="F34" s="14">
        <f>ROUND(K34,2)+ROUND(J34,2)</f>
        <v>0.41</v>
      </c>
      <c r="G34" s="14">
        <f>ROUND(J34,2)+ROUND(I34,2)</f>
        <v>0.23</v>
      </c>
      <c r="H34" s="14">
        <f>ROUND(K34,2)+ROUND(L34,2)</f>
        <v>0.19</v>
      </c>
      <c r="I34" s="14">
        <f>IF('Admissions 2019'!F34&gt;0,'Admissions 2019'!F34/'Admissions 2019'!C34,"  ")</f>
        <v>0.008373806732540613</v>
      </c>
      <c r="J34" s="14">
        <f>IF('Admissions 2019'!G34&gt;0,'Admissions 2019'!G34/'Admissions 2019'!C34,"  ")</f>
        <v>0.2219058784123263</v>
      </c>
      <c r="K34" s="14">
        <f>IF('Admissions 2019'!J34&gt;0,'Admissions 2019'!J34/'Admissions 2019'!C34,"  ")</f>
        <v>0.1879082230782114</v>
      </c>
      <c r="L34" s="14">
        <f>IF('Admissions 2019'!I34&gt;0,'Admissions 2019'!I34/'Admissions 2019'!C34,"  ")</f>
        <v>0.003014570423714621</v>
      </c>
      <c r="M34" s="8">
        <v>2019</v>
      </c>
      <c r="N34" s="7"/>
    </row>
    <row r="35" ht="15" customHeight="1">
      <c r="A35" t="s" s="5">
        <v>76</v>
      </c>
      <c r="B35" t="s" s="5">
        <v>77</v>
      </c>
      <c r="C35" s="14">
        <f>1-D35</f>
        <v>0.49</v>
      </c>
      <c r="D35" s="14">
        <f>ROUND(H35,2)+ROUND(G35,2)</f>
        <v>0.51</v>
      </c>
      <c r="E35" s="14">
        <f>L35</f>
        <v>0.06032601123856406</v>
      </c>
      <c r="F35" s="14">
        <f>K35</f>
        <v>0.4522825430734222</v>
      </c>
      <c r="G35" s="14"/>
      <c r="H35" s="14">
        <f>ROUND(K35,2)+ROUND(L35,2)</f>
        <v>0.51</v>
      </c>
      <c r="I35" t="s" s="5">
        <f>IF('Admissions 2019'!F35&gt;0,'Admissions 2019'!F35/'Admissions 2019'!C35,"  ")</f>
        <v>131</v>
      </c>
      <c r="J35" t="s" s="5">
        <f>IF('Admissions 2019'!G35&gt;0,'Admissions 2019'!G35/'Admissions 2019'!C35,"  ")</f>
        <v>131</v>
      </c>
      <c r="K35" s="14">
        <f>IF('Admissions 2019'!J35&gt;0,'Admissions 2019'!J35/'Admissions 2019'!C35,"  ")</f>
        <v>0.4522825430734222</v>
      </c>
      <c r="L35" s="14">
        <f>IF('Admissions 2019'!I35&gt;0,'Admissions 2019'!I35/'Admissions 2019'!C35,"  ")</f>
        <v>0.06032601123856406</v>
      </c>
      <c r="M35" s="8">
        <v>2019</v>
      </c>
      <c r="N35" s="7"/>
    </row>
    <row r="36" ht="15" customHeight="1">
      <c r="A36" t="s" s="5">
        <v>78</v>
      </c>
      <c r="B36" t="s" s="5">
        <v>79</v>
      </c>
      <c r="C36" s="14"/>
      <c r="D36" s="14"/>
      <c r="E36" s="14"/>
      <c r="F36" s="14"/>
      <c r="G36" s="14"/>
      <c r="H36" s="14"/>
      <c r="I36" t="s" s="5">
        <f>IF('Admissions 2019'!F36&gt;0,'Admissions 2019'!F36/'Admissions 2019'!C36,"  ")</f>
        <v>131</v>
      </c>
      <c r="J36" t="s" s="5">
        <f>IF('Admissions 2019'!G36&gt;0,'Admissions 2019'!G36/'Admissions 2019'!C36,"  ")</f>
        <v>131</v>
      </c>
      <c r="K36" t="s" s="5">
        <f>IF('Admissions 2019'!J36&gt;0,'Admissions 2019'!J36/'Admissions 2019'!C36,"  ")</f>
        <v>131</v>
      </c>
      <c r="L36" t="s" s="5">
        <f>IF('Admissions 2019'!I36&gt;0,'Admissions 2019'!I36/'Admissions 2019'!C36,"  ")</f>
        <v>131</v>
      </c>
      <c r="M36" s="8">
        <v>2019</v>
      </c>
      <c r="N36" s="7"/>
    </row>
    <row r="37" ht="15" customHeight="1">
      <c r="A37" t="s" s="5">
        <v>80</v>
      </c>
      <c r="B37" t="s" s="5">
        <v>81</v>
      </c>
      <c r="C37" s="14">
        <f>1-D37</f>
        <v>0.85</v>
      </c>
      <c r="D37" s="14">
        <f>ROUND(H37,2)+ROUND(G37,2)</f>
        <v>0.15</v>
      </c>
      <c r="E37" s="14">
        <f>I37</f>
        <v>0.06894714407502131</v>
      </c>
      <c r="F37" s="14">
        <f>J37</f>
        <v>0.07523444160272805</v>
      </c>
      <c r="G37" s="14">
        <f>ROUND(J37,2)+ROUND(I37,2)</f>
        <v>0.15</v>
      </c>
      <c r="H37" s="28">
        <f>'Admissions 2019'!H37/'Admissions 2019'!C37</f>
        <v>0.00319693094629156</v>
      </c>
      <c r="I37" s="14">
        <f>IF('Admissions 2019'!F37&gt;0,'Admissions 2019'!F37/'Admissions 2019'!C37,"  ")</f>
        <v>0.06894714407502131</v>
      </c>
      <c r="J37" s="14">
        <f>IF('Admissions 2019'!G37&gt;0,'Admissions 2019'!G37/'Admissions 2019'!C37,"  ")</f>
        <v>0.07523444160272805</v>
      </c>
      <c r="K37" t="s" s="5">
        <f>IF('Admissions 2019'!J37&gt;0,'Admissions 2019'!J37/'Admissions 2019'!C37,"  ")</f>
        <v>131</v>
      </c>
      <c r="L37" t="s" s="5">
        <f>IF('Admissions 2019'!I37&gt;0,'Admissions 2019'!I37/'Admissions 2019'!C37,"  ")</f>
        <v>131</v>
      </c>
      <c r="M37" s="8">
        <v>2019</v>
      </c>
      <c r="N37" s="7"/>
    </row>
    <row r="38" ht="15" customHeight="1">
      <c r="A38" t="s" s="5">
        <v>82</v>
      </c>
      <c r="B38" t="s" s="5">
        <v>83</v>
      </c>
      <c r="C38" s="14">
        <f>1-D38</f>
        <v>0.5700000000000001</v>
      </c>
      <c r="D38" s="14">
        <f>ROUND(H38,2)+ROUND(G38,2)</f>
        <v>0.43</v>
      </c>
      <c r="E38" s="14">
        <f>SUM(ROUND(L38,2),ROUND(I38,2))</f>
        <v>0.15</v>
      </c>
      <c r="F38" s="14">
        <f>ROUND(K38,2)+ROUND(J38,2)</f>
        <v>0.28</v>
      </c>
      <c r="G38" s="14">
        <f>ROUND(J38,2)+ROUND(I38,2)</f>
        <v>0.39</v>
      </c>
      <c r="H38" s="14">
        <f>ROUND(K38,2)+ROUND(L38,2)</f>
        <v>0.04</v>
      </c>
      <c r="I38" s="14">
        <f>IF('Admissions 2019'!F38&gt;0,'Admissions 2019'!F38/'Admissions 2019'!C38,"  ")</f>
        <v>0.1437258153676064</v>
      </c>
      <c r="J38" s="14">
        <f>IF('Admissions 2019'!G38&gt;0,'Admissions 2019'!G38/'Admissions 2019'!C38,"  ")</f>
        <v>0.2540630182421227</v>
      </c>
      <c r="K38" s="14">
        <f>IF('Admissions 2019'!J38&gt;0,'Admissions 2019'!J38/'Admissions 2019'!C38,"  ")</f>
        <v>0.03040353786622443</v>
      </c>
      <c r="L38" s="14">
        <f>IF('Admissions 2019'!I38&gt;0,'Admissions 2019'!I38/'Admissions 2019'!C38,"  ")</f>
        <v>0.01492537313432836</v>
      </c>
      <c r="M38" s="8">
        <v>2019</v>
      </c>
      <c r="N38" s="7"/>
    </row>
    <row r="39" ht="15" customHeight="1">
      <c r="A39" t="s" s="5">
        <v>84</v>
      </c>
      <c r="B39" t="s" s="5">
        <v>85</v>
      </c>
      <c r="C39" s="14">
        <f>1-D39</f>
        <v>0.55</v>
      </c>
      <c r="D39" s="14">
        <f>ROUND(H39,2)+ROUND(G39,2)</f>
        <v>0.45</v>
      </c>
      <c r="E39" s="14">
        <f>L39</f>
        <v>0.2146867774964219</v>
      </c>
      <c r="F39" s="14">
        <f>K39</f>
        <v>0.2391830892876803</v>
      </c>
      <c r="G39" s="14"/>
      <c r="H39" s="14">
        <f>ROUND(K39,2)+ROUND(L39,2)</f>
        <v>0.45</v>
      </c>
      <c r="I39" t="s" s="5">
        <f>IF('Admissions 2019'!F39&gt;0,'Admissions 2019'!F39/'Admissions 2019'!C39,"  ")</f>
        <v>131</v>
      </c>
      <c r="J39" t="s" s="5">
        <f>IF('Admissions 2019'!G39&gt;0,'Admissions 2019'!G39/'Admissions 2019'!C39,"  ")</f>
        <v>131</v>
      </c>
      <c r="K39" s="14">
        <f>IF('Admissions 2019'!J39&gt;0,'Admissions 2019'!J39/'Admissions 2019'!C39,"  ")</f>
        <v>0.2391830892876803</v>
      </c>
      <c r="L39" s="14">
        <f>IF('Admissions 2019'!I39&gt;0,'Admissions 2019'!I39/'Admissions 2019'!C39,"  ")</f>
        <v>0.2146867774964219</v>
      </c>
      <c r="M39" s="8">
        <v>2019</v>
      </c>
      <c r="N39" s="7"/>
    </row>
    <row r="40" ht="15" customHeight="1">
      <c r="A40" t="s" s="5">
        <v>86</v>
      </c>
      <c r="B40" t="s" s="5">
        <v>87</v>
      </c>
      <c r="C40" s="14">
        <f>1-D40</f>
        <v>0.62</v>
      </c>
      <c r="D40" s="14">
        <f>ROUND(H40,2)+ROUND(G40,2)</f>
        <v>0.38</v>
      </c>
      <c r="E40" s="14">
        <f>SUM(ROUND(L40,2),ROUND(I40,2))</f>
        <v>0.3</v>
      </c>
      <c r="F40" s="14">
        <f>ROUND(K40,2)+ROUND(J40,2)</f>
        <v>0.08</v>
      </c>
      <c r="G40" s="14">
        <f>ROUND(J40,2)+ROUND(I40,2)</f>
        <v>0.34</v>
      </c>
      <c r="H40" s="14">
        <f>ROUND(K40,2)+ROUND(L40,2)</f>
        <v>0.04</v>
      </c>
      <c r="I40" s="14">
        <f>IF('Admissions 2019'!F40&gt;0,'Admissions 2019'!F40/'Admissions 2019'!C40,"  ")</f>
        <v>0.2776686313032089</v>
      </c>
      <c r="J40" s="14">
        <f>IF('Admissions 2019'!G40&gt;0,'Admissions 2019'!G40/'Admissions 2019'!C40,"  ")</f>
        <v>0.06417812704649639</v>
      </c>
      <c r="K40" s="14">
        <f>IF('Admissions 2019'!J40&gt;0,'Admissions 2019'!J40/'Admissions 2019'!C40,"  ")</f>
        <v>0.02095612311722331</v>
      </c>
      <c r="L40" s="14">
        <f>IF('Admissions 2019'!I40&gt;0,'Admissions 2019'!I40/'Admissions 2019'!C40,"  ")</f>
        <v>0.02095612311722331</v>
      </c>
      <c r="M40" s="8">
        <v>2019</v>
      </c>
      <c r="N40" s="7"/>
    </row>
    <row r="41" ht="15" customHeight="1">
      <c r="A41" t="s" s="5">
        <v>88</v>
      </c>
      <c r="B41" t="s" s="5">
        <v>89</v>
      </c>
      <c r="C41" s="14">
        <f>1-D41</f>
        <v>0.8300000000000001</v>
      </c>
      <c r="D41" s="14">
        <f>ROUND(H41,2)+ROUND(G41,2)</f>
        <v>0.17</v>
      </c>
      <c r="E41" s="14"/>
      <c r="F41" s="14"/>
      <c r="G41" s="14">
        <f>'Admissions 2019'!E41/'Admissions 2019'!C41</f>
        <v>0.09030598429461142</v>
      </c>
      <c r="H41" s="14">
        <f>'Admissions 2019'!H41/'Admissions 2019'!C41</f>
        <v>0.07676685621445979</v>
      </c>
      <c r="I41" t="s" s="5">
        <f>IF('Admissions 2019'!F41&gt;0,'Admissions 2019'!F41/'Admissions 2019'!C41,"  ")</f>
        <v>131</v>
      </c>
      <c r="J41" t="s" s="5">
        <f>IF('Admissions 2019'!G41&gt;0,'Admissions 2019'!G41/'Admissions 2019'!C41,"  ")</f>
        <v>131</v>
      </c>
      <c r="K41" t="s" s="5">
        <f>IF('Admissions 2019'!J41&gt;0,'Admissions 2019'!J41/'Admissions 2019'!C41,"  ")</f>
        <v>131</v>
      </c>
      <c r="L41" t="s" s="5">
        <f>IF('Admissions 2019'!I41&gt;0,'Admissions 2019'!I41/'Admissions 2019'!C41,"  ")</f>
        <v>131</v>
      </c>
      <c r="M41" s="8">
        <v>2019</v>
      </c>
      <c r="N41" s="7"/>
    </row>
    <row r="42" ht="15" customHeight="1">
      <c r="A42" t="s" s="5">
        <v>90</v>
      </c>
      <c r="B42" t="s" s="5">
        <v>91</v>
      </c>
      <c r="C42" s="14">
        <f>1-D42</f>
        <v>0.25</v>
      </c>
      <c r="D42" s="14">
        <f>ROUND(H42,2)+ROUND(G42,2)</f>
        <v>0.75</v>
      </c>
      <c r="E42" s="14">
        <f>SUM(ROUND(L42,2),ROUND(I42,2))</f>
        <v>0.09</v>
      </c>
      <c r="F42" s="14">
        <f>ROUND(K42,2)+ROUND(J42,2)</f>
        <v>0.66</v>
      </c>
      <c r="G42" s="14">
        <f>ROUND(J42,2)+ROUND(I42,2)</f>
        <v>0.16</v>
      </c>
      <c r="H42" s="14">
        <f>ROUND(K42,2)+ROUND(L42,2)</f>
        <v>0.5900000000000001</v>
      </c>
      <c r="I42" s="14">
        <f>IF('Admissions 2019'!F42&gt;0,'Admissions 2019'!F42/'Admissions 2019'!C42,"  ")</f>
        <v>0.03516237402015678</v>
      </c>
      <c r="J42" s="14">
        <f>IF('Admissions 2019'!G42&gt;0,'Admissions 2019'!G42/'Admissions 2019'!C42,"  ")</f>
        <v>0.1240761478163494</v>
      </c>
      <c r="K42" s="14">
        <f>IF('Admissions 2019'!J42&gt;0,'Admissions 2019'!J42/'Admissions 2019'!C42,"  ")</f>
        <v>0.542441209406495</v>
      </c>
      <c r="L42" s="14">
        <f>IF('Admissions 2019'!I42&gt;0,'Admissions 2019'!I42/'Admissions 2019'!C42,"  ")</f>
        <v>0.04703247480403135</v>
      </c>
      <c r="M42" s="8">
        <v>2019</v>
      </c>
      <c r="N42" s="7"/>
    </row>
    <row r="43" ht="15" customHeight="1">
      <c r="A43" t="s" s="5">
        <v>92</v>
      </c>
      <c r="B43" t="s" s="5">
        <v>93</v>
      </c>
      <c r="C43" s="14">
        <f>1-D43</f>
        <v>0.62</v>
      </c>
      <c r="D43" s="14">
        <f>ROUND(H43,2)+ROUND(G43,2)</f>
        <v>0.38</v>
      </c>
      <c r="E43" s="14"/>
      <c r="F43" s="14"/>
      <c r="G43" s="14"/>
      <c r="H43" s="14">
        <f>'Admissions 2019'!H43/'Admissions 2019'!C43</f>
        <v>0.3827875226821049</v>
      </c>
      <c r="I43" t="s" s="5">
        <f>IF('Admissions 2019'!F43&gt;0,'Admissions 2019'!F43/'Admissions 2019'!C43,"  ")</f>
        <v>131</v>
      </c>
      <c r="J43" t="s" s="5">
        <f>IF('Admissions 2019'!G43&gt;0,'Admissions 2019'!G43/'Admissions 2019'!C43,"  ")</f>
        <v>131</v>
      </c>
      <c r="K43" t="s" s="5">
        <f>IF('Admissions 2019'!J43&gt;0,'Admissions 2019'!J43/'Admissions 2019'!C43,"  ")</f>
        <v>131</v>
      </c>
      <c r="L43" t="s" s="5">
        <f>IF('Admissions 2019'!I43&gt;0,'Admissions 2019'!I43/'Admissions 2019'!C43,"  ")</f>
        <v>131</v>
      </c>
      <c r="M43" s="8">
        <v>2019</v>
      </c>
      <c r="N43" s="7"/>
    </row>
    <row r="44" ht="15" customHeight="1">
      <c r="A44" t="s" s="5">
        <v>94</v>
      </c>
      <c r="B44" t="s" s="5">
        <v>95</v>
      </c>
      <c r="C44" s="14">
        <f>1-D44</f>
        <v>0.5800000000000001</v>
      </c>
      <c r="D44" s="14">
        <f>ROUND(H44,2)+ROUND(G44,2)</f>
        <v>0.42</v>
      </c>
      <c r="E44" s="14">
        <f>SUM(ROUND(L44,2),ROUND(I44,2))</f>
        <v>0.24</v>
      </c>
      <c r="F44" s="14">
        <f>ROUND(K44,2)+ROUND(J44,2)</f>
        <v>0.18</v>
      </c>
      <c r="G44" s="14">
        <f>ROUND(J44,2)+ROUND(I44,2)</f>
        <v>0.31</v>
      </c>
      <c r="H44" s="14">
        <f>ROUND(K44,2)+ROUND(L44,2)</f>
        <v>0.11</v>
      </c>
      <c r="I44" s="14">
        <f>IF('Admissions 2019'!F44&gt;0,'Admissions 2019'!F44/'Admissions 2019'!C44,"  ")</f>
        <v>0.1552035259737149</v>
      </c>
      <c r="J44" s="14">
        <f>IF('Admissions 2019'!G44&gt;0,'Admissions 2019'!G44/'Admissions 2019'!C44,"  ")</f>
        <v>0.1473307676338609</v>
      </c>
      <c r="K44" s="14">
        <f>IF('Admissions 2019'!J44&gt;0,'Admissions 2019'!J44/'Admissions 2019'!C44,"  ")</f>
        <v>0.02813752575014771</v>
      </c>
      <c r="L44" s="14">
        <f>IF('Admissions 2019'!I44&gt;0,'Admissions 2019'!I44/'Admissions 2019'!C44,"  ")</f>
        <v>0.07842417080532089</v>
      </c>
      <c r="M44" s="8">
        <v>2019</v>
      </c>
      <c r="N44" s="7"/>
    </row>
    <row r="45" ht="15" customHeight="1">
      <c r="A45" t="s" s="5">
        <v>96</v>
      </c>
      <c r="B45" t="s" s="5">
        <v>97</v>
      </c>
      <c r="C45" s="14">
        <f>1-D45</f>
        <v>0.2000000000000001</v>
      </c>
      <c r="D45" s="14">
        <f>ROUND(H45,2)+ROUND(G45,2)</f>
        <v>0.7999999999999999</v>
      </c>
      <c r="E45" s="14">
        <f>SUM(ROUND(L45,2),ROUND(I45,2))</f>
        <v>0.24</v>
      </c>
      <c r="F45" s="14">
        <f>ROUND(K45,2)+ROUND(J45,2)</f>
        <v>0.5600000000000001</v>
      </c>
      <c r="G45" s="14">
        <f>ROUND(J45,2)+ROUND(I45,2)</f>
        <v>0.23</v>
      </c>
      <c r="H45" s="14">
        <f>ROUND(K45,2)+ROUND(L45,2)</f>
        <v>0.5700000000000001</v>
      </c>
      <c r="I45" s="14">
        <f>IF('Admissions 2019'!F45&gt;0,'Admissions 2019'!F45/'Admissions 2019'!C45,"  ")</f>
        <v>0.1203680676448645</v>
      </c>
      <c r="J45" s="14">
        <f>IF('Admissions 2019'!G45&gt;0,'Admissions 2019'!G45/'Admissions 2019'!C45,"  ")</f>
        <v>0.1094255160407859</v>
      </c>
      <c r="K45" s="14">
        <f>IF('Admissions 2019'!J45&gt;0,'Admissions 2019'!J45/'Admissions 2019'!C45,"  ")</f>
        <v>0.4511315593136036</v>
      </c>
      <c r="L45" s="14">
        <f>IF('Admissions 2019'!I45&gt;0,'Admissions 2019'!I45/'Admissions 2019'!C45,"  ")</f>
        <v>0.1168863466799304</v>
      </c>
      <c r="M45" s="8">
        <v>2019</v>
      </c>
      <c r="N45" s="7"/>
    </row>
    <row r="46" ht="15" customHeight="1">
      <c r="A46" t="s" s="5">
        <v>98</v>
      </c>
      <c r="B46" t="s" s="5">
        <v>99</v>
      </c>
      <c r="C46" s="14"/>
      <c r="D46" s="14"/>
      <c r="E46" s="14"/>
      <c r="F46" s="14"/>
      <c r="G46" s="14"/>
      <c r="H46" s="14"/>
      <c r="I46" t="s" s="5">
        <f>IF('Admissions 2019'!F46&gt;0,'Admissions 2019'!F46/'Admissions 2019'!C46,"  ")</f>
        <v>131</v>
      </c>
      <c r="J46" t="s" s="5">
        <f>IF('Admissions 2019'!G46&gt;0,'Admissions 2019'!G46/'Admissions 2019'!C46,"  ")</f>
        <v>131</v>
      </c>
      <c r="K46" t="s" s="5">
        <f>IF('Admissions 2019'!J46&gt;0,'Admissions 2019'!J46/'Admissions 2019'!C46,"  ")</f>
        <v>131</v>
      </c>
      <c r="L46" t="s" s="5">
        <f>IF('Admissions 2019'!I46&gt;0,'Admissions 2019'!I46/'Admissions 2019'!C46,"  ")</f>
        <v>131</v>
      </c>
      <c r="M46" s="8">
        <v>2019</v>
      </c>
      <c r="N46" s="7"/>
    </row>
    <row r="47" ht="15" customHeight="1">
      <c r="A47" t="s" s="5">
        <v>100</v>
      </c>
      <c r="B47" t="s" s="5">
        <v>101</v>
      </c>
      <c r="C47" s="14">
        <f>1-D47</f>
        <v>0.91</v>
      </c>
      <c r="D47" s="14">
        <f>ROUND(H47,2)+ROUND(G47,2)</f>
        <v>0.09</v>
      </c>
      <c r="E47" s="14"/>
      <c r="F47" s="14"/>
      <c r="G47" s="14">
        <f>'Admissions 2019'!E47/'Admissions 2019'!C47</f>
        <v>0.04231219893243067</v>
      </c>
      <c r="H47" s="14">
        <f>'Admissions 2019'!H47/'Admissions 2019'!C47</f>
        <v>0.04999349043093347</v>
      </c>
      <c r="I47" t="s" s="5">
        <f>IF('Admissions 2019'!F47&gt;0,'Admissions 2019'!F47/'Admissions 2019'!C47,"  ")</f>
        <v>131</v>
      </c>
      <c r="J47" t="s" s="5">
        <f>IF('Admissions 2019'!G47&gt;0,'Admissions 2019'!G47/'Admissions 2019'!C47,"  ")</f>
        <v>131</v>
      </c>
      <c r="K47" t="s" s="5">
        <f>IF('Admissions 2019'!J47&gt;0,'Admissions 2019'!J47/'Admissions 2019'!C47,"  ")</f>
        <v>131</v>
      </c>
      <c r="L47" t="s" s="5">
        <f>IF('Admissions 2019'!I47&gt;0,'Admissions 2019'!I47/'Admissions 2019'!C47,"  ")</f>
        <v>131</v>
      </c>
      <c r="M47" s="8">
        <v>2019</v>
      </c>
      <c r="N47" s="7"/>
    </row>
    <row r="48" ht="15" customHeight="1">
      <c r="A48" t="s" s="5">
        <v>102</v>
      </c>
      <c r="B48" t="s" s="5">
        <v>103</v>
      </c>
      <c r="C48" s="14">
        <f>1-D48</f>
        <v>0.5900000000000001</v>
      </c>
      <c r="D48" s="14">
        <f>ROUND(H48,2)+ROUND(G48,2)</f>
        <v>0.41</v>
      </c>
      <c r="E48" s="14">
        <f>L48</f>
        <v>0.2397037806937768</v>
      </c>
      <c r="F48" s="14">
        <f>K48</f>
        <v>0.1726646745485254</v>
      </c>
      <c r="G48" s="14"/>
      <c r="H48" s="14">
        <f>ROUND(K48,2)+ROUND(L48,2)</f>
        <v>0.41</v>
      </c>
      <c r="I48" t="s" s="5">
        <f>IF('Admissions 2019'!F48&gt;0,'Admissions 2019'!F48/'Admissions 2019'!C48,"  ")</f>
        <v>131</v>
      </c>
      <c r="J48" t="s" s="5">
        <f>IF('Admissions 2019'!G48&gt;0,'Admissions 2019'!G48/'Admissions 2019'!C48,"  ")</f>
        <v>131</v>
      </c>
      <c r="K48" s="14">
        <f>IF('Admissions 2019'!J48&gt;0,'Admissions 2019'!J48/'Admissions 2019'!C48,"  ")</f>
        <v>0.1726646745485254</v>
      </c>
      <c r="L48" s="14">
        <f>IF('Admissions 2019'!I48&gt;0,'Admissions 2019'!I48/'Admissions 2019'!C48,"  ")</f>
        <v>0.2397037806937768</v>
      </c>
      <c r="M48" s="8">
        <v>2019</v>
      </c>
      <c r="N48" s="7"/>
    </row>
    <row r="49" ht="15" customHeight="1">
      <c r="A49" t="s" s="5">
        <v>104</v>
      </c>
      <c r="B49" t="s" s="5">
        <v>105</v>
      </c>
      <c r="C49" s="14">
        <f>1-D49</f>
        <v>0.3200000000000001</v>
      </c>
      <c r="D49" s="14">
        <f>ROUND(H49,2)+ROUND(G49,2)</f>
        <v>0.6799999999999999</v>
      </c>
      <c r="E49" s="14">
        <f>SUM(ROUND(L49,2),ROUND(I49,2))</f>
        <v>0.23</v>
      </c>
      <c r="F49" s="14">
        <f>ROUND(K49,2)+ROUND(J49,2)</f>
        <v>0.45</v>
      </c>
      <c r="G49" s="14">
        <f>ROUND(J49,2)+ROUND(I49,2)</f>
        <v>0.26</v>
      </c>
      <c r="H49" s="14">
        <f>ROUND(K49,2)+ROUND(L49,2)</f>
        <v>0.42</v>
      </c>
      <c r="I49" s="14">
        <f>IF('Admissions 2019'!F49&gt;0,'Admissions 2019'!F49/'Admissions 2019'!C49,"  ")</f>
        <v>0.101272707494833</v>
      </c>
      <c r="J49" s="14">
        <f>IF('Admissions 2019'!G49&gt;0,'Admissions 2019'!G49/'Admissions 2019'!C49,"  ")</f>
        <v>0.1643641901446753</v>
      </c>
      <c r="K49" s="14">
        <f>IF('Admissions 2019'!J49&gt;0,'Admissions 2019'!J49/'Admissions 2019'!C49,"  ")</f>
        <v>0.2923963885565104</v>
      </c>
      <c r="L49" s="14">
        <f>IF('Admissions 2019'!I49&gt;0,'Admissions 2019'!I49/'Admissions 2019'!C49,"  ")</f>
        <v>0.1293375394321767</v>
      </c>
      <c r="M49" s="8">
        <v>2019</v>
      </c>
      <c r="N49" s="7"/>
    </row>
    <row r="50" ht="15" customHeight="1">
      <c r="A50" t="s" s="5">
        <v>106</v>
      </c>
      <c r="B50" t="s" s="5">
        <v>107</v>
      </c>
      <c r="C50" s="14">
        <f>1-D50</f>
        <v>0.6799999999999999</v>
      </c>
      <c r="D50" s="14">
        <f>ROUND(H50,2)+ROUND(G50,2)</f>
        <v>0.32</v>
      </c>
      <c r="E50" s="14">
        <f>SUM(ROUND(L50,2),ROUND(I50,2))</f>
        <v>0.09</v>
      </c>
      <c r="F50" s="14">
        <f>ROUND(K50,2)+ROUND(J50,2)</f>
        <v>0.23</v>
      </c>
      <c r="G50" s="14">
        <f>ROUND(J50,2)+ROUND(I50,2)</f>
        <v>0.13</v>
      </c>
      <c r="H50" s="14">
        <f>ROUND(K50,2)+ROUND(L50,2)</f>
        <v>0.19</v>
      </c>
      <c r="I50" s="14">
        <f>IF('Admissions 2019'!F50&gt;0,'Admissions 2019'!F50/'Admissions 2019'!C50,"  ")</f>
        <v>0.00102960102960103</v>
      </c>
      <c r="J50" s="14">
        <f>IF('Admissions 2019'!G50&gt;0,'Admissions 2019'!G50/'Admissions 2019'!C50,"  ")</f>
        <v>0.1317889317889318</v>
      </c>
      <c r="K50" s="14">
        <f>IF('Admissions 2019'!J50&gt;0,'Admissions 2019'!J50/'Admissions 2019'!C50,"  ")</f>
        <v>0.1034749034749035</v>
      </c>
      <c r="L50" s="14">
        <f>IF('Admissions 2019'!I50&gt;0,'Admissions 2019'!I50/'Admissions 2019'!C50,"  ")</f>
        <v>0.08751608751608751</v>
      </c>
      <c r="M50" s="8">
        <v>2019</v>
      </c>
      <c r="N50" s="7"/>
    </row>
    <row r="51" ht="15" customHeight="1">
      <c r="A51" t="s" s="5">
        <v>108</v>
      </c>
      <c r="B51" t="s" s="5">
        <v>109</v>
      </c>
      <c r="C51" s="14">
        <f>1-D51</f>
        <v>0.4299999999999999</v>
      </c>
      <c r="D51" s="14">
        <f>ROUND(H51,2)+ROUND(G51,2)</f>
        <v>0.5700000000000001</v>
      </c>
      <c r="E51" s="14">
        <f>SUM(ROUND(L51,2),ROUND(I51,2))</f>
        <v>0.09</v>
      </c>
      <c r="F51" s="14">
        <f>ROUND(K51,2)+ROUND(J51,2)</f>
        <v>0.48</v>
      </c>
      <c r="G51" s="14">
        <f>ROUND(J51,2)+ROUND(I51,2)</f>
        <v>0.27</v>
      </c>
      <c r="H51" s="14">
        <f>ROUND(K51,2)+ROUND(L51,2)</f>
        <v>0.3</v>
      </c>
      <c r="I51" s="14">
        <f>IF('Admissions 2019'!F51&gt;0,'Admissions 2019'!F51/'Admissions 2019'!C51,"  ")</f>
        <v>0.04749103942652329</v>
      </c>
      <c r="J51" s="14">
        <f>IF('Admissions 2019'!G51&gt;0,'Admissions 2019'!G51/'Admissions 2019'!C51,"  ")</f>
        <v>0.2222222222222222</v>
      </c>
      <c r="K51" s="14">
        <f>IF('Admissions 2019'!J51&gt;0,'Admissions 2019'!J51/'Admissions 2019'!C51,"  ")</f>
        <v>0.257168458781362</v>
      </c>
      <c r="L51" s="14">
        <f>IF('Admissions 2019'!I51&gt;0,'Admissions 2019'!I51/'Admissions 2019'!C51,"  ")</f>
        <v>0.03584229390681003</v>
      </c>
      <c r="M51" s="8">
        <v>2019</v>
      </c>
      <c r="N51" s="7"/>
    </row>
    <row r="52" ht="15" customHeight="1">
      <c r="A52" s="7"/>
      <c r="B52" s="7"/>
      <c r="C52" s="14"/>
      <c r="D52" s="14"/>
      <c r="E52" s="14"/>
      <c r="F52" s="14"/>
      <c r="G52" s="14"/>
      <c r="H52" s="14"/>
      <c r="I52" s="28"/>
      <c r="J52" s="28"/>
      <c r="K52" s="28"/>
      <c r="L52" s="28"/>
      <c r="M52" s="7"/>
      <c r="N52" s="7"/>
    </row>
    <row r="53" ht="15" customHeight="1">
      <c r="A53" s="7"/>
      <c r="B53" t="s" s="9">
        <v>110</v>
      </c>
      <c r="C53" s="29">
        <f>('Admissions 2019'!C53-'Admissions 2019'!E53-'Admissions 2019'!H53)/'Admissions 2019'!C53</f>
        <v>0.6020137573175836</v>
      </c>
      <c r="D53" s="29">
        <f>('Admissions 2019'!E53+'Admissions 2019'!H53)/'Admissions 2019'!C53</f>
        <v>0.3979862426824164</v>
      </c>
      <c r="E53" s="29">
        <f>('Admissions 2019'!F53+'Admissions 2019'!I53)/'Admissions 2019'!C53</f>
        <v>0.2041369202155464</v>
      </c>
      <c r="F53" s="29">
        <f>('Admissions 2019'!G53+'Admissions 2019'!J53)/'Admissions 2019'!C53</f>
        <v>0.1938493224668701</v>
      </c>
      <c r="G53" s="29">
        <f>'Admissions 2019'!E53/'Admissions 2019'!C53</f>
        <v>0.1927847888038149</v>
      </c>
      <c r="H53" s="29">
        <f>'Admissions 2019'!H53/'Admissions 2019'!C53</f>
        <v>0.2052014538786015</v>
      </c>
      <c r="I53" s="29">
        <f>'Admissions 2019'!F53/'Admissions 2019'!C53</f>
        <v>0.1093048577814285</v>
      </c>
      <c r="J53" s="29">
        <f>'Admissions 2019'!G53/'Admissions 2019'!C53</f>
        <v>0.08347993102238646</v>
      </c>
      <c r="K53" s="29">
        <f>'Admissions 2019'!J53/'Admissions 2019'!C53</f>
        <v>0.1103693914444836</v>
      </c>
      <c r="L53" s="29">
        <f>'Admissions 2019'!I53/'Admissions 2019'!C53</f>
        <v>0.09483206243411788</v>
      </c>
      <c r="M53" s="7"/>
      <c r="N53" s="7"/>
    </row>
    <row r="54" ht="15" customHeight="1">
      <c r="A54" s="7"/>
      <c r="B54" s="7"/>
      <c r="C54" s="7"/>
      <c r="D54" s="7"/>
      <c r="E54" s="14"/>
      <c r="F54" s="14"/>
      <c r="G54" s="7"/>
      <c r="H54" s="7"/>
      <c r="I54" s="7"/>
      <c r="J54" t="s" s="5">
        <f>IF('Admissions 2019'!G52&gt;0,'Admissions 2019'!G52/'Admissions 2019'!C52,"  ")</f>
        <v>131</v>
      </c>
      <c r="K54" t="s" s="5">
        <f>IF('Admissions 2019'!J52&gt;0,'Admissions 2019'!J52/'Admissions 2019'!C52,"  ")</f>
        <v>131</v>
      </c>
      <c r="L54" t="s" s="5">
        <f>IF('Admissions 2019'!I52&gt;0,'Admissions 2019'!I52/'Admissions 2019'!C52,"  ")</f>
        <v>131</v>
      </c>
      <c r="M54" s="7"/>
      <c r="N54" s="7"/>
    </row>
    <row r="55" ht="15" customHeight="1">
      <c r="A55" s="7"/>
      <c r="B55" t="s" s="5">
        <v>140</v>
      </c>
      <c r="C55" s="8">
        <f>COUNTIF(C2:C51,"&gt;0")</f>
        <v>46</v>
      </c>
      <c r="D55" s="8">
        <f>COUNTIF(D2:D51,"&gt;0")</f>
        <v>46</v>
      </c>
      <c r="E55" s="8">
        <f>COUNTIF(E2:E51,"&gt;0")</f>
        <v>40</v>
      </c>
      <c r="F55" s="8">
        <f>COUNTIF(F2:F51,"&gt;0")</f>
        <v>41</v>
      </c>
      <c r="G55" s="8">
        <f>COUNTIF(G2:G51,"&gt;0")</f>
        <v>40</v>
      </c>
      <c r="H55" s="8">
        <f>COUNTIF(H2:H51,"&gt;0")</f>
        <v>45</v>
      </c>
      <c r="I55" s="8">
        <f>COUNTIF(I2:I51,"&gt;0")</f>
        <v>28</v>
      </c>
      <c r="J55" s="8">
        <f>COUNTIF(J2:J51,"&gt;0")</f>
        <v>29</v>
      </c>
      <c r="K55" s="8">
        <f>COUNTIF(K2:K51,"&gt;0")</f>
        <v>39</v>
      </c>
      <c r="L55" s="8">
        <f>COUNTIF(L2:L51,"&gt;0")</f>
        <v>38</v>
      </c>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dimension ref="A1:K55"/>
  <sheetViews>
    <sheetView workbookViewId="0" showGridLines="0" defaultGridColor="1"/>
  </sheetViews>
  <sheetFormatPr defaultColWidth="8.83333" defaultRowHeight="15" customHeight="1" outlineLevelRow="0" outlineLevelCol="0"/>
  <cols>
    <col min="1" max="1" width="11.3516" style="97" customWidth="1"/>
    <col min="2" max="2" width="15.3516" style="97" customWidth="1"/>
    <col min="3" max="3" width="14.1719" style="97" customWidth="1"/>
    <col min="4" max="4" width="10.6719" style="97" customWidth="1"/>
    <col min="5" max="5" width="10.6719" style="97" customWidth="1"/>
    <col min="6" max="6" width="10.6719" style="97" customWidth="1"/>
    <col min="7" max="7" width="10.6719" style="97" customWidth="1"/>
    <col min="8" max="8" width="10.6719" style="97" customWidth="1"/>
    <col min="9" max="9" width="10.6719" style="97" customWidth="1"/>
    <col min="10" max="10" width="12" style="97" customWidth="1"/>
    <col min="11" max="11" width="8.85156" style="97" customWidth="1"/>
    <col min="12" max="256" width="8.85156" style="97" customWidth="1"/>
  </cols>
  <sheetData>
    <row r="1" ht="64.5" customHeight="1">
      <c r="A1" t="s" s="2">
        <v>0</v>
      </c>
      <c r="B1" t="s" s="2">
        <v>1</v>
      </c>
      <c r="C1" t="s" s="3">
        <v>132</v>
      </c>
      <c r="D1" t="s" s="3">
        <v>133</v>
      </c>
      <c r="E1" t="s" s="3">
        <v>134</v>
      </c>
      <c r="F1" t="s" s="3">
        <v>135</v>
      </c>
      <c r="G1" t="s" s="3">
        <v>136</v>
      </c>
      <c r="H1" t="s" s="3">
        <v>137</v>
      </c>
      <c r="I1" t="s" s="3">
        <v>138</v>
      </c>
      <c r="J1" t="s" s="3">
        <v>139</v>
      </c>
      <c r="K1" t="s" s="3">
        <v>119</v>
      </c>
    </row>
    <row r="2" ht="15" customHeight="1">
      <c r="A2" t="s" s="5">
        <v>10</v>
      </c>
      <c r="B2" t="s" s="5">
        <v>11</v>
      </c>
      <c r="C2" s="14">
        <f>1-D2</f>
        <v>0.64</v>
      </c>
      <c r="D2" s="14">
        <f>ROUND(E2,2)+ROUND(F2,2)</f>
        <v>0.36</v>
      </c>
      <c r="E2" s="14">
        <f>ROUND(H2,2)+ROUND(G2,2)</f>
        <v>0.3</v>
      </c>
      <c r="F2" s="14">
        <f>ROUND(J2,2)+ROUND(I2,2)</f>
        <v>0.06</v>
      </c>
      <c r="G2" s="14">
        <f>IF('Population 2019'!F2&gt;0,'Population 2019'!F2/'Population 2019'!C2,"  ")</f>
        <v>0.1872146118721461</v>
      </c>
      <c r="H2" s="14">
        <f>IF('Population 2019'!G2&gt;0,'Population 2019'!G2/'Population 2019'!C2,"  ")</f>
        <v>0.1098064796694934</v>
      </c>
      <c r="I2" s="14">
        <f>IF('Population 2019'!J2&gt;0,'Population 2019'!J2/'Population 2019'!C2,"  ")</f>
        <v>0.0228310502283105</v>
      </c>
      <c r="J2" s="14">
        <f>IF('Population 2019'!I2&gt;0,'Population 2019'!I2/'Population 2019'!C2,"  ")</f>
        <v>0.0380517503805175</v>
      </c>
      <c r="K2" s="8">
        <v>2019</v>
      </c>
    </row>
    <row r="3" ht="15" customHeight="1">
      <c r="A3" t="s" s="5">
        <v>12</v>
      </c>
      <c r="B3" t="s" s="5">
        <v>13</v>
      </c>
      <c r="C3" s="14">
        <f>1-D3</f>
        <v>0.99</v>
      </c>
      <c r="D3" s="14">
        <f>ROUND(E3,2)+ROUND(F3,2)</f>
        <v>0.01</v>
      </c>
      <c r="E3" s="14">
        <f>'Population 2019'!E3/'Population 2019'!C3</f>
        <v>0.005873504763269107</v>
      </c>
      <c r="F3" s="28">
        <f>'Population 2019'!H3/'Population 2019'!C3</f>
        <v>0.00408280209154072</v>
      </c>
      <c r="G3" t="s" s="5">
        <f>IF('Population 2019'!F3&gt;0,'Population 2019'!F3/'Population 2019'!C3,"  ")</f>
        <v>131</v>
      </c>
      <c r="H3" s="14">
        <f>IF('Population 2019'!G3&gt;0,'Population 2019'!G3/'Population 2019'!C3,"  ")</f>
        <v>0.005873504763269107</v>
      </c>
      <c r="I3" s="14">
        <f>IF('Population 2019'!J3&gt;0,'Population 2019'!J3/'Population 2019'!C3,"  ")</f>
        <v>0.00408280209154072</v>
      </c>
      <c r="J3" t="s" s="5">
        <f>IF('Population 2019'!I3&gt;0,'Population 2019'!I3/'Population 2019'!C3,"  ")</f>
        <v>131</v>
      </c>
      <c r="K3" s="8">
        <v>2019</v>
      </c>
    </row>
    <row r="4" ht="15" customHeight="1">
      <c r="A4" t="s" s="5">
        <v>14</v>
      </c>
      <c r="B4" t="s" s="5">
        <v>15</v>
      </c>
      <c r="C4" s="14">
        <f>1-D4</f>
        <v>0.53</v>
      </c>
      <c r="D4" s="14">
        <f>ROUND(E4,2)+ROUND(F4,2)</f>
        <v>0.47</v>
      </c>
      <c r="E4" s="14">
        <f>ROUND(H4,2)+ROUND(G4,2)</f>
        <v>0.17</v>
      </c>
      <c r="F4" s="14">
        <f>ROUND(J4,2)+ROUND(I4,2)</f>
        <v>0.3</v>
      </c>
      <c r="G4" s="14">
        <f>IF('Population 2019'!F4&gt;0,'Population 2019'!F4/'Population 2019'!C4,"  ")</f>
        <v>0.1376913265306123</v>
      </c>
      <c r="H4" s="14">
        <f>IF('Population 2019'!G4&gt;0,'Population 2019'!G4/'Population 2019'!C4,"  ")</f>
        <v>0.03271683673469387</v>
      </c>
      <c r="I4" s="14">
        <f>IF('Population 2019'!J4&gt;0,'Population 2019'!J4/'Population 2019'!C4,"  ")</f>
        <v>0.05082908163265306</v>
      </c>
      <c r="J4" s="14">
        <f>IF('Population 2019'!I4&gt;0,'Population 2019'!I4/'Population 2019'!C4,"  ")</f>
        <v>0.251530612244898</v>
      </c>
      <c r="K4" s="8">
        <v>2019</v>
      </c>
    </row>
    <row r="5" ht="15" customHeight="1">
      <c r="A5" t="s" s="5">
        <v>16</v>
      </c>
      <c r="B5" t="s" s="5">
        <v>17</v>
      </c>
      <c r="C5" s="14"/>
      <c r="D5" s="14"/>
      <c r="E5" s="14"/>
      <c r="F5" s="14"/>
      <c r="G5" t="s" s="5">
        <f>IF('Population 2019'!F5&gt;0,'Population 2019'!F5/'Population 2019'!C5,"  ")</f>
        <v>131</v>
      </c>
      <c r="H5" t="s" s="5">
        <f>IF('Population 2019'!G5&gt;0,'Population 2019'!G5/'Population 2019'!C5,"  ")</f>
        <v>131</v>
      </c>
      <c r="I5" t="s" s="5">
        <f>IF('Population 2019'!J5&gt;0,'Population 2019'!J5/'Population 2019'!C5,"  ")</f>
        <v>131</v>
      </c>
      <c r="J5" t="s" s="5">
        <f>IF('Population 2019'!I5&gt;0,'Population 2019'!I5/'Population 2019'!C5,"  ")</f>
        <v>131</v>
      </c>
      <c r="K5" s="8">
        <v>2019</v>
      </c>
    </row>
    <row r="6" ht="15" customHeight="1">
      <c r="A6" t="s" s="5">
        <v>18</v>
      </c>
      <c r="B6" t="s" s="5">
        <v>19</v>
      </c>
      <c r="C6" s="14">
        <f>1-D6</f>
        <v>0.75</v>
      </c>
      <c r="D6" s="14">
        <f>ROUND(E6,2)+ROUND(F6,2)</f>
        <v>0.25</v>
      </c>
      <c r="E6" s="14">
        <f>ROUND(H6,2)+ROUND(G6,2)</f>
        <v>0.09</v>
      </c>
      <c r="F6" s="14">
        <f>ROUND(J6,2)+ROUND(I6,2)</f>
        <v>0.16</v>
      </c>
      <c r="G6" s="14">
        <f>IF('Population 2019'!F6&gt;0,'Population 2019'!F6/'Population 2019'!C6,"  ")</f>
        <v>0.05511402212548425</v>
      </c>
      <c r="H6" s="14">
        <f>IF('Population 2019'!G6&gt;0,'Population 2019'!G6/'Population 2019'!C6,"  ")</f>
        <v>0.0267981948160869</v>
      </c>
      <c r="I6" s="14">
        <f>IF('Population 2019'!J6&gt;0,'Population 2019'!J6/'Population 2019'!C6,"  ")</f>
        <v>0.0006469906945165541</v>
      </c>
      <c r="J6" s="14">
        <f>IF('Population 2019'!I6&gt;0,'Population 2019'!I6/'Population 2019'!C6,"  ")</f>
        <v>0.1649187267862135</v>
      </c>
      <c r="K6" s="8">
        <v>2019</v>
      </c>
    </row>
    <row r="7" ht="15" customHeight="1">
      <c r="A7" t="s" s="5">
        <v>20</v>
      </c>
      <c r="B7" t="s" s="5">
        <v>21</v>
      </c>
      <c r="C7" s="14">
        <f>1-D7</f>
        <v>0.79</v>
      </c>
      <c r="D7" s="14">
        <f>ROUND(E7,2)+ROUND(F7,2)</f>
        <v>0.21</v>
      </c>
      <c r="E7" s="28">
        <f>'Population 2019'!E7/'Population 2019'!C7</f>
        <v>0.004110069670693198</v>
      </c>
      <c r="F7" s="14">
        <f>ROUND(J7,2)+ROUND(I7,2)</f>
        <v>0.21</v>
      </c>
      <c r="G7" s="28">
        <f>IF('Population 2019'!F7&gt;0,'Population 2019'!F7/'Population 2019'!C7,"  ")</f>
        <v>0.00275675404741617</v>
      </c>
      <c r="H7" s="28">
        <f>IF('Population 2019'!G7&gt;0,'Population 2019'!G7/'Population 2019'!C7,"  ")</f>
        <v>0.001353315623277029</v>
      </c>
      <c r="I7" s="14">
        <f>IF('Population 2019'!J7&gt;0,'Population 2019'!J7/'Population 2019'!C7,"  ")</f>
        <v>0.06621221993885018</v>
      </c>
      <c r="J7" s="14">
        <f>IF('Population 2019'!I7&gt;0,'Population 2019'!I7/'Population 2019'!C7,"  ")</f>
        <v>0.1352313167259787</v>
      </c>
      <c r="K7" s="8">
        <v>2019</v>
      </c>
    </row>
    <row r="8" ht="15" customHeight="1">
      <c r="A8" t="s" s="5">
        <v>22</v>
      </c>
      <c r="B8" t="s" s="5">
        <v>23</v>
      </c>
      <c r="C8" s="14"/>
      <c r="D8" s="14"/>
      <c r="E8" s="14"/>
      <c r="F8" s="14"/>
      <c r="G8" t="s" s="5">
        <f>IF('Population 2019'!F8&gt;0,'Population 2019'!F8/'Population 2019'!C8,"  ")</f>
        <v>131</v>
      </c>
      <c r="H8" t="s" s="5">
        <f>IF('Population 2019'!G8&gt;0,'Population 2019'!G8/'Population 2019'!C8,"  ")</f>
        <v>131</v>
      </c>
      <c r="I8" t="s" s="5">
        <f>IF('Population 2019'!J8&gt;0,'Population 2019'!J8/'Population 2019'!C8,"  ")</f>
        <v>131</v>
      </c>
      <c r="J8" t="s" s="5">
        <f>IF('Population 2019'!I8&gt;0,'Population 2019'!I8/'Population 2019'!C8,"  ")</f>
        <v>131</v>
      </c>
      <c r="K8" s="8">
        <v>2019</v>
      </c>
    </row>
    <row r="9" ht="15" customHeight="1">
      <c r="A9" t="s" s="5">
        <v>24</v>
      </c>
      <c r="B9" t="s" s="5">
        <v>25</v>
      </c>
      <c r="C9" s="14">
        <f>1-D9</f>
        <v>0.9</v>
      </c>
      <c r="D9" s="14">
        <f>ROUND(E9,2)+ROUND(F9,2)</f>
        <v>0.1</v>
      </c>
      <c r="E9" s="14">
        <f>'Population 2019'!E9/'Population 2019'!C9</f>
        <v>0.09873760144274121</v>
      </c>
      <c r="F9" s="14"/>
      <c r="G9" t="s" s="5">
        <f>IF('Population 2019'!F9&gt;0,'Population 2019'!F9/'Population 2019'!C9,"  ")</f>
        <v>131</v>
      </c>
      <c r="H9" t="s" s="5">
        <f>IF('Population 2019'!G9&gt;0,'Population 2019'!G9/'Population 2019'!C9,"  ")</f>
        <v>131</v>
      </c>
      <c r="I9" t="s" s="5">
        <f>IF('Population 2019'!J9&gt;0,'Population 2019'!J9/'Population 2019'!C9,"  ")</f>
        <v>131</v>
      </c>
      <c r="J9" t="s" s="5">
        <f>IF('Population 2019'!I9&gt;0,'Population 2019'!I9/'Population 2019'!C9,"  ")</f>
        <v>131</v>
      </c>
      <c r="K9" s="8">
        <v>2019</v>
      </c>
    </row>
    <row r="10" ht="15" customHeight="1">
      <c r="A10" t="s" s="5">
        <v>26</v>
      </c>
      <c r="B10" t="s" s="5">
        <v>27</v>
      </c>
      <c r="C10" s="14">
        <f>1-D10</f>
        <v>0.86</v>
      </c>
      <c r="D10" s="14">
        <f>ROUND(E10,2)+ROUND(F10,2)</f>
        <v>0.14</v>
      </c>
      <c r="E10" s="14">
        <f>ROUND(H10,2)+ROUND(G10,2)</f>
        <v>0.13</v>
      </c>
      <c r="F10" s="14">
        <f>'Population 2019'!H10/'Population 2019'!C10</f>
        <v>0.007069207119402673</v>
      </c>
      <c r="G10" s="14">
        <f>IF('Population 2019'!F10&gt;0,'Population 2019'!F10/'Population 2019'!C10,"  ")</f>
        <v>0.08474682617698115</v>
      </c>
      <c r="H10" s="14">
        <f>IF('Population 2019'!G10&gt;0,'Population 2019'!G10/'Population 2019'!C10,"  ")</f>
        <v>0.05361512559345784</v>
      </c>
      <c r="I10" s="28">
        <f>IF('Population 2019'!J10&gt;0,'Population 2019'!J10/'Population 2019'!C10,"  ")</f>
        <v>0.00371237947838454</v>
      </c>
      <c r="J10" s="28">
        <f>IF('Population 2019'!I10&gt;0,'Population 2019'!I10/'Population 2019'!C10,"  ")</f>
        <v>0.003356827641018133</v>
      </c>
      <c r="K10" s="8">
        <v>2019</v>
      </c>
    </row>
    <row r="11" ht="15" customHeight="1">
      <c r="A11" t="s" s="5">
        <v>28</v>
      </c>
      <c r="B11" t="s" s="5">
        <v>29</v>
      </c>
      <c r="C11" s="14"/>
      <c r="D11" s="14"/>
      <c r="E11" s="14"/>
      <c r="F11" s="14"/>
      <c r="G11" t="s" s="5">
        <f>IF('Population 2019'!F11&gt;0,'Population 2019'!F11/'Population 2019'!C11,"  ")</f>
        <v>131</v>
      </c>
      <c r="H11" t="s" s="5">
        <f>IF('Population 2019'!G11&gt;0,'Population 2019'!G11/'Population 2019'!C11,"  ")</f>
        <v>131</v>
      </c>
      <c r="I11" t="s" s="5">
        <f>IF('Population 2019'!J11&gt;0,'Population 2019'!J11/'Population 2019'!C11,"  ")</f>
        <v>131</v>
      </c>
      <c r="J11" t="s" s="5">
        <f>IF('Population 2019'!I11&gt;0,'Population 2019'!I11/'Population 2019'!C11,"  ")</f>
        <v>131</v>
      </c>
      <c r="K11" s="8">
        <v>2019</v>
      </c>
    </row>
    <row r="12" ht="15" customHeight="1">
      <c r="A12" t="s" s="5">
        <v>30</v>
      </c>
      <c r="B12" t="s" s="5">
        <v>31</v>
      </c>
      <c r="C12" s="14">
        <f>1-D12</f>
        <v>0.66</v>
      </c>
      <c r="D12" s="14">
        <f>ROUND(E12,2)+ROUND(F12,2)</f>
        <v>0.34</v>
      </c>
      <c r="E12" s="14">
        <f>ROUND(H12,2)+ROUND(G12,2)</f>
        <v>0.15</v>
      </c>
      <c r="F12" s="14">
        <f>ROUND(J12,2)+ROUND(I12,2)</f>
        <v>0.19</v>
      </c>
      <c r="G12" s="14">
        <f>IF('Population 2019'!F12&gt;0,'Population 2019'!F12/'Population 2019'!C12,"  ")</f>
        <v>0.1173622319575744</v>
      </c>
      <c r="H12" s="14">
        <f>IF('Population 2019'!G12&gt;0,'Population 2019'!G12/'Population 2019'!C12,"  ")</f>
        <v>0.02836061793866728</v>
      </c>
      <c r="I12" s="14">
        <f>IF('Population 2019'!J12&gt;0,'Population 2019'!J12/'Population 2019'!C12,"  ")</f>
        <v>0.03550841595572977</v>
      </c>
      <c r="J12" s="14">
        <f>IF('Population 2019'!I12&gt;0,'Population 2019'!I12/'Population 2019'!C12,"  ")</f>
        <v>0.145492275766659</v>
      </c>
      <c r="K12" s="8">
        <v>2019</v>
      </c>
    </row>
    <row r="13" ht="15" customHeight="1">
      <c r="A13" t="s" s="5">
        <v>32</v>
      </c>
      <c r="B13" t="s" s="5">
        <v>33</v>
      </c>
      <c r="C13" s="14">
        <f>1-D13</f>
        <v>0.6799999999999999</v>
      </c>
      <c r="D13" s="14">
        <f>ROUND(E13,2)+ROUND(F13,2)</f>
        <v>0.32</v>
      </c>
      <c r="E13" s="14">
        <f>ROUND(H13,2)+ROUND(G13,2)</f>
        <v>0.21</v>
      </c>
      <c r="F13" s="14">
        <f>ROUND(J13,2)+ROUND(I13,2)</f>
        <v>0.11</v>
      </c>
      <c r="G13" s="14">
        <f>IF('Population 2019'!F13&gt;0,'Population 2019'!F13/'Population 2019'!C13,"  ")</f>
        <v>0.1091211006997984</v>
      </c>
      <c r="H13" s="14">
        <f>IF('Population 2019'!G13&gt;0,'Population 2019'!G13/'Population 2019'!C13,"  ")</f>
        <v>0.1005811884711185</v>
      </c>
      <c r="I13" s="14">
        <f>IF('Population 2019'!J13&gt;0,'Population 2019'!J13/'Population 2019'!C13,"  ")</f>
        <v>0.04080180287035939</v>
      </c>
      <c r="J13" s="14">
        <f>IF('Population 2019'!I13&gt;0,'Population 2019'!I13/'Population 2019'!C13,"  ")</f>
        <v>0.06760763847704898</v>
      </c>
      <c r="K13" s="8">
        <v>2019</v>
      </c>
    </row>
    <row r="14" ht="15" customHeight="1">
      <c r="A14" t="s" s="5">
        <v>34</v>
      </c>
      <c r="B14" t="s" s="5">
        <v>35</v>
      </c>
      <c r="C14" s="14">
        <f>1-D14</f>
        <v>0.5700000000000001</v>
      </c>
      <c r="D14" s="14">
        <f>ROUND(E14,2)+ROUND(F14,2)</f>
        <v>0.43</v>
      </c>
      <c r="E14" s="14">
        <f>ROUND(H14,2)+ROUND(G14,2)</f>
        <v>0.29</v>
      </c>
      <c r="F14" s="14">
        <f>ROUND(J14,2)+ROUND(I14,2)</f>
        <v>0.14</v>
      </c>
      <c r="G14" s="14">
        <f>IF('Population 2019'!F14&gt;0,'Population 2019'!F14/'Population 2019'!C14,"  ")</f>
        <v>0.2115512281478203</v>
      </c>
      <c r="H14" s="14">
        <f>IF('Population 2019'!G14&gt;0,'Population 2019'!G14/'Population 2019'!C14,"  ")</f>
        <v>0.08043815003319318</v>
      </c>
      <c r="I14" s="14">
        <f>IF('Population 2019'!J14&gt;0,'Population 2019'!J14/'Population 2019'!C14,"  ")</f>
        <v>0.02932064616065501</v>
      </c>
      <c r="J14" s="14">
        <f>IF('Population 2019'!I14&gt;0,'Population 2019'!I14/'Population 2019'!C14,"  ")</f>
        <v>0.1105333038282806</v>
      </c>
      <c r="K14" s="8">
        <v>2019</v>
      </c>
    </row>
    <row r="15" ht="15" customHeight="1">
      <c r="A15" t="s" s="5">
        <v>36</v>
      </c>
      <c r="B15" t="s" s="5">
        <v>37</v>
      </c>
      <c r="C15" s="14">
        <f>1-D15</f>
        <v>0.86</v>
      </c>
      <c r="D15" s="14">
        <f>ROUND(E15,2)+ROUND(F15,2)</f>
        <v>0.14</v>
      </c>
      <c r="E15" s="14"/>
      <c r="F15" s="14">
        <f>ROUND(J15,2)+ROUND(I15,2)</f>
        <v>0.14</v>
      </c>
      <c r="G15" t="s" s="5">
        <f>IF('Population 2019'!F15&gt;0,'Population 2019'!F15/'Population 2019'!C15,"  ")</f>
        <v>131</v>
      </c>
      <c r="H15" t="s" s="5">
        <f>IF('Population 2019'!G15&gt;0,'Population 2019'!G15/'Population 2019'!C15,"  ")</f>
        <v>131</v>
      </c>
      <c r="I15" s="14">
        <f>IF('Population 2019'!J15&gt;0,'Population 2019'!J15/'Population 2019'!C15,"  ")</f>
        <v>0.09329364473617259</v>
      </c>
      <c r="J15" s="14">
        <f>IF('Population 2019'!I15&gt;0,'Population 2019'!I15/'Population 2019'!C15,"  ")</f>
        <v>0.05192591461863329</v>
      </c>
      <c r="K15" s="8">
        <v>2019</v>
      </c>
    </row>
    <row r="16" ht="15" customHeight="1">
      <c r="A16" t="s" s="5">
        <v>38</v>
      </c>
      <c r="B16" t="s" s="5">
        <v>39</v>
      </c>
      <c r="C16" s="14"/>
      <c r="D16" s="14"/>
      <c r="E16" s="14"/>
      <c r="F16" s="14"/>
      <c r="G16" t="s" s="5">
        <f>IF('Population 2019'!F16&gt;0,'Population 2019'!F16/'Population 2019'!C16,"  ")</f>
        <v>131</v>
      </c>
      <c r="H16" t="s" s="5">
        <f>IF('Population 2019'!G16&gt;0,'Population 2019'!G16/'Population 2019'!C16,"  ")</f>
        <v>131</v>
      </c>
      <c r="I16" t="s" s="5">
        <f>IF('Population 2019'!J16&gt;0,'Population 2019'!J16/'Population 2019'!C16,"  ")</f>
        <v>131</v>
      </c>
      <c r="J16" t="s" s="5">
        <f>IF('Population 2019'!I16&gt;0,'Population 2019'!I16/'Population 2019'!C16,"  ")</f>
        <v>131</v>
      </c>
      <c r="K16" s="8">
        <v>2019</v>
      </c>
    </row>
    <row r="17" ht="15" customHeight="1">
      <c r="A17" t="s" s="5">
        <v>40</v>
      </c>
      <c r="B17" t="s" s="5">
        <v>41</v>
      </c>
      <c r="C17" s="14">
        <f>1-D17</f>
        <v>0.7</v>
      </c>
      <c r="D17" s="14">
        <f>ROUND(E17,2)+ROUND(F17,2)</f>
        <v>0.3</v>
      </c>
      <c r="E17" s="14">
        <f>ROUND(H17,2)+ROUND(G17,2)</f>
        <v>0.23</v>
      </c>
      <c r="F17" s="14">
        <f>'Population 2019'!H17/'Population 2019'!C17</f>
        <v>0.07447232178414974</v>
      </c>
      <c r="G17" s="14">
        <f>IF('Population 2019'!F17&gt;0,'Population 2019'!F17/'Population 2019'!C17,"  ")</f>
        <v>0.09229390681003584</v>
      </c>
      <c r="H17" s="14">
        <f>IF('Population 2019'!G17&gt;0,'Population 2019'!G17/'Population 2019'!C17,"  ")</f>
        <v>0.1403823178016727</v>
      </c>
      <c r="I17" t="s" s="5">
        <f>IF('Population 2019'!J17&gt;0,'Population 2019'!J17/'Population 2019'!C17,"  ")</f>
        <v>131</v>
      </c>
      <c r="J17" s="14">
        <f>IF('Population 2019'!I17&gt;0,'Population 2019'!I17/'Population 2019'!C17,"  ")</f>
        <v>0.07447232178414974</v>
      </c>
      <c r="K17" s="8">
        <v>2019</v>
      </c>
    </row>
    <row r="18" ht="15" customHeight="1">
      <c r="A18" t="s" s="5">
        <v>42</v>
      </c>
      <c r="B18" t="s" s="5">
        <v>43</v>
      </c>
      <c r="C18" s="14"/>
      <c r="D18" s="14"/>
      <c r="E18" s="14"/>
      <c r="F18" s="14"/>
      <c r="G18" t="s" s="5">
        <f>IF('Population 2019'!F18&gt;0,'Population 2019'!F18/'Population 2019'!C18,"  ")</f>
        <v>131</v>
      </c>
      <c r="H18" t="s" s="5">
        <f>IF('Population 2019'!G18&gt;0,'Population 2019'!G18/'Population 2019'!C18,"  ")</f>
        <v>131</v>
      </c>
      <c r="I18" t="s" s="5">
        <f>IF('Population 2019'!J18&gt;0,'Population 2019'!J18/'Population 2019'!C18,"  ")</f>
        <v>131</v>
      </c>
      <c r="J18" t="s" s="5">
        <f>IF('Population 2019'!I18&gt;0,'Population 2019'!I18/'Population 2019'!C18,"  ")</f>
        <v>131</v>
      </c>
      <c r="K18" s="8">
        <v>2019</v>
      </c>
    </row>
    <row r="19" ht="15" customHeight="1">
      <c r="A19" t="s" s="5">
        <v>44</v>
      </c>
      <c r="B19" t="s" s="5">
        <v>45</v>
      </c>
      <c r="C19" s="14">
        <f>1-D19</f>
        <v>0.7</v>
      </c>
      <c r="D19" s="14">
        <f>ROUND(E19,2)+ROUND(F19,2)</f>
        <v>0.3</v>
      </c>
      <c r="E19" s="14">
        <f>ROUND(H19,2)+ROUND(G19,2)</f>
        <v>0.11</v>
      </c>
      <c r="F19" s="14">
        <f>ROUND(J19,2)+ROUND(I19,2)</f>
        <v>0.19</v>
      </c>
      <c r="G19" s="14">
        <f>IF('Population 2019'!F19&gt;0,'Population 2019'!F19/'Population 2019'!C19,"  ")</f>
        <v>0.03467749611345538</v>
      </c>
      <c r="H19" s="14">
        <f>IF('Population 2019'!G19&gt;0,'Population 2019'!G19/'Population 2019'!C19,"  ")</f>
        <v>0.07627145531266855</v>
      </c>
      <c r="I19" s="14">
        <f>IF('Population 2019'!J19&gt;0,'Population 2019'!J19/'Population 2019'!C19,"  ")</f>
        <v>0.02601605380881373</v>
      </c>
      <c r="J19" s="14">
        <f>IF('Population 2019'!I19&gt;0,'Population 2019'!I19/'Population 2019'!C19,"  ")</f>
        <v>0.1620927059868651</v>
      </c>
      <c r="K19" s="8">
        <v>2019</v>
      </c>
    </row>
    <row r="20" ht="15" customHeight="1">
      <c r="A20" t="s" s="5">
        <v>46</v>
      </c>
      <c r="B20" t="s" s="5">
        <v>47</v>
      </c>
      <c r="C20" s="14">
        <f>1-D20</f>
        <v>0.97</v>
      </c>
      <c r="D20" s="14">
        <f>ROUND(E20,2)+ROUND(F20,2)</f>
        <v>0.03</v>
      </c>
      <c r="E20" s="14">
        <f>'Population 2019'!E20/'Population 2019'!C20</f>
        <v>0.001378791677112058</v>
      </c>
      <c r="F20" s="14">
        <f>ROUND(J20,2)+ROUND(I20,2)</f>
        <v>0.03</v>
      </c>
      <c r="G20" t="s" s="5">
        <f>IF('Population 2019'!F20&gt;0,'Population 2019'!F20/'Population 2019'!C20,"  ")</f>
        <v>131</v>
      </c>
      <c r="H20" t="s" s="5">
        <f>IF('Population 2019'!G20&gt;0,'Population 2019'!G20/'Population 2019'!C20,"  ")</f>
        <v>131</v>
      </c>
      <c r="I20" s="14">
        <f>IF('Population 2019'!J20&gt;0,'Population 2019'!J20/'Population 2019'!C20,"  ")</f>
        <v>0.01642015542742542</v>
      </c>
      <c r="J20" s="14">
        <f>IF('Population 2019'!I20&gt;0,'Population 2019'!I20/'Population 2019'!C20,"  ")</f>
        <v>0.01002757583354224</v>
      </c>
      <c r="K20" s="8">
        <v>2019</v>
      </c>
    </row>
    <row r="21" ht="15" customHeight="1">
      <c r="A21" t="s" s="5">
        <v>48</v>
      </c>
      <c r="B21" t="s" s="5">
        <v>49</v>
      </c>
      <c r="C21" s="14">
        <f>1-D21</f>
        <v>0.92</v>
      </c>
      <c r="D21" s="14">
        <f>ROUND(E21,2)+ROUND(F21,2)</f>
        <v>0.08</v>
      </c>
      <c r="E21" s="14">
        <f>'Population 2019'!E21/'Population 2019'!C21</f>
        <v>0.04281056063952877</v>
      </c>
      <c r="F21" s="14">
        <f>'Population 2019'!H21/'Population 2019'!C21</f>
        <v>0.03939202692752709</v>
      </c>
      <c r="G21" t="s" s="5">
        <f>IF('Population 2019'!F21&gt;0,'Population 2019'!F21/'Population 2019'!C21,"  ")</f>
        <v>131</v>
      </c>
      <c r="H21" t="s" s="5">
        <f>IF('Population 2019'!G21&gt;0,'Population 2019'!G21/'Population 2019'!C21,"  ")</f>
        <v>131</v>
      </c>
      <c r="I21" t="s" s="5">
        <f>IF('Population 2019'!J21&gt;0,'Population 2019'!J21/'Population 2019'!C21,"  ")</f>
        <v>131</v>
      </c>
      <c r="J21" t="s" s="5">
        <f>IF('Population 2019'!I21&gt;0,'Population 2019'!I21/'Population 2019'!C21,"  ")</f>
        <v>131</v>
      </c>
      <c r="K21" s="8">
        <v>2019</v>
      </c>
    </row>
    <row r="22" ht="15" customHeight="1">
      <c r="A22" t="s" s="5">
        <v>50</v>
      </c>
      <c r="B22" t="s" s="5">
        <v>51</v>
      </c>
      <c r="C22" s="14"/>
      <c r="D22" s="14"/>
      <c r="E22" s="14"/>
      <c r="F22" s="14"/>
      <c r="G22" t="s" s="5">
        <f>IF('Population 2019'!F22&gt;0,'Population 2019'!F22/'Population 2019'!C22,"  ")</f>
        <v>131</v>
      </c>
      <c r="H22" t="s" s="5">
        <f>IF('Population 2019'!G22&gt;0,'Population 2019'!G22/'Population 2019'!C22,"  ")</f>
        <v>131</v>
      </c>
      <c r="I22" t="s" s="5">
        <f>IF('Population 2019'!J22&gt;0,'Population 2019'!J22/'Population 2019'!C22,"  ")</f>
        <v>131</v>
      </c>
      <c r="J22" t="s" s="5">
        <f>IF('Population 2019'!I22&gt;0,'Population 2019'!I22/'Population 2019'!C22,"  ")</f>
        <v>131</v>
      </c>
      <c r="K22" s="8">
        <v>2019</v>
      </c>
    </row>
    <row r="23" ht="15" customHeight="1">
      <c r="A23" t="s" s="5">
        <v>52</v>
      </c>
      <c r="B23" t="s" s="5">
        <v>53</v>
      </c>
      <c r="C23" s="14">
        <f>1-D23</f>
        <v>0.96</v>
      </c>
      <c r="D23" s="14">
        <f>ROUND(E23,2)+ROUND(F23,2)</f>
        <v>0.04</v>
      </c>
      <c r="E23" s="14"/>
      <c r="F23" s="14">
        <f>'Population 2019'!H23/'Population 2019'!C23</f>
        <v>0.04031795673703414</v>
      </c>
      <c r="G23" t="s" s="5">
        <f>IF('Population 2019'!F23&gt;0,'Population 2019'!F23/'Population 2019'!C23,"  ")</f>
        <v>131</v>
      </c>
      <c r="H23" t="s" s="5">
        <f>IF('Population 2019'!G23&gt;0,'Population 2019'!G23/'Population 2019'!C23,"  ")</f>
        <v>131</v>
      </c>
      <c r="I23" s="14">
        <f>IF('Population 2019'!J23&gt;0,'Population 2019'!J23/'Population 2019'!C23,"  ")</f>
        <v>0.04031795673703414</v>
      </c>
      <c r="J23" t="s" s="5">
        <f>IF('Population 2019'!I23&gt;0,'Population 2019'!I23/'Population 2019'!C23,"  ")</f>
        <v>131</v>
      </c>
      <c r="K23" s="8">
        <v>2019</v>
      </c>
    </row>
    <row r="24" ht="15" customHeight="1">
      <c r="A24" t="s" s="5">
        <v>54</v>
      </c>
      <c r="B24" t="s" s="5">
        <v>55</v>
      </c>
      <c r="C24" s="14">
        <f>1-D24</f>
        <v>0.7</v>
      </c>
      <c r="D24" s="14">
        <f>ROUND(E24,2)+ROUND(F24,2)</f>
        <v>0.3</v>
      </c>
      <c r="E24" s="14">
        <f>'Population 2019'!E24/'Population 2019'!C24</f>
        <v>0.1225853607601545</v>
      </c>
      <c r="F24" s="14">
        <f>ROUND(J24,2)+ROUND(I24,2)</f>
        <v>0.18</v>
      </c>
      <c r="G24" t="s" s="5">
        <f>IF('Population 2019'!F24&gt;0,'Population 2019'!F24/'Population 2019'!C24,"  ")</f>
        <v>131</v>
      </c>
      <c r="H24" s="14">
        <f>IF('Population 2019'!G24&gt;0,'Population 2019'!G24/'Population 2019'!C24,"  ")</f>
        <v>0.1225853607601545</v>
      </c>
      <c r="I24" s="14">
        <f>IF('Population 2019'!J24&gt;0,'Population 2019'!J24/'Population 2019'!C24,"  ")</f>
        <v>0.1184086874804218</v>
      </c>
      <c r="J24" s="14">
        <f>IF('Population 2019'!I24&gt;0,'Population 2019'!I24/'Population 2019'!C24,"  ")</f>
        <v>0.06296334969197034</v>
      </c>
      <c r="K24" s="8">
        <v>2019</v>
      </c>
    </row>
    <row r="25" ht="15" customHeight="1">
      <c r="A25" t="s" s="5">
        <v>56</v>
      </c>
      <c r="B25" t="s" s="5">
        <v>57</v>
      </c>
      <c r="C25" s="14">
        <f>1-D25</f>
        <v>0.48</v>
      </c>
      <c r="D25" s="14">
        <f>ROUND(E25,2)+ROUND(F25,2)</f>
        <v>0.52</v>
      </c>
      <c r="E25" s="14">
        <f>ROUND(H25,2)+ROUND(G25,2)</f>
        <v>0.32</v>
      </c>
      <c r="F25" s="14">
        <f>ROUND(J25,2)+ROUND(I25,2)</f>
        <v>0.2</v>
      </c>
      <c r="G25" s="14">
        <f>IF('Population 2019'!F25&gt;0,'Population 2019'!F25/'Population 2019'!C25,"  ")</f>
        <v>0.1880812096258962</v>
      </c>
      <c r="H25" s="14">
        <f>IF('Population 2019'!G25&gt;0,'Population 2019'!G25/'Population 2019'!C25,"  ")</f>
        <v>0.1277418896855257</v>
      </c>
      <c r="I25" s="14">
        <f>IF('Population 2019'!J25&gt;0,'Population 2019'!J25/'Population 2019'!C25,"  ")</f>
        <v>0.07574359338397103</v>
      </c>
      <c r="J25" s="14">
        <f>IF('Population 2019'!I25&gt;0,'Population 2019'!I25/'Population 2019'!C25,"  ")</f>
        <v>0.1175551927308866</v>
      </c>
      <c r="K25" s="8">
        <v>2019</v>
      </c>
    </row>
    <row r="26" ht="15" customHeight="1">
      <c r="A26" t="s" s="5">
        <v>58</v>
      </c>
      <c r="B26" t="s" s="5">
        <v>59</v>
      </c>
      <c r="C26" s="14"/>
      <c r="D26" s="14"/>
      <c r="E26" s="14"/>
      <c r="F26" s="14"/>
      <c r="G26" t="s" s="5">
        <f>IF('Population 2019'!F26&gt;0,'Population 2019'!F26/'Population 2019'!C26,"  ")</f>
        <v>131</v>
      </c>
      <c r="H26" t="s" s="5">
        <f>IF('Population 2019'!G26&gt;0,'Population 2019'!G26/'Population 2019'!C26,"  ")</f>
        <v>131</v>
      </c>
      <c r="I26" t="s" s="5">
        <f>IF('Population 2019'!J26&gt;0,'Population 2019'!J26/'Population 2019'!C26,"  ")</f>
        <v>131</v>
      </c>
      <c r="J26" t="s" s="5">
        <f>IF('Population 2019'!I26&gt;0,'Population 2019'!I26/'Population 2019'!C26,"  ")</f>
        <v>131</v>
      </c>
      <c r="K26" s="8">
        <v>2019</v>
      </c>
    </row>
    <row r="27" ht="15" customHeight="1">
      <c r="A27" t="s" s="5">
        <v>60</v>
      </c>
      <c r="B27" t="s" s="5">
        <v>61</v>
      </c>
      <c r="C27" s="14">
        <f>1-D27</f>
        <v>0.86</v>
      </c>
      <c r="D27" s="14">
        <f>ROUND(E27,2)+ROUND(F27,2)</f>
        <v>0.14</v>
      </c>
      <c r="E27" s="14">
        <f>ROUND(H27,2)+ROUND(G27,2)</f>
        <v>0.08</v>
      </c>
      <c r="F27" s="14">
        <f>ROUND(J27,2)+ROUND(I27,2)</f>
        <v>0.06</v>
      </c>
      <c r="G27" s="14">
        <f>IF('Population 2019'!F27&gt;0,'Population 2019'!F27/'Population 2019'!C27,"  ")</f>
        <v>0.02659956865564342</v>
      </c>
      <c r="H27" s="14">
        <f>IF('Population 2019'!G27&gt;0,'Population 2019'!G27/'Population 2019'!C27,"  ")</f>
        <v>0.05248023005032351</v>
      </c>
      <c r="I27" s="14">
        <f>IF('Population 2019'!J27&gt;0,'Population 2019'!J27/'Population 2019'!C27,"  ")</f>
        <v>0.05391804457225018</v>
      </c>
      <c r="J27" s="14">
        <f>IF('Population 2019'!I27&gt;0,'Population 2019'!I27/'Population 2019'!C27,"  ")</f>
        <v>0.005751258087706686</v>
      </c>
      <c r="K27" s="8">
        <v>2019</v>
      </c>
    </row>
    <row r="28" ht="15" customHeight="1">
      <c r="A28" t="s" s="5">
        <v>62</v>
      </c>
      <c r="B28" t="s" s="5">
        <v>63</v>
      </c>
      <c r="C28" s="14">
        <f>1-D28</f>
        <v>0.71</v>
      </c>
      <c r="D28" s="14">
        <f>ROUND(E28,2)+ROUND(F28,2)</f>
        <v>0.29</v>
      </c>
      <c r="E28" s="14">
        <f>ROUND(H28,2)+ROUND(G28,2)</f>
        <v>0.17</v>
      </c>
      <c r="F28" s="14">
        <f>ROUND(J28,2)+ROUND(I28,2)</f>
        <v>0.12</v>
      </c>
      <c r="G28" s="14">
        <f>IF('Population 2019'!F28&gt;0,'Population 2019'!F28/'Population 2019'!C28,"  ")</f>
        <v>0.1606384834564168</v>
      </c>
      <c r="H28" s="14">
        <f>IF('Population 2019'!G28&gt;0,'Population 2019'!G28/'Population 2019'!C28,"  ")</f>
        <v>0.01302552770832122</v>
      </c>
      <c r="I28" s="14">
        <f>IF('Population 2019'!J28&gt;0,'Population 2019'!J28/'Population 2019'!C28,"  ")</f>
        <v>0.0001744490318078735</v>
      </c>
      <c r="J28" s="14">
        <f>IF('Population 2019'!I28&gt;0,'Population 2019'!I28/'Population 2019'!C28,"  ")</f>
        <v>0.1196429609815666</v>
      </c>
      <c r="K28" s="8">
        <v>2019</v>
      </c>
    </row>
    <row r="29" ht="15" customHeight="1">
      <c r="A29" t="s" s="5">
        <v>64</v>
      </c>
      <c r="B29" t="s" s="5">
        <v>65</v>
      </c>
      <c r="C29" s="14">
        <f>1-D29</f>
        <v>0.64</v>
      </c>
      <c r="D29" s="14">
        <f>ROUND(E29,2)+ROUND(F29,2)</f>
        <v>0.36</v>
      </c>
      <c r="E29" s="14">
        <f>'Population 2019'!E29/'Population 2019'!C29</f>
        <v>0.2483108108108108</v>
      </c>
      <c r="F29" s="14">
        <f>'Population 2019'!H29/'Population 2019'!C29</f>
        <v>0.1097972972972973</v>
      </c>
      <c r="G29" t="s" s="5">
        <f>IF('Population 2019'!F29&gt;0,'Population 2019'!F29/'Population 2019'!C29,"  ")</f>
        <v>131</v>
      </c>
      <c r="H29" t="s" s="5">
        <f>IF('Population 2019'!G29&gt;0,'Population 2019'!G29/'Population 2019'!C29,"  ")</f>
        <v>131</v>
      </c>
      <c r="I29" t="s" s="5">
        <f>IF('Population 2019'!J29&gt;0,'Population 2019'!J29/'Population 2019'!C29,"  ")</f>
        <v>131</v>
      </c>
      <c r="J29" t="s" s="5">
        <f>IF('Population 2019'!I29&gt;0,'Population 2019'!I29/'Population 2019'!C29,"  ")</f>
        <v>131</v>
      </c>
      <c r="K29" s="8">
        <v>2019</v>
      </c>
    </row>
    <row r="30" ht="15" customHeight="1">
      <c r="A30" t="s" s="5">
        <v>66</v>
      </c>
      <c r="B30" t="s" s="5">
        <v>67</v>
      </c>
      <c r="C30" s="14">
        <f>1-D30</f>
        <v>0.87</v>
      </c>
      <c r="D30" s="14">
        <f>ROUND(E30,2)+ROUND(F30,2)</f>
        <v>0.13</v>
      </c>
      <c r="E30" s="14">
        <f>'Population 2019'!E30/'Population 2019'!C30</f>
        <v>0.06724986331328595</v>
      </c>
      <c r="F30" s="14">
        <f>ROUND(J30,2)+ROUND(I30,2)</f>
        <v>0.06</v>
      </c>
      <c r="G30" t="s" s="5">
        <f>IF('Population 2019'!F30&gt;0,'Population 2019'!F30/'Population 2019'!C30,"  ")</f>
        <v>131</v>
      </c>
      <c r="H30" t="s" s="5">
        <f>IF('Population 2019'!G30&gt;0,'Population 2019'!G30/'Population 2019'!C30,"  ")</f>
        <v>131</v>
      </c>
      <c r="I30" s="14">
        <f>IF('Population 2019'!J30&gt;0,'Population 2019'!J30/'Population 2019'!C30,"  ")</f>
        <v>0.02022963367960634</v>
      </c>
      <c r="J30" s="14">
        <f>IF('Population 2019'!I30&gt;0,'Population 2019'!I30/'Population 2019'!C30,"  ")</f>
        <v>0.04319300164024057</v>
      </c>
      <c r="K30" s="8">
        <v>2019</v>
      </c>
    </row>
    <row r="31" ht="15" customHeight="1">
      <c r="A31" t="s" s="5">
        <v>68</v>
      </c>
      <c r="B31" t="s" s="5">
        <v>69</v>
      </c>
      <c r="C31" s="14">
        <f>1-D31</f>
        <v>0.98</v>
      </c>
      <c r="D31" s="14">
        <f>ROUND(E31,2)+ROUND(F31,2)</f>
        <v>0.02</v>
      </c>
      <c r="E31" s="14">
        <f>'Population 2019'!E31/'Population 2019'!C31</f>
        <v>0.003976143141153081</v>
      </c>
      <c r="F31" s="14">
        <f>'Population 2019'!H31/'Population 2019'!C31</f>
        <v>0.0246520874751491</v>
      </c>
      <c r="G31" t="s" s="5">
        <f>IF('Population 2019'!F31&gt;0,'Population 2019'!F31/'Population 2019'!C31,"  ")</f>
        <v>131</v>
      </c>
      <c r="H31" s="14">
        <f>IF('Population 2019'!G31&gt;0,'Population 2019'!G31/'Population 2019'!C31,"  ")</f>
        <v>0.003976143141153081</v>
      </c>
      <c r="I31" s="14">
        <f>IF('Population 2019'!J31&gt;0,'Population 2019'!J31/'Population 2019'!C31,"  ")</f>
        <v>0.0246520874751491</v>
      </c>
      <c r="J31" t="s" s="5">
        <f>IF('Population 2019'!I31&gt;0,'Population 2019'!I31/'Population 2019'!C31,"  ")</f>
        <v>131</v>
      </c>
      <c r="K31" s="8">
        <v>2019</v>
      </c>
    </row>
    <row r="32" ht="15" customHeight="1">
      <c r="A32" t="s" s="5">
        <v>70</v>
      </c>
      <c r="B32" t="s" s="5">
        <v>71</v>
      </c>
      <c r="C32" s="14"/>
      <c r="D32" s="14"/>
      <c r="E32" s="14"/>
      <c r="F32" s="14"/>
      <c r="G32" t="s" s="5">
        <f>IF('Population 2019'!F32&gt;0,'Population 2019'!F32/'Population 2019'!C32,"  ")</f>
        <v>131</v>
      </c>
      <c r="H32" t="s" s="5">
        <f>IF('Population 2019'!G32&gt;0,'Population 2019'!G32/'Population 2019'!C32,"  ")</f>
        <v>131</v>
      </c>
      <c r="I32" t="s" s="5">
        <f>IF('Population 2019'!J32&gt;0,'Population 2019'!J32/'Population 2019'!C32,"  ")</f>
        <v>131</v>
      </c>
      <c r="J32" t="s" s="5">
        <f>IF('Population 2019'!I32&gt;0,'Population 2019'!I32/'Population 2019'!C32,"  ")</f>
        <v>131</v>
      </c>
      <c r="K32" s="8">
        <v>2019</v>
      </c>
    </row>
    <row r="33" ht="15" customHeight="1">
      <c r="A33" t="s" s="5">
        <v>72</v>
      </c>
      <c r="B33" t="s" s="5">
        <v>73</v>
      </c>
      <c r="C33" s="14"/>
      <c r="D33" s="14"/>
      <c r="E33" s="14"/>
      <c r="F33" s="14"/>
      <c r="G33" t="s" s="5">
        <f>IF('Population 2019'!F33&gt;0,'Population 2019'!F33/'Population 2019'!C33,"  ")</f>
        <v>131</v>
      </c>
      <c r="H33" t="s" s="5">
        <f>IF('Population 2019'!G33&gt;0,'Population 2019'!G33/'Population 2019'!C33,"  ")</f>
        <v>131</v>
      </c>
      <c r="I33" t="s" s="5">
        <f>IF('Population 2019'!J33&gt;0,'Population 2019'!J33/'Population 2019'!C33,"  ")</f>
        <v>131</v>
      </c>
      <c r="J33" t="s" s="5">
        <f>IF('Population 2019'!I33&gt;0,'Population 2019'!I33/'Population 2019'!C33,"  ")</f>
        <v>131</v>
      </c>
      <c r="K33" s="8">
        <v>2019</v>
      </c>
    </row>
    <row r="34" ht="15" customHeight="1">
      <c r="A34" t="s" s="5">
        <v>74</v>
      </c>
      <c r="B34" t="s" s="5">
        <v>75</v>
      </c>
      <c r="C34" s="14">
        <f>1-D34</f>
        <v>0.79</v>
      </c>
      <c r="D34" s="14">
        <f>ROUND(E34,2)+ROUND(F34,2)</f>
        <v>0.21</v>
      </c>
      <c r="E34" s="14">
        <f>ROUND(H34,2)+ROUND(G34,2)</f>
        <v>0.13</v>
      </c>
      <c r="F34" s="14">
        <f>ROUND(J34,2)+ROUND(I34,2)</f>
        <v>0.07999999999999999</v>
      </c>
      <c r="G34" s="14">
        <f>IF('Population 2019'!F34&gt;0,'Population 2019'!F34/'Population 2019'!C34,"  ")</f>
        <v>0.01362018263426714</v>
      </c>
      <c r="H34" s="14">
        <f>IF('Population 2019'!G34&gt;0,'Population 2019'!G34/'Population 2019'!C34,"  ")</f>
        <v>0.1192539854511686</v>
      </c>
      <c r="I34" s="14">
        <f>IF('Population 2019'!J34&gt;0,'Population 2019'!J34/'Population 2019'!C34,"  ")</f>
        <v>0.06639839034205232</v>
      </c>
      <c r="J34" s="14">
        <f>IF('Population 2019'!I34&gt;0,'Population 2019'!I34/'Population 2019'!C34,"  ")</f>
        <v>0.008125677139761646</v>
      </c>
      <c r="K34" s="8">
        <v>2019</v>
      </c>
    </row>
    <row r="35" ht="15" customHeight="1">
      <c r="A35" t="s" s="5">
        <v>76</v>
      </c>
      <c r="B35" t="s" s="5">
        <v>77</v>
      </c>
      <c r="C35" s="14">
        <f>1-D35</f>
        <v>0.78</v>
      </c>
      <c r="D35" s="14">
        <f>ROUND(E35,2)+ROUND(F35,2)</f>
        <v>0.22</v>
      </c>
      <c r="E35" s="14"/>
      <c r="F35" s="14">
        <f>ROUND(J35,2)+ROUND(I35,2)</f>
        <v>0.22</v>
      </c>
      <c r="G35" t="s" s="5">
        <f>IF('Population 2019'!F35&gt;0,'Population 2019'!F35/'Population 2019'!C35,"  ")</f>
        <v>131</v>
      </c>
      <c r="H35" t="s" s="5">
        <f>IF('Population 2019'!G35&gt;0,'Population 2019'!G35/'Population 2019'!C35,"  ")</f>
        <v>131</v>
      </c>
      <c r="I35" s="14">
        <f>IF('Population 2019'!J35&gt;0,'Population 2019'!J35/'Population 2019'!C35,"  ")</f>
        <v>0.1034512529407956</v>
      </c>
      <c r="J35" s="14">
        <f>IF('Population 2019'!I35&gt;0,'Population 2019'!I35/'Population 2019'!C35,"  ")</f>
        <v>0.1242148885195657</v>
      </c>
      <c r="K35" s="8">
        <v>2019</v>
      </c>
    </row>
    <row r="36" ht="15" customHeight="1">
      <c r="A36" t="s" s="5">
        <v>78</v>
      </c>
      <c r="B36" t="s" s="5">
        <v>79</v>
      </c>
      <c r="C36" s="14"/>
      <c r="D36" s="14"/>
      <c r="E36" s="14"/>
      <c r="F36" s="14"/>
      <c r="G36" t="s" s="5">
        <f>IF('Population 2019'!F36&gt;0,'Population 2019'!F36/'Population 2019'!C36,"  ")</f>
        <v>131</v>
      </c>
      <c r="H36" t="s" s="5">
        <f>IF('Population 2019'!G36&gt;0,'Population 2019'!G36/'Population 2019'!C36,"  ")</f>
        <v>131</v>
      </c>
      <c r="I36" t="s" s="5">
        <f>IF('Population 2019'!J36&gt;0,'Population 2019'!J36/'Population 2019'!C36,"  ")</f>
        <v>131</v>
      </c>
      <c r="J36" t="s" s="5">
        <f>IF('Population 2019'!I36&gt;0,'Population 2019'!I36/'Population 2019'!C36,"  ")</f>
        <v>131</v>
      </c>
      <c r="K36" s="8">
        <v>2019</v>
      </c>
    </row>
    <row r="37" ht="15" customHeight="1">
      <c r="A37" t="s" s="5">
        <v>80</v>
      </c>
      <c r="B37" t="s" s="5">
        <v>81</v>
      </c>
      <c r="C37" s="14">
        <f>1-D37</f>
        <v>0.91</v>
      </c>
      <c r="D37" s="14">
        <f>ROUND(E37,2)+ROUND(F37,2)</f>
        <v>0.09</v>
      </c>
      <c r="E37" s="14">
        <f>ROUND(H37,2)+ROUND(G37,2)</f>
        <v>0.09</v>
      </c>
      <c r="F37" s="14">
        <f>'Population 2019'!H37/'Population 2019'!C37</f>
        <v>0</v>
      </c>
      <c r="G37" s="14">
        <f>IF('Population 2019'!F37&gt;0,'Population 2019'!F37/'Population 2019'!C37,"  ")</f>
        <v>0.03198988583250326</v>
      </c>
      <c r="H37" s="14">
        <f>IF('Population 2019'!G37&gt;0,'Population 2019'!G37/'Population 2019'!C37,"  ")</f>
        <v>0.05903762163818865</v>
      </c>
      <c r="I37" t="s" s="5">
        <f>IF('Population 2019'!J37&gt;0,'Population 2019'!J37/'Population 2019'!C37,"  ")</f>
        <v>131</v>
      </c>
      <c r="J37" t="s" s="5">
        <f>IF('Population 2019'!I37&gt;0,'Population 2019'!I37/'Population 2019'!C37,"  ")</f>
        <v>131</v>
      </c>
      <c r="K37" s="8">
        <v>2019</v>
      </c>
    </row>
    <row r="38" ht="15" customHeight="1">
      <c r="A38" t="s" s="5">
        <v>82</v>
      </c>
      <c r="B38" t="s" s="5">
        <v>83</v>
      </c>
      <c r="C38" s="14">
        <f>1-D38</f>
        <v>0.89</v>
      </c>
      <c r="D38" s="14">
        <f>ROUND(E38,2)+ROUND(F38,2)</f>
        <v>0.11</v>
      </c>
      <c r="E38" s="14">
        <f>ROUND(H38,2)+ROUND(G38,2)</f>
        <v>0.1</v>
      </c>
      <c r="F38" s="14">
        <f>ROUND(J38,2)+ROUND(I38,2)</f>
        <v>0.01</v>
      </c>
      <c r="G38" s="14">
        <f>IF('Population 2019'!F38&gt;0,'Population 2019'!F38/'Population 2019'!C38,"  ")</f>
        <v>0.04644772994897291</v>
      </c>
      <c r="H38" s="14">
        <f>IF('Population 2019'!G38&gt;0,'Population 2019'!G38/'Population 2019'!C38,"  ")</f>
        <v>0.0538401151380348</v>
      </c>
      <c r="I38" s="14">
        <f>IF('Population 2019'!J38&gt;0,'Population 2019'!J38/'Population 2019'!C38,"  ")</f>
        <v>0.005168127698547691</v>
      </c>
      <c r="J38" s="14">
        <f>IF('Population 2019'!I38&gt;0,'Population 2019'!I38/'Population 2019'!C38,"  ")</f>
        <v>0.0007850320554755986</v>
      </c>
      <c r="K38" s="8">
        <v>2019</v>
      </c>
    </row>
    <row r="39" ht="15" customHeight="1">
      <c r="A39" t="s" s="5">
        <v>84</v>
      </c>
      <c r="B39" t="s" s="5">
        <v>85</v>
      </c>
      <c r="C39" s="14">
        <f>1-D39</f>
        <v>0.85</v>
      </c>
      <c r="D39" s="14">
        <f>ROUND(E39,2)+ROUND(F39,2)</f>
        <v>0.15</v>
      </c>
      <c r="E39" s="14"/>
      <c r="F39" s="14">
        <f>ROUND(J39,2)+ROUND(I39,2)</f>
        <v>0.15</v>
      </c>
      <c r="G39" t="s" s="5">
        <f>IF('Population 2019'!F39&gt;0,'Population 2019'!F39/'Population 2019'!C39,"  ")</f>
        <v>131</v>
      </c>
      <c r="H39" t="s" s="5">
        <f>IF('Population 2019'!G39&gt;0,'Population 2019'!G39/'Population 2019'!C39,"  ")</f>
        <v>131</v>
      </c>
      <c r="I39" s="14">
        <f>IF('Population 2019'!J39&gt;0,'Population 2019'!J39/'Population 2019'!C39,"  ")</f>
        <v>0.06086226926552214</v>
      </c>
      <c r="J39" s="14">
        <f>IF('Population 2019'!I39&gt;0,'Population 2019'!I39/'Population 2019'!C39,"  ")</f>
        <v>0.09108902370810205</v>
      </c>
      <c r="K39" s="8">
        <v>2019</v>
      </c>
    </row>
    <row r="40" ht="15" customHeight="1">
      <c r="A40" t="s" s="5">
        <v>86</v>
      </c>
      <c r="B40" t="s" s="5">
        <v>87</v>
      </c>
      <c r="C40" s="14">
        <f>1-D40</f>
        <v>0.6799999999999999</v>
      </c>
      <c r="D40" s="14">
        <f>ROUND(E40,2)+ROUND(F40,2)</f>
        <v>0.32</v>
      </c>
      <c r="E40" s="14">
        <f>ROUND(H40,2)+ROUND(G40,2)</f>
        <v>0.27</v>
      </c>
      <c r="F40" s="14">
        <f>ROUND(J40,2)+ROUND(I40,2)</f>
        <v>0.05</v>
      </c>
      <c r="G40" s="14">
        <f>IF('Population 2019'!F40&gt;0,'Population 2019'!F40/'Population 2019'!C40,"  ")</f>
        <v>0.230965763924374</v>
      </c>
      <c r="H40" s="14">
        <f>IF('Population 2019'!G40&gt;0,'Population 2019'!G40/'Population 2019'!C40,"  ")</f>
        <v>0.03832396525293817</v>
      </c>
      <c r="I40" s="14">
        <f>IF('Population 2019'!J40&gt;0,'Population 2019'!J40/'Population 2019'!C40,"  ")</f>
        <v>0.01532958610117527</v>
      </c>
      <c r="J40" s="14">
        <f>IF('Population 2019'!I40&gt;0,'Population 2019'!I40/'Population 2019'!C40,"  ")</f>
        <v>0.03372508942258559</v>
      </c>
      <c r="K40" s="8">
        <v>2019</v>
      </c>
    </row>
    <row r="41" ht="15" customHeight="1">
      <c r="A41" t="s" s="5">
        <v>88</v>
      </c>
      <c r="B41" t="s" s="5">
        <v>89</v>
      </c>
      <c r="C41" s="14">
        <f>1-D41</f>
        <v>0.8400000000000001</v>
      </c>
      <c r="D41" s="14">
        <f>ROUND(E41,2)+ROUND(F41,2)</f>
        <v>0.16</v>
      </c>
      <c r="E41" s="14">
        <f>'Population 2019'!E41/'Population 2019'!C41</f>
        <v>0.09173387096774194</v>
      </c>
      <c r="F41" s="14">
        <f>'Population 2019'!H41/'Population 2019'!C41</f>
        <v>0.07014006791171477</v>
      </c>
      <c r="G41" t="s" s="5">
        <f>IF('Population 2019'!F41&gt;0,'Population 2019'!F41/'Population 2019'!C41,"  ")</f>
        <v>131</v>
      </c>
      <c r="H41" t="s" s="5">
        <f>IF('Population 2019'!G41&gt;0,'Population 2019'!G41/'Population 2019'!C41,"  ")</f>
        <v>131</v>
      </c>
      <c r="I41" t="s" s="5">
        <f>IF('Population 2019'!J41&gt;0,'Population 2019'!J41/'Population 2019'!C41,"  ")</f>
        <v>131</v>
      </c>
      <c r="J41" t="s" s="5">
        <f>IF('Population 2019'!I41&gt;0,'Population 2019'!I41/'Population 2019'!C41,"  ")</f>
        <v>131</v>
      </c>
      <c r="K41" s="8">
        <v>2019</v>
      </c>
    </row>
    <row r="42" ht="15" customHeight="1">
      <c r="A42" t="s" s="5">
        <v>90</v>
      </c>
      <c r="B42" t="s" s="5">
        <v>91</v>
      </c>
      <c r="C42" s="14">
        <f>1-D42</f>
        <v>0.53</v>
      </c>
      <c r="D42" s="14">
        <f>ROUND(E42,2)+ROUND(F42,2)</f>
        <v>0.47</v>
      </c>
      <c r="E42" s="14">
        <f>ROUND(H42,2)+ROUND(G42,2)</f>
        <v>0.15</v>
      </c>
      <c r="F42" s="14">
        <f>ROUND(J42,2)+ROUND(I42,2)</f>
        <v>0.32</v>
      </c>
      <c r="G42" s="14">
        <f>IF('Population 2019'!F42&gt;0,'Population 2019'!F42/'Population 2019'!C42,"  ")</f>
        <v>0.05417314670813893</v>
      </c>
      <c r="H42" s="14">
        <f>IF('Population 2019'!G42&gt;0,'Population 2019'!G42/'Population 2019'!C42,"  ")</f>
        <v>0.1029030585795749</v>
      </c>
      <c r="I42" s="14">
        <f>IF('Population 2019'!J42&gt;0,'Population 2019'!J42/'Population 2019'!C42,"  ")</f>
        <v>0.2444271643338517</v>
      </c>
      <c r="J42" s="14">
        <f>IF('Population 2019'!I42&gt;0,'Population 2019'!I42/'Population 2019'!C42,"  ")</f>
        <v>0.07776049766718507</v>
      </c>
      <c r="K42" s="8">
        <v>2019</v>
      </c>
    </row>
    <row r="43" ht="15" customHeight="1">
      <c r="A43" t="s" s="5">
        <v>92</v>
      </c>
      <c r="B43" t="s" s="5">
        <v>93</v>
      </c>
      <c r="C43" s="14"/>
      <c r="D43" s="14"/>
      <c r="E43" s="14"/>
      <c r="F43" s="14"/>
      <c r="G43" t="s" s="5">
        <f>IF('Population 2019'!F43&gt;0,'Population 2019'!F43/'Population 2019'!C43,"  ")</f>
        <v>131</v>
      </c>
      <c r="H43" t="s" s="5">
        <f>IF('Population 2019'!G43&gt;0,'Population 2019'!G43/'Population 2019'!C43,"  ")</f>
        <v>131</v>
      </c>
      <c r="I43" t="s" s="5">
        <f>IF('Population 2019'!J43&gt;0,'Population 2019'!J43/'Population 2019'!C43,"  ")</f>
        <v>131</v>
      </c>
      <c r="J43" t="s" s="5">
        <f>IF('Population 2019'!I43&gt;0,'Population 2019'!I43/'Population 2019'!C43,"  ")</f>
        <v>131</v>
      </c>
      <c r="K43" s="8">
        <v>2019</v>
      </c>
    </row>
    <row r="44" ht="15" customHeight="1">
      <c r="A44" t="s" s="5">
        <v>94</v>
      </c>
      <c r="B44" t="s" s="5">
        <v>95</v>
      </c>
      <c r="C44" s="14">
        <f>1-D44</f>
        <v>0.78</v>
      </c>
      <c r="D44" s="14">
        <f>ROUND(E44,2)+ROUND(F44,2)</f>
        <v>0.22</v>
      </c>
      <c r="E44" s="14">
        <f>'Population 2019'!E44/'Population 2019'!C44</f>
        <v>0.1738564665996103</v>
      </c>
      <c r="F44" s="14">
        <f>ROUND(J44,2)+ROUND(I44,2)</f>
        <v>0.05</v>
      </c>
      <c r="G44" t="s" s="5">
        <f>IF('Population 2019'!F44&gt;0,'Population 2019'!F44/'Population 2019'!C44,"  ")</f>
        <v>131</v>
      </c>
      <c r="H44" t="s" s="5">
        <f>IF('Population 2019'!G44&gt;0,'Population 2019'!G44/'Population 2019'!C44,"  ")</f>
        <v>131</v>
      </c>
      <c r="I44" s="14">
        <f>IF('Population 2019'!J44&gt;0,'Population 2019'!J44/'Population 2019'!C44,"  ")</f>
        <v>0.01496810134417489</v>
      </c>
      <c r="J44" s="14">
        <f>IF('Population 2019'!I44&gt;0,'Population 2019'!I44/'Population 2019'!C44,"  ")</f>
        <v>0.04201337844396458</v>
      </c>
      <c r="K44" s="8">
        <v>2019</v>
      </c>
    </row>
    <row r="45" ht="15" customHeight="1">
      <c r="A45" t="s" s="5">
        <v>96</v>
      </c>
      <c r="B45" t="s" s="5">
        <v>97</v>
      </c>
      <c r="C45" s="14">
        <f>1-D45</f>
        <v>0.49</v>
      </c>
      <c r="D45" s="14">
        <f>ROUND(E45,2)+ROUND(F45,2)</f>
        <v>0.51</v>
      </c>
      <c r="E45" s="14">
        <f>'Population 2019'!E45/'Population 2019'!C45</f>
        <v>0.2227041579419683</v>
      </c>
      <c r="F45" s="14">
        <f>'Population 2019'!H45/'Population 2019'!C45</f>
        <v>0.2940472629374813</v>
      </c>
      <c r="G45" t="s" s="5">
        <f>IF('Population 2019'!F45&gt;0,'Population 2019'!F45/'Population 2019'!C45,"  ")</f>
        <v>131</v>
      </c>
      <c r="H45" t="s" s="5">
        <f>IF('Population 2019'!G45&gt;0,'Population 2019'!G45/'Population 2019'!C45,"  ")</f>
        <v>131</v>
      </c>
      <c r="I45" t="s" s="5">
        <f>IF('Population 2019'!J45&gt;0,'Population 2019'!J45/'Population 2019'!C45,"  ")</f>
        <v>131</v>
      </c>
      <c r="J45" t="s" s="5">
        <f>IF('Population 2019'!I45&gt;0,'Population 2019'!I45/'Population 2019'!C45,"  ")</f>
        <v>131</v>
      </c>
      <c r="K45" s="8">
        <v>2019</v>
      </c>
    </row>
    <row r="46" ht="15" customHeight="1">
      <c r="A46" t="s" s="5">
        <v>98</v>
      </c>
      <c r="B46" t="s" s="5">
        <v>99</v>
      </c>
      <c r="C46" s="14">
        <f>1-D46</f>
        <v>0.59</v>
      </c>
      <c r="D46" s="14">
        <f>ROUND(E46,2)+ROUND(F46,2)</f>
        <v>0.41</v>
      </c>
      <c r="E46" s="14">
        <f>ROUND(H46,2)+ROUND(G46,2)</f>
        <v>0.39</v>
      </c>
      <c r="F46" s="14">
        <f>ROUND(J46,2)+ROUND(I46,2)</f>
        <v>0.02</v>
      </c>
      <c r="G46" s="14">
        <f>IF('Population 2019'!F46&gt;0,'Population 2019'!F46/'Population 2019'!C46,"  ")</f>
        <v>0.3516454352441614</v>
      </c>
      <c r="H46" s="14">
        <f>IF('Population 2019'!G46&gt;0,'Population 2019'!G46/'Population 2019'!C46,"  ")</f>
        <v>0.03931130573248408</v>
      </c>
      <c r="I46" s="14">
        <f>IF('Population 2019'!J46&gt;0,'Population 2019'!J46/'Population 2019'!C46,"  ")</f>
        <v>0.004179936305732484</v>
      </c>
      <c r="J46" s="14">
        <f>IF('Population 2019'!I46&gt;0,'Population 2019'!I46/'Population 2019'!C46,"  ")</f>
        <v>0.0192078025477707</v>
      </c>
      <c r="K46" s="8">
        <v>2019</v>
      </c>
    </row>
    <row r="47" ht="15" customHeight="1">
      <c r="A47" t="s" s="5">
        <v>100</v>
      </c>
      <c r="B47" t="s" s="5">
        <v>101</v>
      </c>
      <c r="C47" s="14">
        <f>1-D47</f>
        <v>0.84</v>
      </c>
      <c r="D47" s="14">
        <f>ROUND(E47,2)+ROUND(F47,2)</f>
        <v>0.16</v>
      </c>
      <c r="E47" s="14">
        <f>'Population 2019'!E47/'Population 2019'!C47</f>
        <v>0.05095057034220532</v>
      </c>
      <c r="F47" s="14">
        <f>'Population 2019'!H47/'Population 2019'!C47</f>
        <v>0.1079847908745247</v>
      </c>
      <c r="G47" t="s" s="5">
        <f>IF('Population 2019'!F47&gt;0,'Population 2019'!F47/'Population 2019'!C47,"  ")</f>
        <v>131</v>
      </c>
      <c r="H47" t="s" s="5">
        <f>IF('Population 2019'!G47&gt;0,'Population 2019'!G47/'Population 2019'!C47,"  ")</f>
        <v>131</v>
      </c>
      <c r="I47" t="s" s="5">
        <f>IF('Population 2019'!J47&gt;0,'Population 2019'!J47/'Population 2019'!C47,"  ")</f>
        <v>131</v>
      </c>
      <c r="J47" t="s" s="5">
        <f>IF('Population 2019'!I47&gt;0,'Population 2019'!I47/'Population 2019'!C47,"  ")</f>
        <v>131</v>
      </c>
      <c r="K47" s="8">
        <v>2019</v>
      </c>
    </row>
    <row r="48" ht="15" customHeight="1">
      <c r="A48" t="s" s="5">
        <v>102</v>
      </c>
      <c r="B48" t="s" s="5">
        <v>103</v>
      </c>
      <c r="C48" s="14">
        <f>1-D48</f>
        <v>0.61</v>
      </c>
      <c r="D48" s="14">
        <f>ROUND(E48,2)+ROUND(F48,2)</f>
        <v>0.39</v>
      </c>
      <c r="E48" s="14"/>
      <c r="F48" s="14">
        <f>ROUND(J48,2)+ROUND(I48,2)</f>
        <v>0.39</v>
      </c>
      <c r="G48" t="s" s="5">
        <f>IF('Population 2019'!F48&gt;0,'Population 2019'!F48/'Population 2019'!C48,"  ")</f>
        <v>131</v>
      </c>
      <c r="H48" t="s" s="5">
        <f>IF('Population 2019'!G48&gt;0,'Population 2019'!G48/'Population 2019'!C48,"  ")</f>
        <v>131</v>
      </c>
      <c r="I48" s="14">
        <f>IF('Population 2019'!J48&gt;0,'Population 2019'!J48/'Population 2019'!C48,"  ")</f>
        <v>0.1382409370897708</v>
      </c>
      <c r="J48" s="14">
        <f>IF('Population 2019'!I48&gt;0,'Population 2019'!I48/'Population 2019'!C48,"  ")</f>
        <v>0.2487630011107745</v>
      </c>
      <c r="K48" s="8">
        <v>2019</v>
      </c>
    </row>
    <row r="49" ht="15" customHeight="1">
      <c r="A49" t="s" s="5">
        <v>104</v>
      </c>
      <c r="B49" t="s" s="5">
        <v>105</v>
      </c>
      <c r="C49" s="14">
        <f>1-D49</f>
        <v>0.48</v>
      </c>
      <c r="D49" s="14">
        <f>ROUND(E49,2)+ROUND(F49,2)</f>
        <v>0.52</v>
      </c>
      <c r="E49" s="14">
        <f>ROUND(H49,2)+ROUND(G49,2)</f>
        <v>0.2</v>
      </c>
      <c r="F49" s="14">
        <f>ROUND(J49,2)+ROUND(I49,2)</f>
        <v>0.32</v>
      </c>
      <c r="G49" s="14">
        <f>IF('Population 2019'!F49&gt;0,'Population 2019'!F49/'Population 2019'!C49,"  ")</f>
        <v>0.1090445540416284</v>
      </c>
      <c r="H49" s="14">
        <f>IF('Population 2019'!G49&gt;0,'Population 2019'!G49/'Population 2019'!C49,"  ")</f>
        <v>0.09483407172114018</v>
      </c>
      <c r="I49" s="14">
        <f>IF('Population 2019'!J49&gt;0,'Population 2019'!J49/'Population 2019'!C49,"  ")</f>
        <v>0.1663044386859484</v>
      </c>
      <c r="J49" s="14">
        <f>IF('Population 2019'!I49&gt;0,'Population 2019'!I49/'Population 2019'!C49,"  ")</f>
        <v>0.1471620830895261</v>
      </c>
      <c r="K49" s="8">
        <v>2019</v>
      </c>
    </row>
    <row r="50" ht="15" customHeight="1">
      <c r="A50" t="s" s="5">
        <v>106</v>
      </c>
      <c r="B50" t="s" s="5">
        <v>107</v>
      </c>
      <c r="C50" s="14">
        <f>1-D50</f>
        <v>0.87</v>
      </c>
      <c r="D50" s="14">
        <f>ROUND(E50,2)+ROUND(F50,2)</f>
        <v>0.13</v>
      </c>
      <c r="E50" s="14">
        <f>ROUND(H50,2)+ROUND(G50,2)</f>
        <v>0.13</v>
      </c>
      <c r="F50" s="14"/>
      <c r="G50" s="14">
        <f>IF('Population 2019'!F50&gt;0,'Population 2019'!F50/'Population 2019'!C50,"  ")</f>
        <v>0.00936381162214266</v>
      </c>
      <c r="H50" s="14">
        <f>IF('Population 2019'!G50&gt;0,'Population 2019'!G50/'Population 2019'!C50,"  ")</f>
        <v>0.1235196915450289</v>
      </c>
      <c r="I50" t="s" s="5">
        <f>IF('Population 2019'!J50&gt;0,'Population 2019'!J50/'Population 2019'!C50,"  ")</f>
        <v>131</v>
      </c>
      <c r="J50" t="s" s="5">
        <f>IF('Population 2019'!I50&gt;0,'Population 2019'!I50/'Population 2019'!C50,"  ")</f>
        <v>131</v>
      </c>
      <c r="K50" s="8">
        <v>2019</v>
      </c>
    </row>
    <row r="51" ht="15" customHeight="1">
      <c r="A51" t="s" s="5">
        <v>108</v>
      </c>
      <c r="B51" t="s" s="5">
        <v>109</v>
      </c>
      <c r="C51" s="14">
        <f>1-D51</f>
        <v>0.7</v>
      </c>
      <c r="D51" s="14">
        <f>ROUND(E51,2)+ROUND(F51,2)</f>
        <v>0.3</v>
      </c>
      <c r="E51" s="14">
        <f>ROUND(H51,2)+ROUND(G51,2)</f>
        <v>0.19</v>
      </c>
      <c r="F51" s="14">
        <f>ROUND(J51,2)+ROUND(I51,2)</f>
        <v>0.11</v>
      </c>
      <c r="G51" s="14">
        <f>IF('Population 2019'!F51&gt;0,'Population 2019'!F51/'Population 2019'!C51,"  ")</f>
        <v>0.01140385371608337</v>
      </c>
      <c r="H51" s="14">
        <f>IF('Population 2019'!G51&gt;0,'Population 2019'!G51/'Population 2019'!C51,"  ")</f>
        <v>0.1844278411325206</v>
      </c>
      <c r="I51" s="14">
        <f>IF('Population 2019'!J51&gt;0,'Population 2019'!J51/'Population 2019'!C51,"  ")</f>
        <v>0.08061344868265828</v>
      </c>
      <c r="J51" s="14">
        <f>IF('Population 2019'!I51&gt;0,'Population 2019'!I51/'Population 2019'!C51,"  ")</f>
        <v>0.02791977978765238</v>
      </c>
      <c r="K51" s="8">
        <v>2019</v>
      </c>
    </row>
    <row r="52" ht="15" customHeight="1">
      <c r="A52" s="7"/>
      <c r="B52" s="7"/>
      <c r="C52" s="7"/>
      <c r="D52" s="7"/>
      <c r="E52" s="7"/>
      <c r="F52" s="7"/>
      <c r="G52" s="7"/>
      <c r="H52" s="7"/>
      <c r="I52" s="7"/>
      <c r="J52" s="7"/>
      <c r="K52" s="7"/>
    </row>
    <row r="53" ht="15" customHeight="1">
      <c r="A53" s="7"/>
      <c r="B53" t="s" s="9">
        <v>110</v>
      </c>
      <c r="C53" s="29">
        <f>('Population 2019'!C53-'Population 2019'!D53)/'Population 2019'!C53</f>
        <v>0.7745475638290943</v>
      </c>
      <c r="D53" s="29">
        <f>'Population 2019'!D53/'Population 2019'!C53</f>
        <v>0.2254524361709057</v>
      </c>
      <c r="E53" s="29">
        <f>'Population 2019'!E53/'Population 2019'!C53</f>
        <v>0.1136097391002251</v>
      </c>
      <c r="F53" s="29">
        <f>'Population 2019'!H53/'Population 2019'!C53</f>
        <v>0.1118426970706806</v>
      </c>
      <c r="G53" s="29">
        <f>'Population 2019'!F53/'Population 2019'!C53</f>
        <v>0.08282143569838485</v>
      </c>
      <c r="H53" s="29">
        <f>'Population 2019'!G53/'Population 2019'!C53</f>
        <v>0.03078830340184025</v>
      </c>
      <c r="I53" s="29">
        <f>'Population 2019'!J53/'Population 2019'!C53</f>
        <v>0.03309300596699798</v>
      </c>
      <c r="J53" s="29">
        <f>'Population 2019'!I53/'Population 2019'!C53</f>
        <v>0.07874969110368267</v>
      </c>
      <c r="K53" s="7"/>
    </row>
    <row r="54" ht="15" customHeight="1">
      <c r="A54" s="7"/>
      <c r="B54" s="7"/>
      <c r="C54" s="7"/>
      <c r="D54" s="7"/>
      <c r="E54" s="7"/>
      <c r="F54" s="7"/>
      <c r="G54" s="7"/>
      <c r="H54" s="7"/>
      <c r="I54" s="7"/>
      <c r="J54" s="7"/>
      <c r="K54" s="7"/>
    </row>
    <row r="55" ht="15" customHeight="1">
      <c r="A55" s="7"/>
      <c r="B55" t="s" s="5">
        <v>140</v>
      </c>
      <c r="C55" s="8">
        <f>COUNTIF(C2:C51,"&gt;0")</f>
        <v>39</v>
      </c>
      <c r="D55" s="8">
        <f>COUNTIF(D2:D51,"&gt;0")</f>
        <v>39</v>
      </c>
      <c r="E55" s="8">
        <f>COUNTIF(E2:E51,"&gt;0")</f>
        <v>34</v>
      </c>
      <c r="F55" s="8">
        <f>COUNTIF(F2:F51,"&gt;0")</f>
        <v>36</v>
      </c>
      <c r="G55" s="8">
        <f>COUNTIF(G2:G51,"&gt;0")</f>
        <v>22</v>
      </c>
      <c r="H55" s="8">
        <f>COUNTIF(H2:H51,"&gt;0")</f>
        <v>25</v>
      </c>
      <c r="I55" s="8">
        <f>COUNTIF(I2:I51,"&gt;0")</f>
        <v>30</v>
      </c>
      <c r="J55" s="8">
        <f>COUNTIF(J2:J51,"&gt;0")</f>
        <v>28</v>
      </c>
      <c r="K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dimension ref="A1:Q55"/>
  <sheetViews>
    <sheetView workbookViewId="0" showGridLines="0" defaultGridColor="1"/>
  </sheetViews>
  <sheetFormatPr defaultColWidth="8.83333" defaultRowHeight="15" customHeight="1" outlineLevelRow="0" outlineLevelCol="0"/>
  <cols>
    <col min="1" max="1" width="11.1719" style="98" customWidth="1"/>
    <col min="2" max="2" width="15.3516" style="98" customWidth="1"/>
    <col min="3" max="3" width="10.6719" style="98" customWidth="1"/>
    <col min="4" max="4" width="10.6719" style="98" customWidth="1"/>
    <col min="5" max="5" width="10.6719" style="98" customWidth="1"/>
    <col min="6" max="6" width="10.6719" style="98" customWidth="1"/>
    <col min="7" max="7" width="10.6719" style="98" customWidth="1"/>
    <col min="8" max="8" width="10.6719" style="98" customWidth="1"/>
    <col min="9" max="9" width="10.6719" style="98" customWidth="1"/>
    <col min="10" max="10" width="10.6719" style="98" customWidth="1"/>
    <col min="11" max="11" width="8.85156" style="98" customWidth="1"/>
    <col min="12" max="12" width="8.85156" style="98" customWidth="1"/>
    <col min="13" max="13" width="8.85156" style="98" customWidth="1"/>
    <col min="14" max="14" width="8.85156" style="98" customWidth="1"/>
    <col min="15" max="15" width="8.85156" style="98" customWidth="1"/>
    <col min="16" max="16" width="8.85156" style="98" customWidth="1"/>
    <col min="17" max="17" width="8.85156" style="98" customWidth="1"/>
    <col min="18" max="256" width="8.85156" style="98" customWidth="1"/>
  </cols>
  <sheetData>
    <row r="1" ht="57" customHeight="1">
      <c r="A1" t="s" s="2">
        <v>0</v>
      </c>
      <c r="B1" t="s" s="2">
        <v>1</v>
      </c>
      <c r="C1" t="s" s="3">
        <v>2</v>
      </c>
      <c r="D1" t="s" s="3">
        <v>3</v>
      </c>
      <c r="E1" t="s" s="3">
        <v>4</v>
      </c>
      <c r="F1" t="s" s="3">
        <v>5</v>
      </c>
      <c r="G1" t="s" s="3">
        <v>6</v>
      </c>
      <c r="H1" t="s" s="3">
        <v>7</v>
      </c>
      <c r="I1" t="s" s="3">
        <v>8</v>
      </c>
      <c r="J1" t="s" s="3">
        <v>9</v>
      </c>
      <c r="K1" t="s" s="3">
        <v>130</v>
      </c>
      <c r="L1" t="s" s="3">
        <v>148</v>
      </c>
      <c r="M1" t="s" s="3">
        <v>149</v>
      </c>
      <c r="N1" s="7"/>
      <c r="O1" s="7"/>
      <c r="P1" s="7"/>
      <c r="Q1" s="7"/>
    </row>
    <row r="2" ht="15" customHeight="1">
      <c r="A2" t="s" s="5">
        <v>10</v>
      </c>
      <c r="B2" t="s" s="5">
        <v>11</v>
      </c>
      <c r="C2" s="6">
        <v>15613</v>
      </c>
      <c r="D2" s="6">
        <v>1672</v>
      </c>
      <c r="E2" s="6">
        <v>1435</v>
      </c>
      <c r="F2" s="6">
        <v>773</v>
      </c>
      <c r="G2" s="6">
        <v>662</v>
      </c>
      <c r="H2" s="6">
        <v>237</v>
      </c>
      <c r="I2" s="6">
        <v>127</v>
      </c>
      <c r="J2" s="6">
        <v>110</v>
      </c>
      <c r="K2" s="99">
        <v>2020</v>
      </c>
      <c r="L2" t="s" s="5">
        <v>150</v>
      </c>
      <c r="M2" s="8">
        <v>7</v>
      </c>
      <c r="N2" s="7"/>
      <c r="O2" s="7"/>
      <c r="P2" s="7"/>
      <c r="Q2" s="7"/>
    </row>
    <row r="3" ht="15" customHeight="1">
      <c r="A3" t="s" s="5">
        <v>12</v>
      </c>
      <c r="B3" t="s" s="5">
        <v>13</v>
      </c>
      <c r="C3" s="6">
        <v>7175</v>
      </c>
      <c r="D3" s="6">
        <v>3306</v>
      </c>
      <c r="E3" s="6">
        <v>2184</v>
      </c>
      <c r="F3" s="6">
        <v>1368</v>
      </c>
      <c r="G3" s="6">
        <v>816</v>
      </c>
      <c r="H3" s="6">
        <v>1122</v>
      </c>
      <c r="I3" s="6">
        <v>885</v>
      </c>
      <c r="J3" s="6">
        <v>237</v>
      </c>
      <c r="K3" s="99">
        <v>2020</v>
      </c>
      <c r="L3" t="s" s="5">
        <v>151</v>
      </c>
      <c r="M3" s="8">
        <v>8</v>
      </c>
      <c r="N3" s="7"/>
      <c r="O3" s="7"/>
      <c r="P3" s="7"/>
      <c r="Q3" s="7"/>
    </row>
    <row r="4" ht="15" customHeight="1">
      <c r="A4" t="s" s="5">
        <v>14</v>
      </c>
      <c r="B4" t="s" s="5">
        <v>15</v>
      </c>
      <c r="C4" s="6">
        <v>3923</v>
      </c>
      <c r="D4" s="6">
        <v>2493</v>
      </c>
      <c r="E4" s="6">
        <v>368</v>
      </c>
      <c r="F4" s="6">
        <v>267</v>
      </c>
      <c r="G4" s="6">
        <v>101</v>
      </c>
      <c r="H4" s="6">
        <v>2125</v>
      </c>
      <c r="I4" s="6">
        <v>596</v>
      </c>
      <c r="J4" s="6">
        <v>1529</v>
      </c>
      <c r="K4" s="99">
        <v>2020</v>
      </c>
      <c r="L4" t="s" s="5">
        <v>150</v>
      </c>
      <c r="M4" s="8">
        <v>6</v>
      </c>
      <c r="N4" s="7"/>
      <c r="O4" s="7"/>
      <c r="P4" s="7"/>
      <c r="Q4" s="7"/>
    </row>
    <row r="5" ht="15" customHeight="1">
      <c r="A5" t="s" s="5">
        <v>16</v>
      </c>
      <c r="B5" t="s" s="5">
        <v>17</v>
      </c>
      <c r="C5" s="6"/>
      <c r="D5" s="6"/>
      <c r="E5" s="6"/>
      <c r="F5" s="6"/>
      <c r="G5" s="6"/>
      <c r="H5" s="6"/>
      <c r="I5" s="6"/>
      <c r="J5" s="6"/>
      <c r="K5" s="99">
        <v>2020</v>
      </c>
      <c r="L5" s="7"/>
      <c r="M5" s="7"/>
      <c r="N5" s="7"/>
      <c r="O5" s="7"/>
      <c r="P5" s="7"/>
      <c r="Q5" s="7"/>
    </row>
    <row r="6" ht="15" customHeight="1">
      <c r="A6" t="s" s="5">
        <v>18</v>
      </c>
      <c r="B6" t="s" s="5">
        <v>19</v>
      </c>
      <c r="C6" s="6">
        <v>8364</v>
      </c>
      <c r="D6" s="6">
        <v>2866</v>
      </c>
      <c r="E6" s="6">
        <v>1703</v>
      </c>
      <c r="F6" s="6">
        <v>751</v>
      </c>
      <c r="G6" s="6">
        <v>952</v>
      </c>
      <c r="H6" s="6">
        <v>1163</v>
      </c>
      <c r="I6" s="6">
        <v>1141</v>
      </c>
      <c r="J6" s="6">
        <v>22</v>
      </c>
      <c r="K6" s="99">
        <v>2020</v>
      </c>
      <c r="L6" t="s" s="5">
        <v>150</v>
      </c>
      <c r="M6" s="8">
        <v>9</v>
      </c>
      <c r="N6" s="7"/>
      <c r="O6" s="7"/>
      <c r="P6" s="7"/>
      <c r="Q6" s="7"/>
    </row>
    <row r="7" ht="15" customHeight="1">
      <c r="A7" t="s" s="5">
        <v>20</v>
      </c>
      <c r="B7" t="s" s="5">
        <v>21</v>
      </c>
      <c r="C7" s="6">
        <v>7985</v>
      </c>
      <c r="D7" s="6">
        <v>2631</v>
      </c>
      <c r="E7" s="6">
        <v>14</v>
      </c>
      <c r="F7" s="6">
        <v>8</v>
      </c>
      <c r="G7" s="6">
        <v>6</v>
      </c>
      <c r="H7" s="6">
        <v>2617</v>
      </c>
      <c r="I7" s="6">
        <v>1040</v>
      </c>
      <c r="J7" s="6">
        <v>1577</v>
      </c>
      <c r="K7" s="99">
        <v>2020</v>
      </c>
      <c r="L7" t="s" s="5">
        <v>151</v>
      </c>
      <c r="M7" s="8">
        <v>6</v>
      </c>
      <c r="N7" s="7"/>
      <c r="O7" s="7"/>
      <c r="P7" s="7"/>
      <c r="Q7" s="7"/>
    </row>
    <row r="8" ht="15" customHeight="1">
      <c r="A8" t="s" s="5">
        <v>22</v>
      </c>
      <c r="B8" t="s" s="5">
        <v>23</v>
      </c>
      <c r="C8" s="6">
        <v>5747</v>
      </c>
      <c r="D8" s="6">
        <v>638</v>
      </c>
      <c r="E8" s="6">
        <v>174</v>
      </c>
      <c r="F8" s="6"/>
      <c r="G8" s="6"/>
      <c r="H8" s="6">
        <v>464</v>
      </c>
      <c r="I8" s="6">
        <v>362</v>
      </c>
      <c r="J8" s="6">
        <v>102</v>
      </c>
      <c r="K8" s="99">
        <v>2020</v>
      </c>
      <c r="L8" t="s" s="5">
        <v>150</v>
      </c>
      <c r="M8" s="8">
        <v>6</v>
      </c>
      <c r="N8" s="7"/>
      <c r="O8" s="7"/>
      <c r="P8" s="7"/>
      <c r="Q8" s="7"/>
    </row>
    <row r="9" ht="15" customHeight="1">
      <c r="A9" t="s" s="5">
        <v>24</v>
      </c>
      <c r="B9" t="s" s="5">
        <v>25</v>
      </c>
      <c r="C9" s="6">
        <v>9293</v>
      </c>
      <c r="D9" s="6"/>
      <c r="E9" s="6"/>
      <c r="F9" s="6"/>
      <c r="G9" s="6"/>
      <c r="H9" s="6"/>
      <c r="I9" s="6"/>
      <c r="J9" s="6"/>
      <c r="K9" s="99">
        <v>2020</v>
      </c>
      <c r="L9" t="s" s="5">
        <v>151</v>
      </c>
      <c r="M9" s="8">
        <v>6</v>
      </c>
      <c r="N9" s="7"/>
      <c r="O9" s="7"/>
      <c r="P9" s="7"/>
      <c r="Q9" s="7"/>
    </row>
    <row r="10" ht="15" customHeight="1">
      <c r="A10" t="s" s="5">
        <v>26</v>
      </c>
      <c r="B10" t="s" s="5">
        <v>27</v>
      </c>
      <c r="C10" s="6">
        <v>24085</v>
      </c>
      <c r="D10" s="6">
        <v>7969</v>
      </c>
      <c r="E10" s="6">
        <v>7216</v>
      </c>
      <c r="F10" s="6">
        <v>3868</v>
      </c>
      <c r="G10" s="6">
        <v>3348</v>
      </c>
      <c r="H10" s="6">
        <v>753</v>
      </c>
      <c r="I10" s="6">
        <v>222</v>
      </c>
      <c r="J10" s="6">
        <v>531</v>
      </c>
      <c r="K10" s="99">
        <v>2020</v>
      </c>
      <c r="L10" t="s" s="5">
        <v>151</v>
      </c>
      <c r="M10" s="8">
        <v>12</v>
      </c>
      <c r="N10" s="7"/>
      <c r="O10" s="7"/>
      <c r="P10" s="7"/>
      <c r="Q10" s="7"/>
    </row>
    <row r="11" ht="15" customHeight="1">
      <c r="A11" t="s" s="5">
        <v>28</v>
      </c>
      <c r="B11" t="s" s="5">
        <v>29</v>
      </c>
      <c r="C11" s="6"/>
      <c r="D11" s="6"/>
      <c r="E11" s="6"/>
      <c r="F11" s="6"/>
      <c r="G11" s="6"/>
      <c r="H11" s="6"/>
      <c r="I11" s="6"/>
      <c r="J11" s="6"/>
      <c r="K11" s="99">
        <v>2020</v>
      </c>
      <c r="L11" s="7"/>
      <c r="M11" s="7"/>
      <c r="N11" s="7"/>
      <c r="O11" s="7"/>
      <c r="P11" s="7"/>
      <c r="Q11" s="7"/>
    </row>
    <row r="12" ht="15" customHeight="1">
      <c r="A12" t="s" s="5">
        <v>30</v>
      </c>
      <c r="B12" t="s" s="5">
        <v>31</v>
      </c>
      <c r="C12" s="6">
        <v>6158</v>
      </c>
      <c r="D12" s="6">
        <v>2547</v>
      </c>
      <c r="E12" s="6">
        <v>2197</v>
      </c>
      <c r="F12" s="6">
        <v>1320</v>
      </c>
      <c r="G12" s="6">
        <v>877</v>
      </c>
      <c r="H12" s="6">
        <v>350</v>
      </c>
      <c r="I12" s="6">
        <v>211</v>
      </c>
      <c r="J12" s="6">
        <v>139</v>
      </c>
      <c r="K12" s="99">
        <v>2020</v>
      </c>
      <c r="L12" t="s" s="5">
        <v>151</v>
      </c>
      <c r="M12" s="8">
        <v>12</v>
      </c>
      <c r="N12" s="7"/>
      <c r="O12" s="7"/>
      <c r="P12" s="7"/>
      <c r="Q12" s="7"/>
    </row>
    <row r="13" ht="15" customHeight="1">
      <c r="A13" t="s" s="5">
        <v>32</v>
      </c>
      <c r="B13" t="s" s="5">
        <v>33</v>
      </c>
      <c r="C13" s="6">
        <v>5404</v>
      </c>
      <c r="D13" s="6">
        <v>2418</v>
      </c>
      <c r="E13" s="6">
        <v>1471</v>
      </c>
      <c r="F13" s="6">
        <v>761</v>
      </c>
      <c r="G13" s="6">
        <v>710</v>
      </c>
      <c r="H13" s="6">
        <v>947</v>
      </c>
      <c r="I13" s="6">
        <v>619</v>
      </c>
      <c r="J13" s="6">
        <v>328</v>
      </c>
      <c r="K13" s="99">
        <v>2020</v>
      </c>
      <c r="L13" t="s" s="5">
        <v>151</v>
      </c>
      <c r="M13" s="8">
        <v>12</v>
      </c>
      <c r="N13" s="7"/>
      <c r="O13" s="7"/>
      <c r="P13" s="7"/>
      <c r="Q13" s="7"/>
    </row>
    <row r="14" ht="15" customHeight="1">
      <c r="A14" t="s" s="5">
        <v>34</v>
      </c>
      <c r="B14" t="s" s="5">
        <v>35</v>
      </c>
      <c r="C14" s="6">
        <v>3074</v>
      </c>
      <c r="D14" s="6">
        <v>2093</v>
      </c>
      <c r="E14" s="6">
        <v>1515</v>
      </c>
      <c r="F14" s="6">
        <v>1170</v>
      </c>
      <c r="G14" s="6">
        <v>345</v>
      </c>
      <c r="H14" s="6">
        <v>578</v>
      </c>
      <c r="I14" s="6">
        <v>462</v>
      </c>
      <c r="J14" s="6">
        <v>116</v>
      </c>
      <c r="K14" s="99">
        <v>2020</v>
      </c>
      <c r="L14" t="s" s="5">
        <v>150</v>
      </c>
      <c r="M14" s="8">
        <v>6</v>
      </c>
      <c r="N14" s="7"/>
      <c r="O14" s="7"/>
      <c r="P14" s="7"/>
      <c r="Q14" s="7"/>
    </row>
    <row r="15" ht="15" customHeight="1">
      <c r="A15" t="s" s="5">
        <v>36</v>
      </c>
      <c r="B15" t="s" s="5">
        <v>37</v>
      </c>
      <c r="C15" s="6">
        <v>16610</v>
      </c>
      <c r="D15" s="6">
        <v>6149</v>
      </c>
      <c r="E15" s="6"/>
      <c r="F15" s="6"/>
      <c r="G15" s="6"/>
      <c r="H15" s="6">
        <v>6149</v>
      </c>
      <c r="I15" s="6">
        <v>905</v>
      </c>
      <c r="J15" s="6">
        <v>5244</v>
      </c>
      <c r="K15" s="99">
        <v>2020</v>
      </c>
      <c r="L15" t="s" s="5">
        <v>151</v>
      </c>
      <c r="M15" s="7"/>
      <c r="N15" s="7"/>
      <c r="O15" s="7"/>
      <c r="P15" s="7"/>
      <c r="Q15" s="7"/>
    </row>
    <row r="16" ht="15" customHeight="1">
      <c r="A16" t="s" s="5">
        <v>38</v>
      </c>
      <c r="B16" t="s" s="5">
        <v>39</v>
      </c>
      <c r="C16" s="6">
        <v>3972</v>
      </c>
      <c r="D16" s="6">
        <v>616</v>
      </c>
      <c r="E16" s="6">
        <v>55</v>
      </c>
      <c r="F16" s="6">
        <v>3</v>
      </c>
      <c r="G16" s="6">
        <v>52</v>
      </c>
      <c r="H16" s="6">
        <v>561</v>
      </c>
      <c r="I16" s="6">
        <v>112</v>
      </c>
      <c r="J16" s="6">
        <v>449</v>
      </c>
      <c r="K16" s="99">
        <v>2020</v>
      </c>
      <c r="L16" t="s" s="5">
        <v>150</v>
      </c>
      <c r="M16" s="8">
        <v>7</v>
      </c>
      <c r="N16" s="7"/>
      <c r="O16" s="7"/>
      <c r="P16" s="7"/>
      <c r="Q16" s="7"/>
    </row>
    <row r="17" ht="15" customHeight="1">
      <c r="A17" t="s" s="5">
        <v>40</v>
      </c>
      <c r="B17" t="s" s="5">
        <v>41</v>
      </c>
      <c r="C17" s="6">
        <v>4473</v>
      </c>
      <c r="D17" s="6">
        <v>2831</v>
      </c>
      <c r="E17" s="6">
        <v>1869</v>
      </c>
      <c r="F17" s="6">
        <v>359</v>
      </c>
      <c r="G17" s="6">
        <v>1510</v>
      </c>
      <c r="H17" s="6">
        <v>962</v>
      </c>
      <c r="I17" s="6">
        <v>170</v>
      </c>
      <c r="J17" s="6">
        <v>792</v>
      </c>
      <c r="K17" s="99">
        <v>2020</v>
      </c>
      <c r="L17" t="s" s="5">
        <v>151</v>
      </c>
      <c r="M17" s="8">
        <v>12</v>
      </c>
      <c r="N17" s="7"/>
      <c r="O17" s="7"/>
      <c r="P17" s="7"/>
      <c r="Q17" s="7"/>
    </row>
    <row r="18" ht="15" customHeight="1">
      <c r="A18" t="s" s="5">
        <v>42</v>
      </c>
      <c r="B18" t="s" s="5">
        <v>43</v>
      </c>
      <c r="C18" s="6">
        <v>6705</v>
      </c>
      <c r="D18" s="6">
        <v>4008</v>
      </c>
      <c r="E18" s="6">
        <v>1867</v>
      </c>
      <c r="F18" s="6"/>
      <c r="G18" s="6"/>
      <c r="H18" s="6">
        <v>2141</v>
      </c>
      <c r="I18" s="6">
        <v>132</v>
      </c>
      <c r="J18" s="6">
        <v>2009</v>
      </c>
      <c r="K18" s="99">
        <v>2020</v>
      </c>
      <c r="L18" t="s" s="5">
        <v>150</v>
      </c>
      <c r="M18" s="8">
        <v>6</v>
      </c>
      <c r="N18" s="7"/>
      <c r="O18" s="7"/>
      <c r="P18" s="7"/>
      <c r="Q18" s="7"/>
    </row>
    <row r="19" ht="15" customHeight="1">
      <c r="A19" t="s" s="5">
        <v>44</v>
      </c>
      <c r="B19" t="s" s="5">
        <v>45</v>
      </c>
      <c r="C19" s="6"/>
      <c r="D19" s="6"/>
      <c r="E19" s="6"/>
      <c r="F19" s="6"/>
      <c r="G19" s="6"/>
      <c r="H19" s="6"/>
      <c r="I19" s="6"/>
      <c r="J19" s="6"/>
      <c r="K19" s="99">
        <v>2020</v>
      </c>
      <c r="L19" t="s" s="5">
        <v>150</v>
      </c>
      <c r="M19" s="7"/>
      <c r="N19" s="7"/>
      <c r="O19" s="7"/>
      <c r="P19" s="7"/>
      <c r="Q19" s="7"/>
    </row>
    <row r="20" ht="15" customHeight="1">
      <c r="A20" t="s" s="5">
        <v>46</v>
      </c>
      <c r="B20" t="s" s="5">
        <v>47</v>
      </c>
      <c r="C20" s="6">
        <v>569</v>
      </c>
      <c r="D20" s="6">
        <v>115</v>
      </c>
      <c r="E20" s="6">
        <v>2</v>
      </c>
      <c r="F20" s="6"/>
      <c r="G20" s="6"/>
      <c r="H20" s="6">
        <v>113</v>
      </c>
      <c r="I20" s="6">
        <v>33</v>
      </c>
      <c r="J20" s="6">
        <v>80</v>
      </c>
      <c r="K20" s="99">
        <v>2020</v>
      </c>
      <c r="L20" t="s" s="5">
        <v>150</v>
      </c>
      <c r="M20" s="8">
        <v>7</v>
      </c>
      <c r="N20" s="7"/>
      <c r="O20" s="7"/>
      <c r="P20" s="7"/>
      <c r="Q20" s="7"/>
    </row>
    <row r="21" ht="15" customHeight="1">
      <c r="A21" t="s" s="5">
        <v>48</v>
      </c>
      <c r="B21" t="s" s="5">
        <v>49</v>
      </c>
      <c r="C21" s="6">
        <v>5057</v>
      </c>
      <c r="D21" s="6">
        <v>1347</v>
      </c>
      <c r="E21" s="6">
        <v>719</v>
      </c>
      <c r="F21" s="6">
        <v>97</v>
      </c>
      <c r="G21" s="6">
        <v>622</v>
      </c>
      <c r="H21" s="6">
        <v>628</v>
      </c>
      <c r="I21" s="6">
        <v>93</v>
      </c>
      <c r="J21" s="6">
        <v>535</v>
      </c>
      <c r="K21" s="99">
        <v>2020</v>
      </c>
      <c r="L21" t="s" s="5">
        <v>151</v>
      </c>
      <c r="M21" s="8">
        <v>12</v>
      </c>
      <c r="N21" s="7"/>
      <c r="O21" s="7"/>
      <c r="P21" s="7"/>
      <c r="Q21" s="8">
        <f>50-36</f>
        <v>14</v>
      </c>
    </row>
    <row r="22" ht="15" customHeight="1">
      <c r="A22" t="s" s="5">
        <v>50</v>
      </c>
      <c r="B22" t="s" s="5">
        <v>51</v>
      </c>
      <c r="C22" s="6">
        <v>252</v>
      </c>
      <c r="D22" s="6">
        <v>114</v>
      </c>
      <c r="E22" s="6">
        <v>114</v>
      </c>
      <c r="F22" s="6">
        <v>37</v>
      </c>
      <c r="G22" s="6">
        <v>77</v>
      </c>
      <c r="H22" s="6"/>
      <c r="I22" s="6"/>
      <c r="J22" s="6"/>
      <c r="K22" s="99">
        <v>2020</v>
      </c>
      <c r="L22" t="s" s="5">
        <v>150</v>
      </c>
      <c r="M22" s="8">
        <v>6</v>
      </c>
      <c r="N22" s="7"/>
      <c r="O22" s="7"/>
      <c r="P22" s="7"/>
      <c r="Q22" s="7"/>
    </row>
    <row r="23" ht="15" customHeight="1">
      <c r="A23" t="s" s="5">
        <v>52</v>
      </c>
      <c r="B23" t="s" s="5">
        <v>53</v>
      </c>
      <c r="C23" s="6">
        <v>2615</v>
      </c>
      <c r="D23" s="6">
        <v>1341</v>
      </c>
      <c r="E23" s="6">
        <v>545</v>
      </c>
      <c r="F23" s="6"/>
      <c r="G23" s="6"/>
      <c r="H23" s="6">
        <v>796</v>
      </c>
      <c r="I23" s="6">
        <v>267</v>
      </c>
      <c r="J23" s="6">
        <v>529</v>
      </c>
      <c r="K23" s="99">
        <v>2020</v>
      </c>
      <c r="L23" t="s" s="5">
        <v>150</v>
      </c>
      <c r="M23" s="8">
        <v>6</v>
      </c>
      <c r="N23" s="7"/>
      <c r="O23" s="7"/>
      <c r="P23" s="7"/>
      <c r="Q23" s="7"/>
    </row>
    <row r="24" ht="15" customHeight="1">
      <c r="A24" t="s" s="5">
        <v>54</v>
      </c>
      <c r="B24" t="s" s="5">
        <v>55</v>
      </c>
      <c r="C24" s="6">
        <v>5553</v>
      </c>
      <c r="D24" s="6">
        <v>3488</v>
      </c>
      <c r="E24" s="6">
        <v>1285</v>
      </c>
      <c r="F24" s="6"/>
      <c r="G24" s="6"/>
      <c r="H24" s="6">
        <v>2203</v>
      </c>
      <c r="I24" s="6">
        <v>293</v>
      </c>
      <c r="J24" s="6">
        <v>1910</v>
      </c>
      <c r="K24" s="99">
        <v>2020</v>
      </c>
      <c r="L24" t="s" s="5">
        <v>151</v>
      </c>
      <c r="M24" s="8">
        <v>12</v>
      </c>
      <c r="N24" s="7"/>
      <c r="O24" s="7"/>
      <c r="P24" s="7"/>
      <c r="Q24" s="7"/>
    </row>
    <row r="25" ht="15" customHeight="1">
      <c r="A25" t="s" s="5">
        <v>56</v>
      </c>
      <c r="B25" t="s" s="5">
        <v>57</v>
      </c>
      <c r="C25" s="6">
        <v>6300</v>
      </c>
      <c r="D25" s="6">
        <v>4997</v>
      </c>
      <c r="E25" s="6">
        <v>2330</v>
      </c>
      <c r="F25" s="6">
        <v>729</v>
      </c>
      <c r="G25" s="6">
        <v>1601</v>
      </c>
      <c r="H25" s="6">
        <v>2667</v>
      </c>
      <c r="I25" s="6">
        <v>305</v>
      </c>
      <c r="J25" s="6">
        <v>2362</v>
      </c>
      <c r="K25" s="99">
        <v>2020</v>
      </c>
      <c r="L25" t="s" s="5">
        <v>150</v>
      </c>
      <c r="M25" s="8">
        <v>6</v>
      </c>
      <c r="N25" s="7"/>
      <c r="O25" s="7"/>
      <c r="P25" s="7"/>
      <c r="Q25" s="7"/>
    </row>
    <row r="26" ht="15" customHeight="1">
      <c r="A26" t="s" s="5">
        <v>58</v>
      </c>
      <c r="B26" t="s" s="5">
        <v>59</v>
      </c>
      <c r="C26" s="6"/>
      <c r="D26" s="6"/>
      <c r="E26" s="6"/>
      <c r="F26" s="6"/>
      <c r="G26" s="6"/>
      <c r="H26" s="6"/>
      <c r="I26" s="6"/>
      <c r="J26" s="6"/>
      <c r="K26" s="99">
        <v>2020</v>
      </c>
      <c r="L26" s="7"/>
      <c r="M26" s="7"/>
      <c r="N26" s="7"/>
      <c r="O26" s="7"/>
      <c r="P26" s="7"/>
      <c r="Q26" s="7"/>
    </row>
    <row r="27" ht="15" customHeight="1">
      <c r="A27" t="s" s="5">
        <v>60</v>
      </c>
      <c r="B27" t="s" s="5">
        <v>61</v>
      </c>
      <c r="C27" s="6">
        <v>2100</v>
      </c>
      <c r="D27" s="6">
        <v>794</v>
      </c>
      <c r="E27" s="8">
        <v>448</v>
      </c>
      <c r="F27" s="6">
        <v>125</v>
      </c>
      <c r="G27" s="8">
        <v>323</v>
      </c>
      <c r="H27" s="8">
        <v>346</v>
      </c>
      <c r="I27" s="6">
        <v>33</v>
      </c>
      <c r="J27" s="6">
        <v>313</v>
      </c>
      <c r="K27" s="99">
        <v>2020</v>
      </c>
      <c r="L27" t="s" s="5">
        <v>151</v>
      </c>
      <c r="M27" s="8">
        <v>12</v>
      </c>
      <c r="N27" s="7"/>
      <c r="O27" s="7"/>
      <c r="P27" s="7"/>
      <c r="Q27" s="7"/>
    </row>
    <row r="28" ht="15" customHeight="1">
      <c r="A28" t="s" s="5">
        <v>62</v>
      </c>
      <c r="B28" t="s" s="5">
        <v>63</v>
      </c>
      <c r="C28" s="6">
        <v>20829</v>
      </c>
      <c r="D28" s="6">
        <v>10557</v>
      </c>
      <c r="E28" s="6">
        <v>4815</v>
      </c>
      <c r="F28" s="6">
        <v>2705</v>
      </c>
      <c r="G28" s="6">
        <v>2110</v>
      </c>
      <c r="H28" s="6">
        <v>5742</v>
      </c>
      <c r="I28" s="6">
        <v>5713</v>
      </c>
      <c r="J28" s="6">
        <v>29</v>
      </c>
      <c r="K28" s="99">
        <v>2020</v>
      </c>
      <c r="L28" t="s" s="5">
        <v>151</v>
      </c>
      <c r="M28" s="8">
        <v>6</v>
      </c>
      <c r="N28" s="7"/>
      <c r="O28" s="7"/>
      <c r="P28" s="7"/>
      <c r="Q28" s="7"/>
    </row>
    <row r="29" ht="15" customHeight="1">
      <c r="A29" t="s" s="5">
        <v>64</v>
      </c>
      <c r="B29" t="s" s="5">
        <v>65</v>
      </c>
      <c r="C29" s="6">
        <v>640</v>
      </c>
      <c r="D29" s="6">
        <v>314</v>
      </c>
      <c r="E29" s="6">
        <v>198</v>
      </c>
      <c r="F29" s="6">
        <v>27</v>
      </c>
      <c r="G29" s="6">
        <v>171</v>
      </c>
      <c r="H29" s="6">
        <v>116</v>
      </c>
      <c r="I29" s="6">
        <v>26</v>
      </c>
      <c r="J29" s="6">
        <v>90</v>
      </c>
      <c r="K29" s="99">
        <v>2020</v>
      </c>
      <c r="L29" t="s" s="5">
        <v>150</v>
      </c>
      <c r="M29" s="8">
        <v>6</v>
      </c>
      <c r="N29" s="7"/>
      <c r="O29" s="7"/>
      <c r="P29" s="7"/>
      <c r="Q29" s="7"/>
    </row>
    <row r="30" ht="15" customHeight="1">
      <c r="A30" t="s" s="5">
        <v>66</v>
      </c>
      <c r="B30" t="s" s="5">
        <v>67</v>
      </c>
      <c r="C30" s="6">
        <v>2204</v>
      </c>
      <c r="D30" s="6"/>
      <c r="E30" s="6"/>
      <c r="F30" s="6"/>
      <c r="G30" s="6"/>
      <c r="H30" s="6"/>
      <c r="I30" s="6"/>
      <c r="J30" s="6"/>
      <c r="K30" s="99">
        <v>2020</v>
      </c>
      <c r="L30" s="7"/>
      <c r="M30" s="7"/>
      <c r="N30" s="7"/>
      <c r="O30" s="7"/>
      <c r="P30" s="7"/>
      <c r="Q30" s="7"/>
    </row>
    <row r="31" ht="15" customHeight="1">
      <c r="A31" t="s" s="5">
        <v>68</v>
      </c>
      <c r="B31" t="s" s="5">
        <v>69</v>
      </c>
      <c r="C31" s="6">
        <v>535</v>
      </c>
      <c r="D31" s="6">
        <v>350</v>
      </c>
      <c r="E31" s="6">
        <v>47</v>
      </c>
      <c r="F31" s="6"/>
      <c r="G31" s="6">
        <v>47</v>
      </c>
      <c r="H31" s="8">
        <v>303</v>
      </c>
      <c r="I31" s="6"/>
      <c r="J31" s="8">
        <v>303</v>
      </c>
      <c r="K31" s="99">
        <v>2020</v>
      </c>
      <c r="L31" t="s" s="5">
        <v>150</v>
      </c>
      <c r="M31" s="8">
        <v>6</v>
      </c>
      <c r="N31" s="7"/>
      <c r="O31" s="7"/>
      <c r="P31" s="7"/>
      <c r="Q31" s="7"/>
    </row>
    <row r="32" ht="15" customHeight="1">
      <c r="A32" t="s" s="5">
        <v>70</v>
      </c>
      <c r="B32" t="s" s="5">
        <v>71</v>
      </c>
      <c r="C32" s="6"/>
      <c r="D32" s="6"/>
      <c r="E32" s="6"/>
      <c r="F32" s="6"/>
      <c r="G32" s="6"/>
      <c r="H32" s="6"/>
      <c r="I32" s="6"/>
      <c r="J32" s="6"/>
      <c r="K32" s="99">
        <v>2020</v>
      </c>
      <c r="L32" t="s" s="5">
        <v>150</v>
      </c>
      <c r="M32" s="8">
        <v>0</v>
      </c>
      <c r="N32" s="7"/>
      <c r="O32" s="7"/>
      <c r="P32" s="7"/>
      <c r="Q32" s="7"/>
    </row>
    <row r="33" ht="15" customHeight="1">
      <c r="A33" t="s" s="5">
        <v>72</v>
      </c>
      <c r="B33" t="s" s="5">
        <v>73</v>
      </c>
      <c r="C33" s="6"/>
      <c r="D33" s="6"/>
      <c r="E33" s="6"/>
      <c r="F33" s="6"/>
      <c r="G33" s="6"/>
      <c r="H33" s="6"/>
      <c r="I33" s="6"/>
      <c r="J33" s="6"/>
      <c r="K33" s="99">
        <v>2020</v>
      </c>
      <c r="L33" s="7"/>
      <c r="M33" s="7"/>
      <c r="N33" s="7"/>
      <c r="O33" s="7"/>
      <c r="P33" s="7"/>
      <c r="Q33" s="7"/>
    </row>
    <row r="34" ht="15" customHeight="1">
      <c r="A34" t="s" s="5">
        <v>74</v>
      </c>
      <c r="B34" t="s" s="5">
        <v>75</v>
      </c>
      <c r="C34" s="6">
        <v>2459</v>
      </c>
      <c r="D34" s="6">
        <v>1149</v>
      </c>
      <c r="E34" s="6">
        <v>652</v>
      </c>
      <c r="F34" s="6">
        <v>49</v>
      </c>
      <c r="G34" s="6">
        <v>603</v>
      </c>
      <c r="H34" s="6">
        <v>497</v>
      </c>
      <c r="I34" s="6">
        <v>6</v>
      </c>
      <c r="J34" s="6">
        <v>491</v>
      </c>
      <c r="K34" s="99">
        <v>2020</v>
      </c>
      <c r="L34" t="s" s="5">
        <v>150</v>
      </c>
      <c r="M34" s="8">
        <v>6</v>
      </c>
      <c r="N34" s="7"/>
      <c r="O34" s="7"/>
      <c r="P34" s="7"/>
      <c r="Q34" s="7"/>
    </row>
    <row r="35" ht="15" customHeight="1">
      <c r="A35" t="s" s="5">
        <v>76</v>
      </c>
      <c r="B35" t="s" s="5">
        <v>77</v>
      </c>
      <c r="C35" s="6">
        <v>4489</v>
      </c>
      <c r="D35" s="6">
        <v>2518</v>
      </c>
      <c r="E35" s="6"/>
      <c r="F35" s="6"/>
      <c r="G35" s="6"/>
      <c r="H35" s="6">
        <v>2518</v>
      </c>
      <c r="I35" s="6">
        <v>265</v>
      </c>
      <c r="J35" s="6">
        <v>2253</v>
      </c>
      <c r="K35" s="99">
        <v>2020</v>
      </c>
      <c r="L35" t="s" s="5">
        <v>150</v>
      </c>
      <c r="M35" s="8">
        <v>6</v>
      </c>
      <c r="N35" s="7"/>
      <c r="O35" s="7"/>
      <c r="P35" s="7"/>
      <c r="Q35" s="7"/>
    </row>
    <row r="36" ht="15" customHeight="1">
      <c r="A36" t="s" s="5">
        <v>78</v>
      </c>
      <c r="B36" t="s" s="5">
        <v>79</v>
      </c>
      <c r="C36" s="6"/>
      <c r="D36" s="6"/>
      <c r="E36" s="6"/>
      <c r="F36" s="6"/>
      <c r="G36" s="6"/>
      <c r="H36" s="6"/>
      <c r="I36" s="6"/>
      <c r="J36" s="6"/>
      <c r="K36" s="99">
        <v>2020</v>
      </c>
      <c r="L36" s="7"/>
      <c r="M36" s="7"/>
      <c r="N36" s="7"/>
      <c r="O36" s="7"/>
      <c r="P36" s="7"/>
      <c r="Q36" s="7"/>
    </row>
    <row r="37" ht="15" customHeight="1">
      <c r="A37" t="s" s="5">
        <v>80</v>
      </c>
      <c r="B37" t="s" s="5">
        <v>81</v>
      </c>
      <c r="C37" s="6">
        <v>6098</v>
      </c>
      <c r="D37" s="6">
        <v>1100</v>
      </c>
      <c r="E37" s="6">
        <v>1037</v>
      </c>
      <c r="F37" s="6">
        <v>484</v>
      </c>
      <c r="G37" s="6">
        <v>553</v>
      </c>
      <c r="H37" s="6">
        <v>63</v>
      </c>
      <c r="I37" s="6"/>
      <c r="J37" s="6"/>
      <c r="K37" s="99">
        <v>2020</v>
      </c>
      <c r="L37" t="s" s="5">
        <v>151</v>
      </c>
      <c r="M37" s="8">
        <v>6</v>
      </c>
      <c r="N37" s="7"/>
      <c r="O37" s="7"/>
      <c r="P37" s="7"/>
      <c r="Q37" s="7"/>
    </row>
    <row r="38" ht="15" customHeight="1">
      <c r="A38" t="s" s="5">
        <v>82</v>
      </c>
      <c r="B38" t="s" s="5">
        <v>83</v>
      </c>
      <c r="C38" s="6">
        <v>4035</v>
      </c>
      <c r="D38" s="6">
        <v>1507</v>
      </c>
      <c r="E38" s="6">
        <v>1386</v>
      </c>
      <c r="F38" s="6">
        <v>528</v>
      </c>
      <c r="G38" s="6">
        <v>858</v>
      </c>
      <c r="H38" s="6">
        <v>121</v>
      </c>
      <c r="I38" s="6">
        <v>34</v>
      </c>
      <c r="J38" s="6">
        <v>87</v>
      </c>
      <c r="K38" s="99">
        <v>2020</v>
      </c>
      <c r="L38" t="s" s="5">
        <v>150</v>
      </c>
      <c r="M38" s="8">
        <v>8</v>
      </c>
      <c r="N38" s="7"/>
      <c r="O38" s="7"/>
      <c r="P38" s="7"/>
      <c r="Q38" s="7"/>
    </row>
    <row r="39" ht="15" customHeight="1">
      <c r="A39" t="s" s="5">
        <v>84</v>
      </c>
      <c r="B39" t="s" s="5">
        <v>85</v>
      </c>
      <c r="C39" s="6">
        <v>6896</v>
      </c>
      <c r="D39" s="6">
        <v>3266</v>
      </c>
      <c r="E39" s="6"/>
      <c r="F39" s="6"/>
      <c r="G39" s="6"/>
      <c r="H39" s="6">
        <v>3266</v>
      </c>
      <c r="I39" s="6">
        <v>1734</v>
      </c>
      <c r="J39" s="6">
        <v>1532</v>
      </c>
      <c r="K39" s="99">
        <v>2020</v>
      </c>
      <c r="L39" t="s" s="5">
        <v>150</v>
      </c>
      <c r="M39" s="8">
        <v>8</v>
      </c>
      <c r="N39" s="7"/>
      <c r="O39" s="7"/>
      <c r="P39" s="7"/>
      <c r="Q39" s="7"/>
    </row>
    <row r="40" ht="15" customHeight="1">
      <c r="A40" t="s" s="5">
        <v>86</v>
      </c>
      <c r="B40" t="s" s="5">
        <v>87</v>
      </c>
      <c r="C40" s="6">
        <v>1260</v>
      </c>
      <c r="D40" s="6">
        <v>292</v>
      </c>
      <c r="E40" s="6">
        <v>244</v>
      </c>
      <c r="F40" s="6">
        <v>210</v>
      </c>
      <c r="G40" s="6">
        <v>34</v>
      </c>
      <c r="H40" s="6">
        <v>48</v>
      </c>
      <c r="I40" s="6">
        <v>25</v>
      </c>
      <c r="J40" s="6">
        <v>23</v>
      </c>
      <c r="K40" s="99">
        <v>2020</v>
      </c>
      <c r="L40" t="s" s="5">
        <v>150</v>
      </c>
      <c r="M40" s="8">
        <v>8</v>
      </c>
      <c r="N40" s="7"/>
      <c r="O40" s="7"/>
      <c r="P40" s="7"/>
      <c r="Q40" s="7"/>
    </row>
    <row r="41" ht="15" customHeight="1">
      <c r="A41" t="s" s="5">
        <v>88</v>
      </c>
      <c r="B41" t="s" s="5">
        <v>89</v>
      </c>
      <c r="C41" s="6">
        <v>2277</v>
      </c>
      <c r="D41" s="6">
        <v>429</v>
      </c>
      <c r="E41" s="6">
        <v>223</v>
      </c>
      <c r="F41" s="6"/>
      <c r="G41" s="6"/>
      <c r="H41" s="6">
        <v>206</v>
      </c>
      <c r="I41" s="6"/>
      <c r="J41" s="6"/>
      <c r="K41" s="99">
        <v>2020</v>
      </c>
      <c r="L41" t="s" s="5">
        <v>150</v>
      </c>
      <c r="M41" s="8">
        <v>6</v>
      </c>
      <c r="N41" s="7"/>
      <c r="O41" s="7"/>
      <c r="P41" s="7"/>
      <c r="Q41" s="7"/>
    </row>
    <row r="42" ht="15" customHeight="1">
      <c r="A42" t="s" s="5">
        <v>90</v>
      </c>
      <c r="B42" t="s" s="5">
        <v>91</v>
      </c>
      <c r="C42" s="6"/>
      <c r="D42" s="6"/>
      <c r="E42" s="6"/>
      <c r="F42" s="6"/>
      <c r="G42" s="6"/>
      <c r="H42" s="6"/>
      <c r="I42" s="6"/>
      <c r="J42" s="6"/>
      <c r="K42" s="99">
        <v>2020</v>
      </c>
      <c r="L42" t="s" s="5">
        <v>150</v>
      </c>
      <c r="M42" s="7"/>
      <c r="N42" s="7"/>
      <c r="O42" s="7"/>
      <c r="P42" s="7"/>
      <c r="Q42" s="7"/>
    </row>
    <row r="43" ht="15" customHeight="1">
      <c r="A43" t="s" s="5">
        <v>92</v>
      </c>
      <c r="B43" t="s" s="5">
        <v>93</v>
      </c>
      <c r="C43" s="6">
        <v>9633</v>
      </c>
      <c r="D43" s="6"/>
      <c r="E43" s="6"/>
      <c r="F43" s="6"/>
      <c r="G43" s="6"/>
      <c r="H43" s="6"/>
      <c r="I43" s="6"/>
      <c r="J43" s="6"/>
      <c r="K43" s="99">
        <v>2020</v>
      </c>
      <c r="L43" t="s" s="5">
        <v>151</v>
      </c>
      <c r="M43" s="8">
        <v>6</v>
      </c>
      <c r="N43" s="7"/>
      <c r="O43" s="7"/>
      <c r="P43" s="7"/>
      <c r="Q43" s="7"/>
    </row>
    <row r="44" ht="15" customHeight="1">
      <c r="A44" t="s" s="5">
        <v>94</v>
      </c>
      <c r="B44" t="s" s="5">
        <v>95</v>
      </c>
      <c r="C44" s="6"/>
      <c r="D44" s="6"/>
      <c r="E44" s="6"/>
      <c r="F44" s="6"/>
      <c r="G44" s="6"/>
      <c r="H44" s="6"/>
      <c r="I44" s="6"/>
      <c r="J44" s="6"/>
      <c r="K44" s="99">
        <v>2020</v>
      </c>
      <c r="L44" t="s" s="5">
        <v>151</v>
      </c>
      <c r="M44" s="7"/>
      <c r="N44" s="7"/>
      <c r="O44" s="7"/>
      <c r="P44" s="7"/>
      <c r="Q44" s="7"/>
    </row>
    <row r="45" ht="33.75" customHeight="1">
      <c r="A45" t="s" s="5">
        <v>96</v>
      </c>
      <c r="B45" t="s" s="5">
        <v>97</v>
      </c>
      <c r="C45" s="6">
        <v>1345</v>
      </c>
      <c r="D45" s="6">
        <v>1102</v>
      </c>
      <c r="E45" s="6">
        <v>275</v>
      </c>
      <c r="F45" s="6">
        <v>135</v>
      </c>
      <c r="G45" s="6">
        <v>140</v>
      </c>
      <c r="H45" s="6">
        <v>827</v>
      </c>
      <c r="I45" s="6">
        <v>127</v>
      </c>
      <c r="J45" s="6">
        <v>700</v>
      </c>
      <c r="K45" s="99">
        <v>2020</v>
      </c>
      <c r="L45" t="s" s="5">
        <v>150</v>
      </c>
      <c r="M45" s="8">
        <v>6</v>
      </c>
      <c r="N45" s="7"/>
      <c r="O45" s="7"/>
      <c r="P45" s="7"/>
      <c r="Q45" s="7"/>
    </row>
    <row r="46" ht="15" customHeight="1">
      <c r="A46" t="s" s="5">
        <v>98</v>
      </c>
      <c r="B46" t="s" s="5">
        <v>99</v>
      </c>
      <c r="C46" s="6"/>
      <c r="D46" s="6"/>
      <c r="E46" s="6"/>
      <c r="F46" s="6"/>
      <c r="G46" s="6"/>
      <c r="H46" s="6"/>
      <c r="I46" s="6"/>
      <c r="J46" s="6"/>
      <c r="K46" s="99">
        <v>2020</v>
      </c>
      <c r="L46" t="s" s="5">
        <v>151</v>
      </c>
      <c r="M46" s="7"/>
      <c r="N46" s="7"/>
      <c r="O46" s="7"/>
      <c r="P46" s="7"/>
      <c r="Q46" s="7"/>
    </row>
    <row r="47" ht="15" customHeight="1">
      <c r="A47" t="s" s="44">
        <v>100</v>
      </c>
      <c r="B47" t="s" s="44">
        <v>101</v>
      </c>
      <c r="C47" s="45">
        <v>6406</v>
      </c>
      <c r="D47" s="45">
        <f>E47+H47</f>
        <v>734</v>
      </c>
      <c r="E47" s="45">
        <v>335</v>
      </c>
      <c r="F47" s="36"/>
      <c r="G47" s="46"/>
      <c r="H47" s="45">
        <f>68+331</f>
        <v>399</v>
      </c>
      <c r="I47" s="36"/>
      <c r="J47" s="46"/>
      <c r="K47" s="100">
        <v>2020</v>
      </c>
      <c r="L47" t="s" s="44">
        <v>151</v>
      </c>
      <c r="M47" s="45">
        <v>12</v>
      </c>
      <c r="N47" s="7"/>
      <c r="O47" s="7"/>
      <c r="P47" s="7"/>
      <c r="Q47" s="7"/>
    </row>
    <row r="48" ht="15" customHeight="1">
      <c r="A48" t="s" s="84">
        <v>102</v>
      </c>
      <c r="B48" t="s" s="48">
        <v>103</v>
      </c>
      <c r="C48" s="49">
        <v>3323</v>
      </c>
      <c r="D48" s="49">
        <v>1445</v>
      </c>
      <c r="E48" s="49"/>
      <c r="F48" s="49"/>
      <c r="G48" s="49"/>
      <c r="H48" s="49">
        <v>1445</v>
      </c>
      <c r="I48" s="49">
        <v>772</v>
      </c>
      <c r="J48" s="49">
        <v>673</v>
      </c>
      <c r="K48" s="101">
        <v>2020</v>
      </c>
      <c r="L48" t="s" s="48">
        <v>150</v>
      </c>
      <c r="M48" s="102">
        <v>8</v>
      </c>
      <c r="N48" s="42"/>
      <c r="O48" s="7"/>
      <c r="P48" s="7"/>
      <c r="Q48" s="7"/>
    </row>
    <row r="49" ht="15" customHeight="1">
      <c r="A49" t="s" s="50">
        <v>104</v>
      </c>
      <c r="B49" t="s" s="50">
        <v>105</v>
      </c>
      <c r="C49" s="43">
        <v>1935</v>
      </c>
      <c r="D49" s="43">
        <v>1286</v>
      </c>
      <c r="E49" s="43">
        <v>485</v>
      </c>
      <c r="F49" s="43">
        <v>133</v>
      </c>
      <c r="G49" s="43">
        <v>352</v>
      </c>
      <c r="H49" s="43">
        <v>801</v>
      </c>
      <c r="I49" s="43">
        <v>124</v>
      </c>
      <c r="J49" s="43">
        <v>677</v>
      </c>
      <c r="K49" s="103">
        <v>2020</v>
      </c>
      <c r="L49" t="s" s="50">
        <v>150</v>
      </c>
      <c r="M49" s="51">
        <v>3</v>
      </c>
      <c r="N49" s="7"/>
      <c r="O49" s="7"/>
      <c r="P49" s="7"/>
      <c r="Q49" s="7"/>
    </row>
    <row r="50" ht="15" customHeight="1">
      <c r="A50" t="s" s="5">
        <v>106</v>
      </c>
      <c r="B50" t="s" s="5">
        <v>107</v>
      </c>
      <c r="C50" s="6">
        <v>3097</v>
      </c>
      <c r="D50" s="6">
        <v>1369</v>
      </c>
      <c r="E50" s="6">
        <v>421</v>
      </c>
      <c r="F50" s="6">
        <v>6</v>
      </c>
      <c r="G50" s="6">
        <v>415</v>
      </c>
      <c r="H50" s="6">
        <v>948</v>
      </c>
      <c r="I50" s="6">
        <v>359</v>
      </c>
      <c r="J50" s="6">
        <v>589</v>
      </c>
      <c r="K50" s="99">
        <v>2020</v>
      </c>
      <c r="L50" t="s" s="5">
        <v>151</v>
      </c>
      <c r="M50" s="8">
        <v>10</v>
      </c>
      <c r="N50" s="7"/>
      <c r="O50" s="7"/>
      <c r="P50" s="7"/>
      <c r="Q50" s="7"/>
    </row>
    <row r="51" ht="15" customHeight="1">
      <c r="A51" t="s" s="5">
        <v>108</v>
      </c>
      <c r="B51" t="s" s="5">
        <v>109</v>
      </c>
      <c r="C51" s="6">
        <v>878</v>
      </c>
      <c r="D51" s="6">
        <v>489</v>
      </c>
      <c r="E51" s="6">
        <v>262</v>
      </c>
      <c r="F51" s="6">
        <v>54</v>
      </c>
      <c r="G51" s="6">
        <v>208</v>
      </c>
      <c r="H51" s="6">
        <v>227</v>
      </c>
      <c r="I51" s="6">
        <v>39</v>
      </c>
      <c r="J51" s="6">
        <v>188</v>
      </c>
      <c r="K51" s="99">
        <v>2020</v>
      </c>
      <c r="L51" t="s" s="5">
        <v>151</v>
      </c>
      <c r="M51" s="8">
        <v>12</v>
      </c>
      <c r="N51" s="7"/>
      <c r="O51" s="7"/>
      <c r="P51" s="7"/>
      <c r="Q51" s="7"/>
    </row>
    <row r="52" ht="15" customHeight="1">
      <c r="A52" s="7"/>
      <c r="B52" s="7"/>
      <c r="C52" s="7"/>
      <c r="D52" s="7"/>
      <c r="E52" s="7"/>
      <c r="F52" s="7"/>
      <c r="G52" s="7"/>
      <c r="H52" s="7"/>
      <c r="I52" s="7"/>
      <c r="J52" s="7"/>
      <c r="K52" s="7"/>
      <c r="L52" s="7"/>
      <c r="M52" s="7"/>
      <c r="N52" s="7"/>
      <c r="O52" s="7"/>
      <c r="P52" s="7"/>
      <c r="Q52" s="7"/>
    </row>
    <row r="53" ht="15" customHeight="1">
      <c r="A53" s="7"/>
      <c r="B53" t="s" s="9">
        <v>110</v>
      </c>
      <c r="C53" s="10">
        <f>SUM(C2:C51)</f>
        <v>229366</v>
      </c>
      <c r="D53" s="10">
        <f>SUM(D2:D51)</f>
        <v>82340</v>
      </c>
      <c r="E53" s="10">
        <f>SUM(E2:E51)</f>
        <v>37891</v>
      </c>
      <c r="F53" s="10">
        <f>SUM(F2:F51)+E8+E18+E20+E23+E24+E41+E47</f>
        <v>20398</v>
      </c>
      <c r="G53" s="10">
        <f>SUM(G2:G51)</f>
        <v>17493</v>
      </c>
      <c r="H53" s="10">
        <f>SUM(H2:H51)</f>
        <v>44449</v>
      </c>
      <c r="I53" s="10">
        <f>SUM(I2:I51)+H37+H41+H47</f>
        <v>17900</v>
      </c>
      <c r="J53" s="10">
        <f>SUM(J2:J51)</f>
        <v>26549</v>
      </c>
      <c r="K53" s="29"/>
      <c r="L53" s="7"/>
      <c r="M53" s="7"/>
      <c r="N53" s="7"/>
      <c r="O53" s="7"/>
      <c r="P53" s="7"/>
      <c r="Q53" s="7"/>
    </row>
    <row r="54" ht="15" customHeight="1">
      <c r="A54" s="7"/>
      <c r="B54" s="7"/>
      <c r="C54" s="7"/>
      <c r="D54" s="7"/>
      <c r="E54" s="7"/>
      <c r="F54" s="7"/>
      <c r="G54" s="7"/>
      <c r="H54" s="7"/>
      <c r="I54" s="7"/>
      <c r="J54" s="7"/>
      <c r="K54" s="7"/>
      <c r="L54" s="7"/>
      <c r="M54" s="7"/>
      <c r="N54" s="7"/>
      <c r="O54" s="7"/>
      <c r="P54" s="7"/>
      <c r="Q54" s="7"/>
    </row>
    <row r="55" ht="15" customHeight="1">
      <c r="A55" s="7"/>
      <c r="B55" t="s" s="5">
        <v>140</v>
      </c>
      <c r="C55" s="8">
        <f>COUNTIF(C2:C51,"&gt;0")</f>
        <v>40</v>
      </c>
      <c r="D55" s="8">
        <f>COUNTIF(D2:D51,"&gt;0")</f>
        <v>37</v>
      </c>
      <c r="E55" s="8">
        <f>COUNTIF(E2:E51,"&gt;0")</f>
        <v>33</v>
      </c>
      <c r="F55" s="8">
        <f>COUNTIF(F2:F51,"&gt;0")</f>
        <v>25</v>
      </c>
      <c r="G55" s="8">
        <f>COUNTIF(G2:G51,"&gt;0")</f>
        <v>26</v>
      </c>
      <c r="H55" s="8">
        <f>COUNTIF(H2:H51,"&gt;0")</f>
        <v>36</v>
      </c>
      <c r="I55" s="8">
        <f>COUNTIF(I2:I51,"&gt;0")</f>
        <v>32</v>
      </c>
      <c r="J55" s="8">
        <f>COUNTIF(J2:J51,"&gt;0")</f>
        <v>33</v>
      </c>
      <c r="K55" s="7"/>
      <c r="L55" s="7"/>
      <c r="M55" s="7"/>
      <c r="N55" s="7"/>
      <c r="O55" s="7"/>
      <c r="P55" s="7"/>
      <c r="Q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M53"/>
  <sheetViews>
    <sheetView workbookViewId="0" showGridLines="0" defaultGridColor="1"/>
  </sheetViews>
  <sheetFormatPr defaultColWidth="8.83333" defaultRowHeight="15" customHeight="1" outlineLevelRow="0" outlineLevelCol="0"/>
  <cols>
    <col min="1" max="1" width="11.3516" style="11" customWidth="1"/>
    <col min="2" max="2" width="15.3516" style="11" customWidth="1"/>
    <col min="3" max="3" width="10.6719" style="11" customWidth="1"/>
    <col min="4" max="4" width="10.6719" style="11" customWidth="1"/>
    <col min="5" max="5" width="10.6719" style="11" customWidth="1"/>
    <col min="6" max="6" width="10.6719" style="11" customWidth="1"/>
    <col min="7" max="7" width="10.6719" style="11" customWidth="1"/>
    <col min="8" max="8" width="10.6719" style="11" customWidth="1"/>
    <col min="9" max="9" width="10.6719" style="11" customWidth="1"/>
    <col min="10" max="10" width="10.6719" style="11" customWidth="1"/>
    <col min="11" max="11" width="10.1719" style="11" customWidth="1"/>
    <col min="12" max="12" width="8.85156" style="11" customWidth="1"/>
    <col min="13" max="13" width="8.85156" style="11" customWidth="1"/>
    <col min="14" max="256" width="8.85156" style="11" customWidth="1"/>
  </cols>
  <sheetData>
    <row r="1" ht="57" customHeight="1">
      <c r="A1" t="s" s="2">
        <v>0</v>
      </c>
      <c r="B1" t="s" s="2">
        <v>1</v>
      </c>
      <c r="C1" t="s" s="3">
        <v>111</v>
      </c>
      <c r="D1" t="s" s="3">
        <v>112</v>
      </c>
      <c r="E1" t="s" s="3">
        <v>113</v>
      </c>
      <c r="F1" t="s" s="3">
        <v>114</v>
      </c>
      <c r="G1" t="s" s="3">
        <v>115</v>
      </c>
      <c r="H1" t="s" s="3">
        <v>116</v>
      </c>
      <c r="I1" t="s" s="3">
        <v>117</v>
      </c>
      <c r="J1" t="s" s="3">
        <v>118</v>
      </c>
      <c r="K1" t="s" s="3">
        <v>119</v>
      </c>
      <c r="L1" s="7"/>
      <c r="M1" s="7"/>
    </row>
    <row r="2" ht="15" customHeight="1">
      <c r="A2" t="s" s="5">
        <v>10</v>
      </c>
      <c r="B2" t="s" s="5">
        <v>11</v>
      </c>
      <c r="C2" s="6">
        <v>4332</v>
      </c>
      <c r="D2" s="6">
        <f>E2+H2</f>
        <v>1099</v>
      </c>
      <c r="E2" s="6">
        <v>705</v>
      </c>
      <c r="F2" s="6">
        <v>496</v>
      </c>
      <c r="G2" s="6">
        <v>209</v>
      </c>
      <c r="H2" s="6">
        <v>394</v>
      </c>
      <c r="I2" s="6">
        <v>255</v>
      </c>
      <c r="J2" s="6">
        <v>139</v>
      </c>
      <c r="K2" s="8">
        <v>2018</v>
      </c>
      <c r="L2" s="7"/>
      <c r="M2" s="7"/>
    </row>
    <row r="3" ht="15" customHeight="1">
      <c r="A3" t="s" s="5">
        <v>12</v>
      </c>
      <c r="B3" t="s" s="5">
        <v>13</v>
      </c>
      <c r="C3" s="6">
        <v>26985</v>
      </c>
      <c r="D3" s="6">
        <f>E3+H3</f>
        <v>672</v>
      </c>
      <c r="E3" s="6">
        <v>390</v>
      </c>
      <c r="F3" s="6">
        <v>237</v>
      </c>
      <c r="G3" s="6">
        <v>153</v>
      </c>
      <c r="H3" s="6">
        <v>282</v>
      </c>
      <c r="I3" s="6">
        <v>205</v>
      </c>
      <c r="J3" s="6">
        <v>77</v>
      </c>
      <c r="K3" s="8">
        <v>2018</v>
      </c>
      <c r="L3" s="7"/>
      <c r="M3" s="7"/>
    </row>
    <row r="4" ht="15" customHeight="1">
      <c r="A4" t="s" s="5">
        <v>14</v>
      </c>
      <c r="B4" t="s" s="5">
        <v>15</v>
      </c>
      <c r="C4" s="6">
        <v>17969</v>
      </c>
      <c r="D4" s="6">
        <f>E4+H4</f>
        <v>9744</v>
      </c>
      <c r="E4" s="6">
        <v>3604</v>
      </c>
      <c r="F4" s="6"/>
      <c r="G4" s="6"/>
      <c r="H4" s="6">
        <v>6140</v>
      </c>
      <c r="I4" s="6">
        <v>5144</v>
      </c>
      <c r="J4" s="6">
        <v>996</v>
      </c>
      <c r="K4" s="8">
        <v>2018</v>
      </c>
      <c r="L4" s="7"/>
      <c r="M4" s="12"/>
    </row>
    <row r="5" ht="15" customHeight="1">
      <c r="A5" t="s" s="5">
        <v>16</v>
      </c>
      <c r="B5" t="s" s="5">
        <v>17</v>
      </c>
      <c r="C5" s="6">
        <v>42141</v>
      </c>
      <c r="D5" s="6">
        <f>E5+H5</f>
        <v>9825</v>
      </c>
      <c r="E5" s="6">
        <v>8412</v>
      </c>
      <c r="F5" s="6">
        <v>5268</v>
      </c>
      <c r="G5" s="6">
        <v>3144</v>
      </c>
      <c r="H5" s="6">
        <v>1413</v>
      </c>
      <c r="I5" s="6">
        <v>565</v>
      </c>
      <c r="J5" s="6">
        <v>848</v>
      </c>
      <c r="K5" s="8">
        <v>2018</v>
      </c>
      <c r="L5" s="7"/>
      <c r="M5" s="12"/>
    </row>
    <row r="6" ht="15" customHeight="1">
      <c r="A6" t="s" s="5">
        <v>18</v>
      </c>
      <c r="B6" t="s" s="5">
        <v>19</v>
      </c>
      <c r="C6" s="6">
        <v>128366</v>
      </c>
      <c r="D6" s="6">
        <f>E6+H6</f>
        <v>31584</v>
      </c>
      <c r="E6" s="6">
        <v>10430</v>
      </c>
      <c r="F6" s="6">
        <v>6974</v>
      </c>
      <c r="G6" s="6">
        <v>3456</v>
      </c>
      <c r="H6" s="6">
        <v>21154</v>
      </c>
      <c r="I6" s="6">
        <v>21094</v>
      </c>
      <c r="J6" s="6">
        <v>60</v>
      </c>
      <c r="K6" s="8">
        <v>2018</v>
      </c>
      <c r="L6" s="7"/>
      <c r="M6" s="12"/>
    </row>
    <row r="7" ht="15" customHeight="1">
      <c r="A7" t="s" s="5">
        <v>20</v>
      </c>
      <c r="B7" t="s" s="5">
        <v>21</v>
      </c>
      <c r="C7" s="6">
        <v>20259</v>
      </c>
      <c r="D7" s="6">
        <f>E7+H7</f>
        <v>3984</v>
      </c>
      <c r="E7" s="6">
        <v>92</v>
      </c>
      <c r="F7" s="6">
        <v>58</v>
      </c>
      <c r="G7" s="6">
        <v>34</v>
      </c>
      <c r="H7" s="6">
        <v>3892</v>
      </c>
      <c r="I7" s="6">
        <v>2653</v>
      </c>
      <c r="J7" s="6">
        <v>1239</v>
      </c>
      <c r="K7" s="8">
        <v>2018</v>
      </c>
      <c r="L7" s="7"/>
      <c r="M7" s="12"/>
    </row>
    <row r="8" ht="15" customHeight="1">
      <c r="A8" t="s" s="5">
        <v>22</v>
      </c>
      <c r="B8" t="s" s="5">
        <v>23</v>
      </c>
      <c r="C8" s="6">
        <v>13366</v>
      </c>
      <c r="D8" s="6"/>
      <c r="E8" s="6"/>
      <c r="F8" s="6"/>
      <c r="G8" s="6"/>
      <c r="H8" s="6"/>
      <c r="I8" s="6"/>
      <c r="J8" s="6"/>
      <c r="K8" s="7"/>
      <c r="L8" s="7"/>
      <c r="M8" s="12"/>
    </row>
    <row r="9" ht="15" customHeight="1">
      <c r="A9" t="s" s="5">
        <v>24</v>
      </c>
      <c r="B9" t="s" s="5">
        <v>25</v>
      </c>
      <c r="C9" s="6">
        <v>4365</v>
      </c>
      <c r="D9" s="6">
        <f>E9+H9</f>
        <v>635</v>
      </c>
      <c r="E9" s="6">
        <v>635</v>
      </c>
      <c r="F9" s="6"/>
      <c r="G9" s="6"/>
      <c r="H9" s="6"/>
      <c r="I9" s="6"/>
      <c r="J9" s="6"/>
      <c r="K9" s="8">
        <v>2017</v>
      </c>
      <c r="L9" s="7"/>
      <c r="M9" s="12"/>
    </row>
    <row r="10" ht="15" customHeight="1">
      <c r="A10" t="s" s="5">
        <v>26</v>
      </c>
      <c r="B10" t="s" s="5">
        <v>27</v>
      </c>
      <c r="C10" s="6">
        <v>96253</v>
      </c>
      <c r="D10" s="6">
        <f>E10+H10</f>
        <v>16558</v>
      </c>
      <c r="E10" s="6">
        <v>15628</v>
      </c>
      <c r="F10" s="6">
        <v>8870</v>
      </c>
      <c r="G10" s="6">
        <v>6758</v>
      </c>
      <c r="H10" s="6">
        <v>930</v>
      </c>
      <c r="I10" s="6">
        <v>389</v>
      </c>
      <c r="J10" s="6">
        <v>541</v>
      </c>
      <c r="K10" s="8">
        <v>2018</v>
      </c>
      <c r="L10" s="7"/>
      <c r="M10" s="12"/>
    </row>
    <row r="11" ht="15" customHeight="1">
      <c r="A11" t="s" s="5">
        <v>28</v>
      </c>
      <c r="B11" t="s" s="5">
        <v>29</v>
      </c>
      <c r="C11" s="6">
        <v>54754</v>
      </c>
      <c r="D11" s="6">
        <f>E11+H11</f>
        <v>11519</v>
      </c>
      <c r="E11" s="6">
        <v>6782</v>
      </c>
      <c r="F11" s="6"/>
      <c r="G11" s="6"/>
      <c r="H11" s="6">
        <v>4737</v>
      </c>
      <c r="I11" s="6">
        <v>2885</v>
      </c>
      <c r="J11" s="6">
        <v>1852</v>
      </c>
      <c r="K11" s="8">
        <v>2018</v>
      </c>
      <c r="L11" s="7"/>
      <c r="M11" s="12"/>
    </row>
    <row r="12" ht="15" customHeight="1">
      <c r="A12" t="s" s="5">
        <v>30</v>
      </c>
      <c r="B12" t="s" s="5">
        <v>31</v>
      </c>
      <c r="C12" s="6">
        <v>4474</v>
      </c>
      <c r="D12" s="6">
        <f>E12+H12</f>
        <v>934</v>
      </c>
      <c r="E12" s="6">
        <v>520</v>
      </c>
      <c r="F12" s="6">
        <v>369</v>
      </c>
      <c r="G12" s="6">
        <v>151</v>
      </c>
      <c r="H12" s="6">
        <v>414</v>
      </c>
      <c r="I12" s="6">
        <v>230</v>
      </c>
      <c r="J12" s="6">
        <v>184</v>
      </c>
      <c r="K12" s="8">
        <v>2018</v>
      </c>
      <c r="L12" s="7"/>
      <c r="M12" s="7"/>
    </row>
    <row r="13" ht="15" customHeight="1">
      <c r="A13" t="s" s="5">
        <v>32</v>
      </c>
      <c r="B13" t="s" s="5">
        <v>33</v>
      </c>
      <c r="C13" s="6">
        <v>8419</v>
      </c>
      <c r="D13" s="6">
        <f>E13+H13</f>
        <v>3429</v>
      </c>
      <c r="E13" s="6">
        <v>1724</v>
      </c>
      <c r="F13" s="6">
        <v>1486</v>
      </c>
      <c r="G13" s="6">
        <v>238</v>
      </c>
      <c r="H13" s="6">
        <v>1705</v>
      </c>
      <c r="I13" s="6">
        <v>621</v>
      </c>
      <c r="J13" s="6">
        <v>1084</v>
      </c>
      <c r="K13" s="8">
        <v>2018</v>
      </c>
      <c r="L13" s="7"/>
      <c r="M13" s="7"/>
    </row>
    <row r="14" ht="15" customHeight="1">
      <c r="A14" t="s" s="5">
        <v>34</v>
      </c>
      <c r="B14" t="s" s="5">
        <v>35</v>
      </c>
      <c r="C14" s="6">
        <v>8587</v>
      </c>
      <c r="D14" s="6">
        <f>E14+H14</f>
        <v>5298</v>
      </c>
      <c r="E14" s="6">
        <v>3407</v>
      </c>
      <c r="F14" s="6"/>
      <c r="G14" s="6"/>
      <c r="H14" s="6">
        <v>1891</v>
      </c>
      <c r="I14" s="6"/>
      <c r="J14" s="6"/>
      <c r="K14" s="8">
        <v>2018</v>
      </c>
      <c r="L14" s="7"/>
      <c r="M14" s="7"/>
    </row>
    <row r="15" ht="15" customHeight="1">
      <c r="A15" t="s" s="5">
        <v>36</v>
      </c>
      <c r="B15" t="s" s="5">
        <v>37</v>
      </c>
      <c r="C15" s="6">
        <v>40553</v>
      </c>
      <c r="D15" s="6">
        <f>E15+H15</f>
        <v>5134</v>
      </c>
      <c r="E15" s="6"/>
      <c r="F15" s="6"/>
      <c r="G15" s="6"/>
      <c r="H15" s="6">
        <v>5134</v>
      </c>
      <c r="I15" s="6">
        <v>1921</v>
      </c>
      <c r="J15" s="6">
        <v>3213</v>
      </c>
      <c r="K15" s="8">
        <v>2018</v>
      </c>
      <c r="L15" s="7"/>
      <c r="M15" s="7"/>
    </row>
    <row r="16" ht="15" customHeight="1">
      <c r="A16" t="s" s="5">
        <v>38</v>
      </c>
      <c r="B16" t="s" s="5">
        <v>39</v>
      </c>
      <c r="C16" s="6">
        <v>26679</v>
      </c>
      <c r="D16" s="6">
        <f>E16+H16</f>
        <v>7913</v>
      </c>
      <c r="E16" s="6">
        <v>5184</v>
      </c>
      <c r="F16" s="6">
        <v>2551</v>
      </c>
      <c r="G16" s="6">
        <v>2633</v>
      </c>
      <c r="H16" s="6">
        <v>2729</v>
      </c>
      <c r="I16" s="6">
        <v>1174</v>
      </c>
      <c r="J16" s="6">
        <v>1555</v>
      </c>
      <c r="K16" s="8">
        <v>2018</v>
      </c>
      <c r="L16" s="7"/>
      <c r="M16" s="7"/>
    </row>
    <row r="17" ht="15" customHeight="1">
      <c r="A17" t="s" s="5">
        <v>40</v>
      </c>
      <c r="B17" t="s" s="5">
        <v>41</v>
      </c>
      <c r="C17" s="6">
        <v>10024</v>
      </c>
      <c r="D17" s="6">
        <f>E17+H17</f>
        <v>3326</v>
      </c>
      <c r="E17" s="6">
        <v>2177</v>
      </c>
      <c r="F17" s="6">
        <v>1025</v>
      </c>
      <c r="G17" s="6">
        <v>1152</v>
      </c>
      <c r="H17" s="6">
        <v>1149</v>
      </c>
      <c r="I17" s="6">
        <v>667</v>
      </c>
      <c r="J17" s="6">
        <v>482</v>
      </c>
      <c r="K17" s="8">
        <v>2018</v>
      </c>
      <c r="L17" s="7"/>
      <c r="M17" s="7"/>
    </row>
    <row r="18" ht="15" customHeight="1">
      <c r="A18" t="s" s="5">
        <v>42</v>
      </c>
      <c r="B18" t="s" s="5">
        <v>43</v>
      </c>
      <c r="C18" s="6">
        <v>24259</v>
      </c>
      <c r="D18" s="6">
        <f>E18+H18</f>
        <v>10876</v>
      </c>
      <c r="E18" s="6">
        <v>3901</v>
      </c>
      <c r="F18" s="6">
        <v>69</v>
      </c>
      <c r="G18" s="6">
        <v>3832</v>
      </c>
      <c r="H18" s="6">
        <v>6975</v>
      </c>
      <c r="I18" s="6">
        <v>639</v>
      </c>
      <c r="J18" s="6">
        <v>6336</v>
      </c>
      <c r="K18" s="8">
        <v>2018</v>
      </c>
      <c r="L18" s="7"/>
      <c r="M18" s="7"/>
    </row>
    <row r="19" ht="15" customHeight="1">
      <c r="A19" t="s" s="5">
        <v>44</v>
      </c>
      <c r="B19" t="s" s="5">
        <v>45</v>
      </c>
      <c r="C19" s="6">
        <v>32612</v>
      </c>
      <c r="D19" s="6">
        <f>E19+H19</f>
        <v>10089</v>
      </c>
      <c r="E19" s="6">
        <v>3731</v>
      </c>
      <c r="F19" s="6">
        <v>976</v>
      </c>
      <c r="G19" s="6">
        <v>2755</v>
      </c>
      <c r="H19" s="6">
        <v>6358</v>
      </c>
      <c r="I19" s="6">
        <v>5563</v>
      </c>
      <c r="J19" s="6">
        <v>795</v>
      </c>
      <c r="K19" s="8">
        <v>2018</v>
      </c>
      <c r="L19" s="7"/>
      <c r="M19" s="7"/>
    </row>
    <row r="20" ht="15" customHeight="1">
      <c r="A20" t="s" s="5">
        <v>46</v>
      </c>
      <c r="B20" t="s" s="5">
        <v>47</v>
      </c>
      <c r="C20" s="6">
        <v>8163</v>
      </c>
      <c r="D20" s="6">
        <f>E20+H20</f>
        <v>24</v>
      </c>
      <c r="E20" s="6">
        <v>4</v>
      </c>
      <c r="F20" s="6"/>
      <c r="G20" s="6"/>
      <c r="H20" s="6">
        <v>20</v>
      </c>
      <c r="I20" s="6">
        <v>6</v>
      </c>
      <c r="J20" s="6">
        <v>14</v>
      </c>
      <c r="K20" s="8">
        <v>2018</v>
      </c>
      <c r="L20" s="7"/>
      <c r="M20" s="7"/>
    </row>
    <row r="21" ht="15" customHeight="1">
      <c r="A21" t="s" s="5">
        <v>48</v>
      </c>
      <c r="B21" t="s" s="5">
        <v>49</v>
      </c>
      <c r="C21" s="6">
        <v>18878</v>
      </c>
      <c r="D21" s="6">
        <f>E21+H21</f>
        <v>792</v>
      </c>
      <c r="E21" s="6"/>
      <c r="F21" s="6"/>
      <c r="G21" s="6"/>
      <c r="H21" s="6">
        <v>792</v>
      </c>
      <c r="I21" s="6">
        <v>185</v>
      </c>
      <c r="J21" s="6">
        <v>607</v>
      </c>
      <c r="K21" s="8">
        <v>2018</v>
      </c>
      <c r="L21" s="7"/>
      <c r="M21" s="7"/>
    </row>
    <row r="22" ht="15" customHeight="1">
      <c r="A22" t="s" s="5">
        <v>50</v>
      </c>
      <c r="B22" t="s" s="5">
        <v>51</v>
      </c>
      <c r="C22" s="6">
        <v>2440</v>
      </c>
      <c r="D22" s="6"/>
      <c r="E22" s="6"/>
      <c r="F22" s="6"/>
      <c r="G22" s="6"/>
      <c r="H22" s="6"/>
      <c r="I22" s="6"/>
      <c r="J22" s="6"/>
      <c r="K22" s="7"/>
      <c r="L22" s="7"/>
      <c r="M22" s="7"/>
    </row>
    <row r="23" ht="15" customHeight="1">
      <c r="A23" t="s" s="5">
        <v>52</v>
      </c>
      <c r="B23" t="s" s="5">
        <v>53</v>
      </c>
      <c r="C23" s="6">
        <v>38746</v>
      </c>
      <c r="D23" s="6">
        <f>E23+H23</f>
        <v>1472</v>
      </c>
      <c r="E23" s="6"/>
      <c r="F23" s="6"/>
      <c r="G23" s="6"/>
      <c r="H23" s="6">
        <v>1472</v>
      </c>
      <c r="I23" s="6"/>
      <c r="J23" s="6">
        <v>1472</v>
      </c>
      <c r="K23" s="8">
        <v>2018</v>
      </c>
      <c r="L23" s="7"/>
      <c r="M23" s="7"/>
    </row>
    <row r="24" ht="15" customHeight="1">
      <c r="A24" t="s" s="5">
        <v>54</v>
      </c>
      <c r="B24" t="s" s="5">
        <v>55</v>
      </c>
      <c r="C24" s="6">
        <v>9849</v>
      </c>
      <c r="D24" s="6">
        <f>E24+H24</f>
        <v>3054</v>
      </c>
      <c r="E24" s="6">
        <v>1283</v>
      </c>
      <c r="F24" s="6"/>
      <c r="G24" s="6"/>
      <c r="H24" s="6">
        <v>1771</v>
      </c>
      <c r="I24" s="6">
        <v>575</v>
      </c>
      <c r="J24" s="6">
        <v>1196</v>
      </c>
      <c r="K24" s="8">
        <v>2018</v>
      </c>
      <c r="L24" s="7"/>
      <c r="M24" s="7"/>
    </row>
    <row r="25" ht="15" customHeight="1">
      <c r="A25" t="s" s="5">
        <v>56</v>
      </c>
      <c r="B25" t="s" s="5">
        <v>57</v>
      </c>
      <c r="C25" s="6">
        <v>31011</v>
      </c>
      <c r="D25" s="6">
        <f>E25+H25</f>
        <v>16715</v>
      </c>
      <c r="E25" s="6">
        <v>10032</v>
      </c>
      <c r="F25" s="6">
        <v>5393</v>
      </c>
      <c r="G25" s="6">
        <v>4639</v>
      </c>
      <c r="H25" s="6">
        <v>6683</v>
      </c>
      <c r="I25" s="6">
        <v>3284</v>
      </c>
      <c r="J25" s="6">
        <v>3399</v>
      </c>
      <c r="K25" s="8">
        <v>2018</v>
      </c>
      <c r="L25" s="7"/>
      <c r="M25" s="7"/>
    </row>
    <row r="26" ht="15" customHeight="1">
      <c r="A26" t="s" s="5">
        <v>58</v>
      </c>
      <c r="B26" t="s" s="5">
        <v>59</v>
      </c>
      <c r="C26" s="6">
        <v>18965</v>
      </c>
      <c r="D26" s="6">
        <f>E26+H26</f>
        <v>5540</v>
      </c>
      <c r="E26" s="6">
        <v>4140</v>
      </c>
      <c r="F26" s="6">
        <v>2001</v>
      </c>
      <c r="G26" s="6">
        <v>2139</v>
      </c>
      <c r="H26" s="6">
        <v>1400</v>
      </c>
      <c r="I26" s="6">
        <v>454</v>
      </c>
      <c r="J26" s="6">
        <v>946</v>
      </c>
      <c r="K26" s="8">
        <v>2017</v>
      </c>
      <c r="L26" s="7"/>
      <c r="M26" s="7"/>
    </row>
    <row r="27" ht="15" customHeight="1">
      <c r="A27" t="s" s="5">
        <v>60</v>
      </c>
      <c r="B27" t="s" s="5">
        <v>61</v>
      </c>
      <c r="C27" s="6">
        <v>2655</v>
      </c>
      <c r="D27" s="6">
        <f>E27+H27</f>
        <v>914</v>
      </c>
      <c r="E27" s="6">
        <v>677</v>
      </c>
      <c r="F27" s="6">
        <v>270</v>
      </c>
      <c r="G27" s="6">
        <v>407</v>
      </c>
      <c r="H27" s="6">
        <v>237</v>
      </c>
      <c r="I27" s="6">
        <v>45</v>
      </c>
      <c r="J27" s="6">
        <v>192</v>
      </c>
      <c r="K27" s="8">
        <v>2017</v>
      </c>
      <c r="L27" s="7"/>
      <c r="M27" s="7"/>
    </row>
    <row r="28" ht="15" customHeight="1">
      <c r="A28" t="s" s="5">
        <v>62</v>
      </c>
      <c r="B28" t="s" s="5">
        <v>63</v>
      </c>
      <c r="C28" s="6">
        <v>37081</v>
      </c>
      <c r="D28" s="6">
        <f>E28+H28</f>
        <v>10602</v>
      </c>
      <c r="E28" s="6">
        <v>8576</v>
      </c>
      <c r="F28" s="6">
        <v>8276</v>
      </c>
      <c r="G28" s="6">
        <v>300</v>
      </c>
      <c r="H28" s="6">
        <v>2026</v>
      </c>
      <c r="I28" s="6"/>
      <c r="J28" s="6"/>
      <c r="K28" s="8">
        <v>2018</v>
      </c>
      <c r="L28" s="7"/>
      <c r="M28" s="7"/>
    </row>
    <row r="29" ht="15" customHeight="1">
      <c r="A29" t="s" s="5">
        <v>64</v>
      </c>
      <c r="B29" t="s" s="5">
        <v>65</v>
      </c>
      <c r="C29" s="6">
        <v>1723</v>
      </c>
      <c r="D29" s="6">
        <f>E29+H29</f>
        <v>570</v>
      </c>
      <c r="E29" s="6">
        <v>432</v>
      </c>
      <c r="F29" s="6">
        <v>147</v>
      </c>
      <c r="G29" s="6">
        <v>285</v>
      </c>
      <c r="H29" s="6">
        <v>138</v>
      </c>
      <c r="I29" s="6">
        <v>47</v>
      </c>
      <c r="J29" s="6">
        <v>91</v>
      </c>
      <c r="K29" s="8">
        <v>2017</v>
      </c>
      <c r="L29" s="7"/>
      <c r="M29" s="7"/>
    </row>
    <row r="30" ht="15" customHeight="1">
      <c r="A30" t="s" s="5">
        <v>66</v>
      </c>
      <c r="B30" t="s" s="5">
        <v>67</v>
      </c>
      <c r="C30" s="6">
        <v>5303</v>
      </c>
      <c r="D30" s="6">
        <f>E30+H30</f>
        <v>651</v>
      </c>
      <c r="E30" s="6">
        <v>316</v>
      </c>
      <c r="F30" s="6"/>
      <c r="G30" s="6"/>
      <c r="H30" s="6">
        <v>335</v>
      </c>
      <c r="I30" s="6">
        <v>222</v>
      </c>
      <c r="J30" s="6">
        <v>113</v>
      </c>
      <c r="K30" s="8">
        <v>2018</v>
      </c>
      <c r="L30" s="7"/>
      <c r="M30" s="7"/>
    </row>
    <row r="31" ht="15" customHeight="1">
      <c r="A31" t="s" s="5">
        <v>68</v>
      </c>
      <c r="B31" t="s" s="5">
        <v>69</v>
      </c>
      <c r="C31" s="7"/>
      <c r="D31" s="6"/>
      <c r="E31" s="6"/>
      <c r="F31" s="6"/>
      <c r="G31" s="6"/>
      <c r="H31" s="6"/>
      <c r="I31" s="6"/>
      <c r="J31" s="6"/>
      <c r="K31" s="7"/>
      <c r="L31" s="7"/>
      <c r="M31" s="7"/>
    </row>
    <row r="32" ht="15" customHeight="1">
      <c r="A32" t="s" s="5">
        <v>70</v>
      </c>
      <c r="B32" t="s" s="5">
        <v>71</v>
      </c>
      <c r="C32" s="6">
        <v>19984</v>
      </c>
      <c r="D32" s="6">
        <f>E32+H32</f>
        <v>2698</v>
      </c>
      <c r="E32" s="6">
        <v>336</v>
      </c>
      <c r="F32" s="6"/>
      <c r="G32" s="6"/>
      <c r="H32" s="6">
        <v>2362</v>
      </c>
      <c r="I32" s="6"/>
      <c r="J32" s="6"/>
      <c r="K32" s="8">
        <v>2018</v>
      </c>
      <c r="L32" s="7"/>
      <c r="M32" s="7"/>
    </row>
    <row r="33" ht="15" customHeight="1">
      <c r="A33" t="s" s="5">
        <v>72</v>
      </c>
      <c r="B33" t="s" s="5">
        <v>73</v>
      </c>
      <c r="C33" s="6"/>
      <c r="D33" s="6"/>
      <c r="E33" s="6"/>
      <c r="F33" s="6"/>
      <c r="G33" s="6"/>
      <c r="H33" s="6"/>
      <c r="I33" s="6"/>
      <c r="J33" s="6"/>
      <c r="K33" s="7"/>
      <c r="L33" s="7"/>
      <c r="M33" s="7"/>
    </row>
    <row r="34" ht="15" customHeight="1">
      <c r="A34" t="s" s="5">
        <v>74</v>
      </c>
      <c r="B34" t="s" s="5">
        <v>75</v>
      </c>
      <c r="C34" s="6">
        <v>13329</v>
      </c>
      <c r="D34" s="6">
        <f>E34+H34</f>
        <v>2852</v>
      </c>
      <c r="E34" s="6">
        <v>1953</v>
      </c>
      <c r="F34" s="6">
        <v>203</v>
      </c>
      <c r="G34" s="6">
        <v>1750</v>
      </c>
      <c r="H34" s="6">
        <v>899</v>
      </c>
      <c r="I34" s="6">
        <v>98</v>
      </c>
      <c r="J34" s="6">
        <v>801</v>
      </c>
      <c r="K34" s="8">
        <v>2017</v>
      </c>
      <c r="L34" s="7"/>
      <c r="M34" s="7"/>
    </row>
    <row r="35" ht="15" customHeight="1">
      <c r="A35" t="s" s="5">
        <v>76</v>
      </c>
      <c r="B35" t="s" s="5">
        <v>77</v>
      </c>
      <c r="C35" s="6">
        <v>48322</v>
      </c>
      <c r="D35" s="6">
        <f>E35+H35</f>
        <v>10678</v>
      </c>
      <c r="E35" s="6"/>
      <c r="F35" s="6"/>
      <c r="G35" s="6"/>
      <c r="H35" s="6">
        <v>10678</v>
      </c>
      <c r="I35" s="6">
        <v>5979</v>
      </c>
      <c r="J35" s="6">
        <v>4699</v>
      </c>
      <c r="K35" s="8">
        <v>2018</v>
      </c>
      <c r="L35" s="7"/>
      <c r="M35" s="7"/>
    </row>
    <row r="36" ht="15" customHeight="1">
      <c r="A36" t="s" s="5">
        <v>78</v>
      </c>
      <c r="B36" t="s" s="5">
        <v>79</v>
      </c>
      <c r="C36" s="6">
        <v>49512</v>
      </c>
      <c r="D36" s="6">
        <f>E36+H36</f>
        <v>10320</v>
      </c>
      <c r="E36" s="6">
        <v>3407</v>
      </c>
      <c r="F36" s="6"/>
      <c r="G36" s="6">
        <v>3407</v>
      </c>
      <c r="H36" s="6">
        <v>6913</v>
      </c>
      <c r="I36" s="6">
        <v>5387</v>
      </c>
      <c r="J36" s="6">
        <v>1526</v>
      </c>
      <c r="K36" s="8">
        <v>2017</v>
      </c>
      <c r="L36" s="7"/>
      <c r="M36" s="7"/>
    </row>
    <row r="37" ht="15" customHeight="1">
      <c r="A37" t="s" s="5">
        <v>80</v>
      </c>
      <c r="B37" t="s" s="5">
        <v>81</v>
      </c>
      <c r="C37" s="6">
        <v>26592</v>
      </c>
      <c r="D37" s="6">
        <f>E37+H37</f>
        <v>3004</v>
      </c>
      <c r="E37" s="6">
        <v>3004</v>
      </c>
      <c r="F37" s="6">
        <v>1135</v>
      </c>
      <c r="G37" s="6">
        <v>1869</v>
      </c>
      <c r="H37" s="6"/>
      <c r="I37" s="6"/>
      <c r="J37" s="6"/>
      <c r="K37" s="8">
        <v>2017</v>
      </c>
      <c r="L37" s="7"/>
      <c r="M37" s="7"/>
    </row>
    <row r="38" ht="15" customHeight="1">
      <c r="A38" t="s" s="5">
        <v>82</v>
      </c>
      <c r="B38" t="s" s="5">
        <v>83</v>
      </c>
      <c r="C38" s="6">
        <v>14871</v>
      </c>
      <c r="D38" s="6">
        <f>E38+H38</f>
        <v>2042</v>
      </c>
      <c r="E38" s="6">
        <v>987</v>
      </c>
      <c r="F38" s="6">
        <v>490</v>
      </c>
      <c r="G38" s="6">
        <v>497</v>
      </c>
      <c r="H38" s="6">
        <v>1055</v>
      </c>
      <c r="I38" s="6">
        <v>801</v>
      </c>
      <c r="J38" s="6">
        <v>254</v>
      </c>
      <c r="K38" s="8">
        <v>2018</v>
      </c>
      <c r="L38" s="7"/>
      <c r="M38" s="7"/>
    </row>
    <row r="39" ht="15" customHeight="1">
      <c r="A39" t="s" s="5">
        <v>84</v>
      </c>
      <c r="B39" t="s" s="5">
        <v>85</v>
      </c>
      <c r="C39" s="6">
        <v>47896</v>
      </c>
      <c r="D39" s="6">
        <f>E39+H39</f>
        <v>7443</v>
      </c>
      <c r="E39" s="6"/>
      <c r="F39" s="6"/>
      <c r="G39" s="6"/>
      <c r="H39" s="6">
        <v>7443</v>
      </c>
      <c r="I39" s="6">
        <v>5198</v>
      </c>
      <c r="J39" s="6">
        <v>2245</v>
      </c>
      <c r="K39" s="8">
        <v>2018</v>
      </c>
      <c r="L39" s="7"/>
      <c r="M39" s="7"/>
    </row>
    <row r="40" ht="15" customHeight="1">
      <c r="A40" t="s" s="5">
        <v>86</v>
      </c>
      <c r="B40" t="s" s="5">
        <v>87</v>
      </c>
      <c r="C40" s="6">
        <v>2254</v>
      </c>
      <c r="D40" s="6">
        <f>E40+H40</f>
        <v>653</v>
      </c>
      <c r="E40" s="6">
        <v>555</v>
      </c>
      <c r="F40" s="6">
        <v>476</v>
      </c>
      <c r="G40" s="6">
        <v>79</v>
      </c>
      <c r="H40" s="6">
        <v>98</v>
      </c>
      <c r="I40" s="6">
        <v>54</v>
      </c>
      <c r="J40" s="6">
        <v>44</v>
      </c>
      <c r="K40" s="8">
        <v>2018</v>
      </c>
      <c r="L40" s="7"/>
      <c r="M40" s="7"/>
    </row>
    <row r="41" ht="15" customHeight="1">
      <c r="A41" t="s" s="5">
        <v>88</v>
      </c>
      <c r="B41" t="s" s="5">
        <v>89</v>
      </c>
      <c r="C41" s="6">
        <v>18810</v>
      </c>
      <c r="D41" s="6">
        <f>E41+H41</f>
        <v>3173</v>
      </c>
      <c r="E41" s="6">
        <v>1847</v>
      </c>
      <c r="F41" s="6"/>
      <c r="G41" s="6"/>
      <c r="H41" s="6">
        <v>1326</v>
      </c>
      <c r="I41" s="6"/>
      <c r="J41" s="6"/>
      <c r="K41" s="8">
        <v>2018</v>
      </c>
      <c r="L41" s="7"/>
      <c r="M41" s="7"/>
    </row>
    <row r="42" ht="15" customHeight="1">
      <c r="A42" t="s" s="5">
        <v>90</v>
      </c>
      <c r="B42" t="s" s="5">
        <v>91</v>
      </c>
      <c r="C42" s="6">
        <v>4011</v>
      </c>
      <c r="D42" s="6">
        <f>E42+H42</f>
        <v>1819</v>
      </c>
      <c r="E42" s="6">
        <v>671</v>
      </c>
      <c r="F42" s="6">
        <v>250</v>
      </c>
      <c r="G42" s="6">
        <v>421</v>
      </c>
      <c r="H42" s="6">
        <v>1148</v>
      </c>
      <c r="I42" s="6">
        <v>238</v>
      </c>
      <c r="J42" s="6">
        <v>910</v>
      </c>
      <c r="K42" s="8">
        <v>2018</v>
      </c>
      <c r="L42" s="7"/>
      <c r="M42" s="7"/>
    </row>
    <row r="43" ht="15" customHeight="1">
      <c r="A43" t="s" s="5">
        <v>92</v>
      </c>
      <c r="B43" t="s" s="5">
        <v>93</v>
      </c>
      <c r="C43" s="6">
        <v>22339</v>
      </c>
      <c r="D43" s="6">
        <f>E43+H43</f>
        <v>4835</v>
      </c>
      <c r="E43" s="6">
        <v>3428</v>
      </c>
      <c r="F43" s="6"/>
      <c r="G43" s="6">
        <v>3428</v>
      </c>
      <c r="H43" s="6">
        <v>1407</v>
      </c>
      <c r="I43" s="6"/>
      <c r="J43" s="6">
        <v>1407</v>
      </c>
      <c r="K43" s="8">
        <v>2018</v>
      </c>
      <c r="L43" s="7"/>
      <c r="M43" s="7"/>
    </row>
    <row r="44" ht="15" customHeight="1">
      <c r="A44" t="s" s="5">
        <v>94</v>
      </c>
      <c r="B44" t="s" s="5">
        <v>95</v>
      </c>
      <c r="C44" s="6">
        <v>145078</v>
      </c>
      <c r="D44" s="6">
        <f>E44+H44</f>
        <v>22940</v>
      </c>
      <c r="E44" s="6">
        <v>2347</v>
      </c>
      <c r="F44" s="6"/>
      <c r="G44" s="6"/>
      <c r="H44" s="6">
        <v>20593</v>
      </c>
      <c r="I44" s="6">
        <v>18894</v>
      </c>
      <c r="J44" s="6">
        <v>1699</v>
      </c>
      <c r="K44" s="8">
        <v>2018</v>
      </c>
      <c r="L44" s="7"/>
      <c r="M44" s="7"/>
    </row>
    <row r="45" ht="15" customHeight="1">
      <c r="A45" t="s" s="5">
        <v>96</v>
      </c>
      <c r="B45" t="s" s="5">
        <v>97</v>
      </c>
      <c r="C45" s="6">
        <v>6633</v>
      </c>
      <c r="D45" s="6">
        <f>E45+H45</f>
        <v>3254</v>
      </c>
      <c r="E45" s="6">
        <v>1490</v>
      </c>
      <c r="F45" s="6"/>
      <c r="G45" s="6"/>
      <c r="H45" s="6">
        <v>1764</v>
      </c>
      <c r="I45" s="6"/>
      <c r="J45" s="6"/>
      <c r="K45" s="8">
        <v>2018</v>
      </c>
      <c r="L45" s="7"/>
      <c r="M45" s="7"/>
    </row>
    <row r="46" ht="15" customHeight="1">
      <c r="A46" t="s" s="5">
        <v>98</v>
      </c>
      <c r="B46" t="s" s="5">
        <v>99</v>
      </c>
      <c r="C46" s="6">
        <v>29907</v>
      </c>
      <c r="D46" s="6">
        <f>E46+H46</f>
        <v>11239</v>
      </c>
      <c r="E46" s="6">
        <v>10123</v>
      </c>
      <c r="F46" s="6">
        <v>8856</v>
      </c>
      <c r="G46" s="6">
        <v>1267</v>
      </c>
      <c r="H46" s="6">
        <v>1116</v>
      </c>
      <c r="I46" s="6">
        <v>1024</v>
      </c>
      <c r="J46" s="6">
        <v>92</v>
      </c>
      <c r="K46" s="8">
        <v>2018</v>
      </c>
      <c r="L46" s="7"/>
      <c r="M46" s="7"/>
    </row>
    <row r="47" ht="15" customHeight="1">
      <c r="A47" t="s" s="5">
        <v>100</v>
      </c>
      <c r="B47" t="s" s="5">
        <v>101</v>
      </c>
      <c r="C47" s="7"/>
      <c r="D47" s="6"/>
      <c r="E47" s="6"/>
      <c r="F47" s="6"/>
      <c r="G47" s="7"/>
      <c r="H47" s="6"/>
      <c r="I47" s="6"/>
      <c r="J47" s="6"/>
      <c r="K47" s="7"/>
      <c r="L47" s="7"/>
      <c r="M47" s="7"/>
    </row>
    <row r="48" ht="15" customHeight="1">
      <c r="A48" t="s" s="5">
        <v>102</v>
      </c>
      <c r="B48" t="s" s="5">
        <v>103</v>
      </c>
      <c r="C48" s="6">
        <v>20070</v>
      </c>
      <c r="D48" s="6">
        <f>E48+H48</f>
        <v>7849</v>
      </c>
      <c r="E48" s="6"/>
      <c r="F48" s="6"/>
      <c r="G48" s="6"/>
      <c r="H48" s="6">
        <v>7849</v>
      </c>
      <c r="I48" s="6">
        <v>4383</v>
      </c>
      <c r="J48" s="6">
        <v>3466</v>
      </c>
      <c r="K48" s="8">
        <v>2018</v>
      </c>
      <c r="L48" s="7"/>
      <c r="M48" s="7"/>
    </row>
    <row r="49" ht="15" customHeight="1">
      <c r="A49" t="s" s="5">
        <v>104</v>
      </c>
      <c r="B49" t="s" s="5">
        <v>105</v>
      </c>
      <c r="C49" s="6">
        <v>23706</v>
      </c>
      <c r="D49" s="6">
        <f>E49+H49</f>
        <v>12327</v>
      </c>
      <c r="E49" s="6">
        <v>5018</v>
      </c>
      <c r="F49" s="6">
        <v>2923</v>
      </c>
      <c r="G49" s="6">
        <v>2095</v>
      </c>
      <c r="H49" s="6">
        <v>7309</v>
      </c>
      <c r="I49" s="6">
        <v>4014</v>
      </c>
      <c r="J49" s="6">
        <v>3295</v>
      </c>
      <c r="K49" s="8">
        <v>2017</v>
      </c>
      <c r="L49" s="7"/>
      <c r="M49" s="7"/>
    </row>
    <row r="50" ht="15" customHeight="1">
      <c r="A50" t="s" s="5">
        <v>106</v>
      </c>
      <c r="B50" t="s" s="5">
        <v>107</v>
      </c>
      <c r="C50" s="6">
        <v>5792</v>
      </c>
      <c r="D50" s="6">
        <f>E50+H50</f>
        <v>666</v>
      </c>
      <c r="E50" s="6">
        <v>666</v>
      </c>
      <c r="F50" s="6">
        <v>606</v>
      </c>
      <c r="G50" s="6">
        <v>60</v>
      </c>
      <c r="H50" s="6"/>
      <c r="I50" s="6"/>
      <c r="J50" s="6"/>
      <c r="K50" s="8">
        <v>2018</v>
      </c>
      <c r="L50" s="7"/>
      <c r="M50" s="7"/>
    </row>
    <row r="51" ht="15" customHeight="1">
      <c r="A51" t="s" s="5">
        <v>108</v>
      </c>
      <c r="B51" t="s" s="5">
        <v>109</v>
      </c>
      <c r="C51" s="6">
        <v>2454</v>
      </c>
      <c r="D51" s="6">
        <f>E51+H51</f>
        <v>738</v>
      </c>
      <c r="E51" s="6">
        <v>497</v>
      </c>
      <c r="F51" s="6">
        <v>55</v>
      </c>
      <c r="G51" s="6">
        <v>442</v>
      </c>
      <c r="H51" s="6">
        <v>241</v>
      </c>
      <c r="I51" s="6">
        <v>69</v>
      </c>
      <c r="J51" s="6">
        <v>172</v>
      </c>
      <c r="K51" s="8">
        <v>2018</v>
      </c>
      <c r="L51" s="7"/>
      <c r="M51" s="7"/>
    </row>
    <row r="52" ht="15" customHeight="1">
      <c r="A52" s="7"/>
      <c r="B52" s="7"/>
      <c r="C52" s="7"/>
      <c r="D52" s="7"/>
      <c r="E52" s="7"/>
      <c r="F52" s="7"/>
      <c r="G52" s="7"/>
      <c r="H52" s="7"/>
      <c r="I52" s="7"/>
      <c r="J52" s="7"/>
      <c r="K52" s="7"/>
      <c r="L52" s="7"/>
      <c r="M52" s="7"/>
    </row>
    <row r="53" ht="15" customHeight="1">
      <c r="A53" s="7"/>
      <c r="B53" t="s" s="9">
        <v>110</v>
      </c>
      <c r="C53" s="10">
        <f>SUM(C2:C51)</f>
        <v>1240771</v>
      </c>
      <c r="D53" s="10">
        <f>SUM(D2:D51)</f>
        <v>281483</v>
      </c>
      <c r="E53" s="10">
        <f>SUM(E2:E51)</f>
        <v>129111</v>
      </c>
      <c r="F53" s="10">
        <f>SUM(F2:F51)+E4+E9+E11+E14+E20+E24+E30+E32+E41+E44+E45</f>
        <v>81511</v>
      </c>
      <c r="G53" s="10">
        <f>SUM(G2:G51)</f>
        <v>47600</v>
      </c>
      <c r="H53" s="10">
        <f>SUM(H2:H51)</f>
        <v>152372</v>
      </c>
      <c r="I53" s="10">
        <f>SUM(I2:I51)+H14+H28+H32+H41+H45</f>
        <v>104331</v>
      </c>
      <c r="J53" s="10">
        <f>SUM(J2:J51)</f>
        <v>48041</v>
      </c>
      <c r="K53" s="7"/>
      <c r="L53" s="7"/>
      <c r="M53"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dimension ref="A1:Q55"/>
  <sheetViews>
    <sheetView workbookViewId="0" showGridLines="0" defaultGridColor="1">
      <pane topLeftCell="A2" xSplit="0" ySplit="1" activePane="bottomLeft" state="frozen"/>
    </sheetView>
  </sheetViews>
  <sheetFormatPr defaultColWidth="8.83333" defaultRowHeight="15" customHeight="1" outlineLevelRow="0" outlineLevelCol="0"/>
  <cols>
    <col min="1" max="1" width="11.1719" style="104" customWidth="1"/>
    <col min="2" max="2" width="15.3516" style="104" customWidth="1"/>
    <col min="3" max="3" width="10.6719" style="104" customWidth="1"/>
    <col min="4" max="4" width="10.6719" style="104" customWidth="1"/>
    <col min="5" max="5" width="10.6719" style="104" customWidth="1"/>
    <col min="6" max="6" width="10.6719" style="104" customWidth="1"/>
    <col min="7" max="7" width="10.6719" style="104" customWidth="1"/>
    <col min="8" max="8" width="10.6719" style="104" customWidth="1"/>
    <col min="9" max="9" width="10.6719" style="104" customWidth="1"/>
    <col min="10" max="10" width="10.6719" style="104" customWidth="1"/>
    <col min="11" max="11" width="8.85156" style="104" customWidth="1"/>
    <col min="12" max="12" width="8.85156" style="104" customWidth="1"/>
    <col min="13" max="13" width="8.85156" style="104" customWidth="1"/>
    <col min="14" max="14" width="8.85156" style="104" customWidth="1"/>
    <col min="15" max="15" width="8.85156" style="104" customWidth="1"/>
    <col min="16" max="16" width="8.85156" style="104" customWidth="1"/>
    <col min="17" max="17" width="8.85156" style="104" customWidth="1"/>
    <col min="18" max="256" width="8.85156" style="104" customWidth="1"/>
  </cols>
  <sheetData>
    <row r="1" ht="57" customHeight="1">
      <c r="A1" t="s" s="53">
        <v>0</v>
      </c>
      <c r="B1" t="s" s="53">
        <v>1</v>
      </c>
      <c r="C1" t="s" s="54">
        <v>2</v>
      </c>
      <c r="D1" t="s" s="54">
        <v>3</v>
      </c>
      <c r="E1" t="s" s="54">
        <v>4</v>
      </c>
      <c r="F1" t="s" s="54">
        <v>5</v>
      </c>
      <c r="G1" t="s" s="54">
        <v>6</v>
      </c>
      <c r="H1" t="s" s="54">
        <v>7</v>
      </c>
      <c r="I1" t="s" s="54">
        <v>8</v>
      </c>
      <c r="J1" t="s" s="54">
        <v>9</v>
      </c>
      <c r="K1" t="s" s="54">
        <v>130</v>
      </c>
      <c r="L1" t="s" s="54">
        <v>148</v>
      </c>
      <c r="M1" t="s" s="54">
        <v>149</v>
      </c>
      <c r="N1" t="s" s="55">
        <v>145</v>
      </c>
      <c r="O1" t="s" s="55">
        <v>146</v>
      </c>
      <c r="P1" s="56"/>
      <c r="Q1" s="56"/>
    </row>
    <row r="2" ht="15" customHeight="1">
      <c r="A2" t="s" s="55">
        <v>10</v>
      </c>
      <c r="B2" t="s" s="55">
        <v>11</v>
      </c>
      <c r="C2" s="57">
        <v>27590</v>
      </c>
      <c r="D2" s="57">
        <v>2779</v>
      </c>
      <c r="E2" s="57">
        <v>2374</v>
      </c>
      <c r="F2" s="57">
        <v>1131</v>
      </c>
      <c r="G2" s="57">
        <v>1243</v>
      </c>
      <c r="H2" s="57">
        <v>406</v>
      </c>
      <c r="I2" s="57">
        <v>184</v>
      </c>
      <c r="J2" s="57">
        <v>221</v>
      </c>
      <c r="K2" s="105">
        <v>2020</v>
      </c>
      <c r="L2" t="s" s="55">
        <v>150</v>
      </c>
      <c r="M2" s="58">
        <v>12</v>
      </c>
      <c r="N2" s="56"/>
      <c r="O2" t="s" s="55">
        <v>147</v>
      </c>
      <c r="P2" s="56"/>
      <c r="Q2" s="56"/>
    </row>
    <row r="3" ht="15" customHeight="1">
      <c r="A3" t="s" s="55">
        <v>12</v>
      </c>
      <c r="B3" t="s" s="55">
        <v>13</v>
      </c>
      <c r="C3" s="57">
        <v>10080</v>
      </c>
      <c r="D3" s="57">
        <v>4761</v>
      </c>
      <c r="E3" s="57">
        <v>3144</v>
      </c>
      <c r="F3" s="57">
        <v>1306</v>
      </c>
      <c r="G3" s="57">
        <v>1838</v>
      </c>
      <c r="H3" s="57">
        <v>1617</v>
      </c>
      <c r="I3" s="57">
        <v>1375</v>
      </c>
      <c r="J3" s="57">
        <v>242</v>
      </c>
      <c r="K3" s="105">
        <v>2020</v>
      </c>
      <c r="L3" t="s" s="55">
        <v>151</v>
      </c>
      <c r="M3" s="58">
        <v>12</v>
      </c>
      <c r="N3" s="56"/>
      <c r="O3" t="s" s="55">
        <v>147</v>
      </c>
      <c r="P3" s="56"/>
      <c r="Q3" s="56"/>
    </row>
    <row r="4" ht="15" customHeight="1">
      <c r="A4" t="s" s="55">
        <v>14</v>
      </c>
      <c r="B4" t="s" s="55">
        <v>15</v>
      </c>
      <c r="C4" s="57">
        <v>7770</v>
      </c>
      <c r="D4" s="57">
        <v>5126</v>
      </c>
      <c r="E4" s="57">
        <v>671</v>
      </c>
      <c r="F4" s="57">
        <v>531</v>
      </c>
      <c r="G4" s="57">
        <v>140</v>
      </c>
      <c r="H4" s="57">
        <v>4455</v>
      </c>
      <c r="I4" s="57">
        <v>1255</v>
      </c>
      <c r="J4" s="57">
        <v>3200</v>
      </c>
      <c r="K4" s="105">
        <v>2020</v>
      </c>
      <c r="L4" t="s" s="55">
        <v>150</v>
      </c>
      <c r="M4" s="58">
        <v>12</v>
      </c>
      <c r="N4" t="s" s="55">
        <v>152</v>
      </c>
      <c r="O4" t="s" s="55">
        <v>147</v>
      </c>
      <c r="P4" s="56"/>
      <c r="Q4" s="56"/>
    </row>
    <row r="5" ht="15" customHeight="1">
      <c r="A5" t="s" s="55">
        <v>16</v>
      </c>
      <c r="B5" t="s" s="55">
        <v>17</v>
      </c>
      <c r="C5" s="57">
        <v>15480</v>
      </c>
      <c r="D5" s="57">
        <v>6226</v>
      </c>
      <c r="E5" s="57">
        <v>3676</v>
      </c>
      <c r="F5" s="57">
        <v>1595</v>
      </c>
      <c r="G5" s="57">
        <v>2081</v>
      </c>
      <c r="H5" s="57">
        <v>2550</v>
      </c>
      <c r="I5" s="57">
        <v>144</v>
      </c>
      <c r="J5" s="57">
        <v>2406</v>
      </c>
      <c r="K5" s="105">
        <v>2020</v>
      </c>
      <c r="L5" t="s" s="55">
        <v>151</v>
      </c>
      <c r="M5" s="58">
        <v>12</v>
      </c>
      <c r="N5" t="s" s="55">
        <v>153</v>
      </c>
      <c r="O5" t="s" s="55">
        <v>147</v>
      </c>
      <c r="P5" s="56"/>
      <c r="Q5" s="56"/>
    </row>
    <row r="6" ht="15" customHeight="1">
      <c r="A6" t="s" s="55">
        <v>18</v>
      </c>
      <c r="B6" t="s" s="55">
        <v>19</v>
      </c>
      <c r="C6" s="57">
        <v>11574</v>
      </c>
      <c r="D6" s="57">
        <v>3879</v>
      </c>
      <c r="E6" s="57">
        <v>2357</v>
      </c>
      <c r="F6" s="57">
        <v>1094</v>
      </c>
      <c r="G6" s="57">
        <v>1263</v>
      </c>
      <c r="H6" s="57">
        <v>1522</v>
      </c>
      <c r="I6" s="57">
        <v>1509</v>
      </c>
      <c r="J6" s="57">
        <v>13</v>
      </c>
      <c r="K6" s="105">
        <v>2020</v>
      </c>
      <c r="L6" t="s" s="55">
        <v>150</v>
      </c>
      <c r="M6" s="58">
        <v>12</v>
      </c>
      <c r="N6" s="56"/>
      <c r="O6" t="s" s="55">
        <v>147</v>
      </c>
      <c r="P6" s="56"/>
      <c r="Q6" s="56"/>
    </row>
    <row r="7" ht="15" customHeight="1">
      <c r="A7" t="s" s="55">
        <v>20</v>
      </c>
      <c r="B7" t="s" s="55">
        <v>21</v>
      </c>
      <c r="C7" s="57">
        <v>7982</v>
      </c>
      <c r="D7" s="57">
        <v>2630</v>
      </c>
      <c r="E7" s="57">
        <v>14</v>
      </c>
      <c r="F7" s="57">
        <v>8</v>
      </c>
      <c r="G7" s="57">
        <v>6</v>
      </c>
      <c r="H7" s="57">
        <v>2616</v>
      </c>
      <c r="I7" s="57">
        <v>1053</v>
      </c>
      <c r="J7" s="57">
        <v>1563</v>
      </c>
      <c r="K7" s="105">
        <v>2020</v>
      </c>
      <c r="L7" t="s" s="55">
        <v>151</v>
      </c>
      <c r="M7" s="58">
        <v>12</v>
      </c>
      <c r="N7" t="s" s="55">
        <v>154</v>
      </c>
      <c r="O7" t="s" s="55">
        <v>147</v>
      </c>
      <c r="P7" s="56"/>
      <c r="Q7" s="56"/>
    </row>
    <row r="8" ht="15" customHeight="1">
      <c r="A8" t="s" s="55">
        <v>22</v>
      </c>
      <c r="B8" t="s" s="55">
        <v>23</v>
      </c>
      <c r="C8" s="57">
        <v>10699</v>
      </c>
      <c r="D8" s="57">
        <v>1011</v>
      </c>
      <c r="E8" s="57">
        <v>214</v>
      </c>
      <c r="F8" s="57"/>
      <c r="G8" s="57"/>
      <c r="H8" s="57">
        <v>797</v>
      </c>
      <c r="I8" s="57">
        <v>605</v>
      </c>
      <c r="J8" s="57">
        <v>192</v>
      </c>
      <c r="K8" s="105">
        <v>2020</v>
      </c>
      <c r="L8" t="s" s="55">
        <v>150</v>
      </c>
      <c r="M8" s="58">
        <v>12</v>
      </c>
      <c r="N8" s="56"/>
      <c r="O8" t="s" s="55">
        <v>147</v>
      </c>
      <c r="P8" s="56"/>
      <c r="Q8" s="56"/>
    </row>
    <row r="9" ht="15" customHeight="1">
      <c r="A9" t="s" s="55">
        <v>24</v>
      </c>
      <c r="B9" t="s" s="55">
        <v>25</v>
      </c>
      <c r="C9" s="57">
        <v>9937</v>
      </c>
      <c r="D9" s="57"/>
      <c r="E9" s="57"/>
      <c r="F9" s="57"/>
      <c r="G9" s="57"/>
      <c r="H9" s="57"/>
      <c r="I9" s="57"/>
      <c r="J9" s="57"/>
      <c r="K9" s="105">
        <v>2020</v>
      </c>
      <c r="L9" t="s" s="55">
        <v>151</v>
      </c>
      <c r="M9" s="58">
        <v>12</v>
      </c>
      <c r="N9" s="56"/>
      <c r="O9" t="s" s="55">
        <v>147</v>
      </c>
      <c r="P9" s="56"/>
      <c r="Q9" s="56"/>
    </row>
    <row r="10" ht="15" customHeight="1">
      <c r="A10" t="s" s="55">
        <v>26</v>
      </c>
      <c r="B10" t="s" s="55">
        <v>27</v>
      </c>
      <c r="C10" s="57">
        <v>24085</v>
      </c>
      <c r="D10" s="57">
        <v>8018</v>
      </c>
      <c r="E10" s="57">
        <v>7228</v>
      </c>
      <c r="F10" s="57">
        <v>3873</v>
      </c>
      <c r="G10" s="57">
        <v>3355</v>
      </c>
      <c r="H10" s="57">
        <v>790</v>
      </c>
      <c r="I10" s="57">
        <v>236</v>
      </c>
      <c r="J10" s="57">
        <v>554</v>
      </c>
      <c r="K10" s="105">
        <v>2020</v>
      </c>
      <c r="L10" t="s" s="55">
        <v>151</v>
      </c>
      <c r="M10" s="58">
        <v>12</v>
      </c>
      <c r="N10" s="56"/>
      <c r="O10" t="s" s="55">
        <v>147</v>
      </c>
      <c r="P10" s="56"/>
      <c r="Q10" s="56"/>
    </row>
    <row r="11" ht="15" customHeight="1">
      <c r="A11" t="s" s="55">
        <v>28</v>
      </c>
      <c r="B11" t="s" s="55">
        <v>29</v>
      </c>
      <c r="C11" s="57"/>
      <c r="D11" s="57"/>
      <c r="E11" s="57"/>
      <c r="F11" s="57"/>
      <c r="G11" s="57"/>
      <c r="H11" s="57"/>
      <c r="I11" s="57"/>
      <c r="J11" s="57"/>
      <c r="K11" s="105">
        <v>2020</v>
      </c>
      <c r="L11" s="56"/>
      <c r="M11" s="56"/>
      <c r="N11" s="56"/>
      <c r="O11" s="56"/>
      <c r="P11" s="56"/>
      <c r="Q11" s="56"/>
    </row>
    <row r="12" ht="15" customHeight="1">
      <c r="A12" t="s" s="55">
        <v>30</v>
      </c>
      <c r="B12" t="s" s="55">
        <v>31</v>
      </c>
      <c r="C12" s="57">
        <v>6158</v>
      </c>
      <c r="D12" s="57">
        <v>2547</v>
      </c>
      <c r="E12" s="57">
        <v>2197</v>
      </c>
      <c r="F12" s="57">
        <v>1320</v>
      </c>
      <c r="G12" s="57">
        <v>877</v>
      </c>
      <c r="H12" s="57">
        <v>350</v>
      </c>
      <c r="I12" s="57">
        <v>211</v>
      </c>
      <c r="J12" s="57">
        <v>139</v>
      </c>
      <c r="K12" s="105">
        <v>2020</v>
      </c>
      <c r="L12" t="s" s="55">
        <v>151</v>
      </c>
      <c r="M12" s="58">
        <v>12</v>
      </c>
      <c r="N12" s="56"/>
      <c r="O12" s="56"/>
      <c r="P12" s="56"/>
      <c r="Q12" s="56"/>
    </row>
    <row r="13" ht="15" customHeight="1">
      <c r="A13" t="s" s="55">
        <v>32</v>
      </c>
      <c r="B13" t="s" s="55">
        <v>33</v>
      </c>
      <c r="C13" s="57">
        <v>5404</v>
      </c>
      <c r="D13" s="57">
        <v>2418</v>
      </c>
      <c r="E13" s="57">
        <v>1471</v>
      </c>
      <c r="F13" s="57">
        <v>761</v>
      </c>
      <c r="G13" s="57">
        <v>710</v>
      </c>
      <c r="H13" s="57">
        <v>947</v>
      </c>
      <c r="I13" s="57">
        <v>619</v>
      </c>
      <c r="J13" s="57">
        <v>328</v>
      </c>
      <c r="K13" s="105">
        <v>2020</v>
      </c>
      <c r="L13" t="s" s="55">
        <v>151</v>
      </c>
      <c r="M13" s="58">
        <v>12</v>
      </c>
      <c r="N13" s="56"/>
      <c r="O13" s="56"/>
      <c r="P13" s="56"/>
      <c r="Q13" s="56"/>
    </row>
    <row r="14" ht="15" customHeight="1">
      <c r="A14" t="s" s="55">
        <v>34</v>
      </c>
      <c r="B14" t="s" s="55">
        <v>35</v>
      </c>
      <c r="C14" s="57">
        <v>5732</v>
      </c>
      <c r="D14" s="57">
        <v>4095</v>
      </c>
      <c r="E14" s="57">
        <v>2711</v>
      </c>
      <c r="F14" s="57">
        <v>2152</v>
      </c>
      <c r="G14" s="57">
        <v>599</v>
      </c>
      <c r="H14" s="57">
        <v>1384</v>
      </c>
      <c r="I14" s="57">
        <v>1212</v>
      </c>
      <c r="J14" s="57">
        <v>172</v>
      </c>
      <c r="K14" s="105">
        <v>2020</v>
      </c>
      <c r="L14" t="s" s="55">
        <v>150</v>
      </c>
      <c r="M14" s="58">
        <v>12</v>
      </c>
      <c r="N14" s="56"/>
      <c r="O14" t="s" s="55">
        <v>147</v>
      </c>
      <c r="P14" s="56"/>
      <c r="Q14" s="56"/>
    </row>
    <row r="15" ht="15" customHeight="1">
      <c r="A15" t="s" s="55">
        <v>36</v>
      </c>
      <c r="B15" t="s" s="55">
        <v>37</v>
      </c>
      <c r="C15" s="57">
        <v>11635</v>
      </c>
      <c r="D15" s="57">
        <v>4585</v>
      </c>
      <c r="E15" s="57"/>
      <c r="F15" s="57"/>
      <c r="G15" s="57"/>
      <c r="H15" s="57">
        <v>4585</v>
      </c>
      <c r="I15" s="57">
        <v>439</v>
      </c>
      <c r="J15" s="57">
        <v>4146</v>
      </c>
      <c r="K15" s="105">
        <v>2020</v>
      </c>
      <c r="L15" t="s" s="55">
        <v>150</v>
      </c>
      <c r="M15" s="58">
        <v>12</v>
      </c>
      <c r="N15" s="56"/>
      <c r="O15" t="s" s="55">
        <v>147</v>
      </c>
      <c r="P15" s="56"/>
      <c r="Q15" s="56"/>
    </row>
    <row r="16" ht="15" customHeight="1">
      <c r="A16" t="s" s="55">
        <v>38</v>
      </c>
      <c r="B16" t="s" s="55">
        <v>39</v>
      </c>
      <c r="C16" s="57">
        <v>3972</v>
      </c>
      <c r="D16" s="57">
        <v>616</v>
      </c>
      <c r="E16" s="57">
        <v>55</v>
      </c>
      <c r="F16" s="57">
        <v>3</v>
      </c>
      <c r="G16" s="57">
        <v>52</v>
      </c>
      <c r="H16" s="57">
        <v>561</v>
      </c>
      <c r="I16" s="57">
        <v>112</v>
      </c>
      <c r="J16" s="57">
        <v>449</v>
      </c>
      <c r="K16" s="105">
        <v>2020</v>
      </c>
      <c r="L16" t="s" s="55">
        <v>150</v>
      </c>
      <c r="M16" s="58">
        <v>7</v>
      </c>
      <c r="N16" s="56"/>
      <c r="O16" s="56"/>
      <c r="P16" s="56"/>
      <c r="Q16" s="56"/>
    </row>
    <row r="17" ht="15" customHeight="1">
      <c r="A17" t="s" s="55">
        <v>40</v>
      </c>
      <c r="B17" t="s" s="55">
        <v>41</v>
      </c>
      <c r="C17" s="57">
        <v>4473</v>
      </c>
      <c r="D17" s="57">
        <v>2831</v>
      </c>
      <c r="E17" s="57">
        <v>1869</v>
      </c>
      <c r="F17" s="57">
        <v>359</v>
      </c>
      <c r="G17" s="57">
        <v>1510</v>
      </c>
      <c r="H17" s="57">
        <v>962</v>
      </c>
      <c r="I17" s="57">
        <v>170</v>
      </c>
      <c r="J17" s="57">
        <v>792</v>
      </c>
      <c r="K17" s="105">
        <v>2020</v>
      </c>
      <c r="L17" t="s" s="55">
        <v>151</v>
      </c>
      <c r="M17" s="58">
        <v>12</v>
      </c>
      <c r="N17" s="56"/>
      <c r="O17" s="56"/>
      <c r="P17" s="56"/>
      <c r="Q17" s="56"/>
    </row>
    <row r="18" ht="15" customHeight="1">
      <c r="A18" t="s" s="55">
        <v>42</v>
      </c>
      <c r="B18" t="s" s="55">
        <v>43</v>
      </c>
      <c r="C18" s="57">
        <v>6705</v>
      </c>
      <c r="D18" s="57">
        <v>4008</v>
      </c>
      <c r="E18" s="57">
        <v>1867</v>
      </c>
      <c r="F18" s="57"/>
      <c r="G18" s="57"/>
      <c r="H18" s="57">
        <v>2141</v>
      </c>
      <c r="I18" s="57">
        <v>132</v>
      </c>
      <c r="J18" s="57">
        <v>2009</v>
      </c>
      <c r="K18" s="105">
        <v>2020</v>
      </c>
      <c r="L18" t="s" s="55">
        <v>150</v>
      </c>
      <c r="M18" s="58">
        <v>6</v>
      </c>
      <c r="N18" s="56"/>
      <c r="O18" s="56"/>
      <c r="P18" s="56"/>
      <c r="Q18" s="56"/>
    </row>
    <row r="19" ht="15" customHeight="1">
      <c r="A19" t="s" s="55">
        <v>44</v>
      </c>
      <c r="B19" t="s" s="55">
        <v>45</v>
      </c>
      <c r="C19" s="57">
        <v>9640</v>
      </c>
      <c r="D19" s="57">
        <v>4954</v>
      </c>
      <c r="E19" s="57">
        <v>1841</v>
      </c>
      <c r="F19" s="57">
        <v>439</v>
      </c>
      <c r="G19" s="57">
        <v>1402</v>
      </c>
      <c r="H19" s="57">
        <v>3113</v>
      </c>
      <c r="I19" s="57">
        <v>2592</v>
      </c>
      <c r="J19" s="57">
        <v>521</v>
      </c>
      <c r="K19" s="105">
        <v>2020</v>
      </c>
      <c r="L19" t="s" s="55">
        <v>150</v>
      </c>
      <c r="M19" s="58">
        <v>12</v>
      </c>
      <c r="N19" s="56"/>
      <c r="O19" t="s" s="55">
        <v>147</v>
      </c>
      <c r="P19" s="56"/>
      <c r="Q19" s="56"/>
    </row>
    <row r="20" ht="15" customHeight="1">
      <c r="A20" t="s" s="55">
        <v>46</v>
      </c>
      <c r="B20" t="s" s="55">
        <v>47</v>
      </c>
      <c r="C20" s="57">
        <v>569</v>
      </c>
      <c r="D20" s="57">
        <v>115</v>
      </c>
      <c r="E20" s="57">
        <v>2</v>
      </c>
      <c r="F20" s="57"/>
      <c r="G20" s="57"/>
      <c r="H20" s="57">
        <v>113</v>
      </c>
      <c r="I20" s="57">
        <v>33</v>
      </c>
      <c r="J20" s="57">
        <v>80</v>
      </c>
      <c r="K20" s="105">
        <v>2020</v>
      </c>
      <c r="L20" t="s" s="55">
        <v>150</v>
      </c>
      <c r="M20" s="58">
        <v>7</v>
      </c>
      <c r="N20" s="56"/>
      <c r="O20" s="56"/>
      <c r="P20" s="56"/>
      <c r="Q20" s="56"/>
    </row>
    <row r="21" ht="15" customHeight="1">
      <c r="A21" t="s" s="55">
        <v>48</v>
      </c>
      <c r="B21" t="s" s="55">
        <v>49</v>
      </c>
      <c r="C21" s="57">
        <v>5057</v>
      </c>
      <c r="D21" s="57">
        <v>1347</v>
      </c>
      <c r="E21" s="57">
        <v>719</v>
      </c>
      <c r="F21" s="57">
        <v>97</v>
      </c>
      <c r="G21" s="57">
        <v>622</v>
      </c>
      <c r="H21" s="57">
        <v>628</v>
      </c>
      <c r="I21" s="57">
        <v>93</v>
      </c>
      <c r="J21" s="57">
        <v>535</v>
      </c>
      <c r="K21" s="105">
        <v>2020</v>
      </c>
      <c r="L21" t="s" s="55">
        <v>151</v>
      </c>
      <c r="M21" s="58">
        <v>12</v>
      </c>
      <c r="N21" t="s" s="55">
        <v>155</v>
      </c>
      <c r="O21" t="s" s="55">
        <v>147</v>
      </c>
      <c r="P21" s="56"/>
      <c r="Q21" s="106"/>
    </row>
    <row r="22" ht="15" customHeight="1">
      <c r="A22" t="s" s="55">
        <v>50</v>
      </c>
      <c r="B22" t="s" s="55">
        <v>51</v>
      </c>
      <c r="C22" s="57">
        <v>635</v>
      </c>
      <c r="D22" s="57">
        <v>288</v>
      </c>
      <c r="E22" s="57">
        <v>288</v>
      </c>
      <c r="F22" s="57">
        <v>206</v>
      </c>
      <c r="G22" s="57">
        <v>82</v>
      </c>
      <c r="H22" s="57"/>
      <c r="I22" s="57"/>
      <c r="J22" s="57"/>
      <c r="K22" s="105">
        <v>2020</v>
      </c>
      <c r="L22" t="s" s="55">
        <v>150</v>
      </c>
      <c r="M22" s="58">
        <v>12</v>
      </c>
      <c r="N22" t="s" s="55">
        <v>156</v>
      </c>
      <c r="O22" t="s" s="55">
        <v>147</v>
      </c>
      <c r="P22" s="56"/>
      <c r="Q22" s="56"/>
    </row>
    <row r="23" ht="15" customHeight="1">
      <c r="A23" t="s" s="55">
        <v>52</v>
      </c>
      <c r="B23" t="s" s="55">
        <v>53</v>
      </c>
      <c r="C23" s="57">
        <v>2615</v>
      </c>
      <c r="D23" s="57">
        <v>1341</v>
      </c>
      <c r="E23" s="57">
        <v>545</v>
      </c>
      <c r="F23" s="57"/>
      <c r="G23" s="57"/>
      <c r="H23" s="57">
        <v>796</v>
      </c>
      <c r="I23" s="57">
        <v>267</v>
      </c>
      <c r="J23" s="57">
        <v>529</v>
      </c>
      <c r="K23" s="105">
        <v>2020</v>
      </c>
      <c r="L23" t="s" s="55">
        <v>150</v>
      </c>
      <c r="M23" s="58">
        <v>6</v>
      </c>
      <c r="N23" s="56"/>
      <c r="O23" s="56"/>
      <c r="P23" s="56"/>
      <c r="Q23" s="56"/>
    </row>
    <row r="24" ht="15" customHeight="1">
      <c r="A24" t="s" s="55">
        <v>54</v>
      </c>
      <c r="B24" t="s" s="55">
        <v>55</v>
      </c>
      <c r="C24" s="57">
        <v>5553</v>
      </c>
      <c r="D24" s="57">
        <v>3488</v>
      </c>
      <c r="E24" s="57">
        <v>1285</v>
      </c>
      <c r="F24" s="57"/>
      <c r="G24" s="57"/>
      <c r="H24" s="57">
        <v>2203</v>
      </c>
      <c r="I24" s="57">
        <v>293</v>
      </c>
      <c r="J24" s="57">
        <v>1910</v>
      </c>
      <c r="K24" s="105">
        <v>2020</v>
      </c>
      <c r="L24" t="s" s="55">
        <v>151</v>
      </c>
      <c r="M24" s="58">
        <v>12</v>
      </c>
      <c r="N24" s="56"/>
      <c r="O24" s="56"/>
      <c r="P24" s="56"/>
      <c r="Q24" s="56"/>
    </row>
    <row r="25" ht="15" customHeight="1">
      <c r="A25" t="s" s="55">
        <v>56</v>
      </c>
      <c r="B25" t="s" s="55">
        <v>57</v>
      </c>
      <c r="C25" s="57">
        <v>12293</v>
      </c>
      <c r="D25" s="57">
        <v>10610</v>
      </c>
      <c r="E25" s="57">
        <v>5440</v>
      </c>
      <c r="F25" s="57">
        <v>2347</v>
      </c>
      <c r="G25" s="57">
        <v>3093</v>
      </c>
      <c r="H25" s="57">
        <v>5170</v>
      </c>
      <c r="I25" s="57">
        <v>673</v>
      </c>
      <c r="J25" s="57">
        <v>4497</v>
      </c>
      <c r="K25" s="105">
        <v>2020</v>
      </c>
      <c r="L25" t="s" s="55">
        <v>150</v>
      </c>
      <c r="M25" s="58">
        <v>12</v>
      </c>
      <c r="N25" s="56"/>
      <c r="O25" t="s" s="55">
        <v>147</v>
      </c>
      <c r="P25" s="56"/>
      <c r="Q25" s="56"/>
    </row>
    <row r="26" ht="15" customHeight="1">
      <c r="A26" t="s" s="55">
        <v>58</v>
      </c>
      <c r="B26" t="s" s="55">
        <v>59</v>
      </c>
      <c r="C26" s="57">
        <v>6246</v>
      </c>
      <c r="D26" s="57">
        <v>3025</v>
      </c>
      <c r="E26" s="57">
        <v>1322</v>
      </c>
      <c r="F26" s="57">
        <v>295</v>
      </c>
      <c r="G26" s="57">
        <v>1027</v>
      </c>
      <c r="H26" s="57">
        <v>1703</v>
      </c>
      <c r="I26" s="57">
        <v>172</v>
      </c>
      <c r="J26" s="57">
        <v>1531</v>
      </c>
      <c r="K26" s="105">
        <v>2020</v>
      </c>
      <c r="L26" t="s" s="55">
        <v>151</v>
      </c>
      <c r="M26" s="58">
        <v>12</v>
      </c>
      <c r="N26" t="s" s="55">
        <v>157</v>
      </c>
      <c r="O26" t="s" s="55">
        <v>147</v>
      </c>
      <c r="P26" s="56"/>
      <c r="Q26" s="56"/>
    </row>
    <row r="27" ht="15" customHeight="1">
      <c r="A27" t="s" s="55">
        <v>60</v>
      </c>
      <c r="B27" t="s" s="55">
        <v>61</v>
      </c>
      <c r="C27" s="57">
        <v>1092</v>
      </c>
      <c r="D27" s="57">
        <v>483</v>
      </c>
      <c r="E27" s="58">
        <v>253</v>
      </c>
      <c r="F27" s="57">
        <v>78</v>
      </c>
      <c r="G27" s="58">
        <v>175</v>
      </c>
      <c r="H27" s="58">
        <v>230</v>
      </c>
      <c r="I27" s="57">
        <v>29</v>
      </c>
      <c r="J27" s="57">
        <v>201</v>
      </c>
      <c r="K27" s="105">
        <v>2020</v>
      </c>
      <c r="L27" t="s" s="55">
        <v>151</v>
      </c>
      <c r="M27" s="58">
        <v>12</v>
      </c>
      <c r="N27" t="s" s="55">
        <v>158</v>
      </c>
      <c r="O27" t="s" s="55">
        <v>147</v>
      </c>
      <c r="P27" s="56"/>
      <c r="Q27" s="56"/>
    </row>
    <row r="28" ht="15" customHeight="1">
      <c r="A28" t="s" s="55">
        <v>62</v>
      </c>
      <c r="B28" t="s" s="55">
        <v>63</v>
      </c>
      <c r="C28" s="57">
        <v>16995</v>
      </c>
      <c r="D28" s="57">
        <v>10407</v>
      </c>
      <c r="E28" s="57">
        <v>5341</v>
      </c>
      <c r="F28" s="57">
        <v>3893</v>
      </c>
      <c r="G28" s="57">
        <v>1448</v>
      </c>
      <c r="H28" s="57">
        <v>5066</v>
      </c>
      <c r="I28" s="57">
        <v>5050</v>
      </c>
      <c r="J28" s="57">
        <v>16</v>
      </c>
      <c r="K28" s="105">
        <v>2020</v>
      </c>
      <c r="L28" t="s" s="55">
        <v>150</v>
      </c>
      <c r="M28" s="58">
        <v>12</v>
      </c>
      <c r="N28" s="56"/>
      <c r="O28" t="s" s="55">
        <v>147</v>
      </c>
      <c r="P28" s="56"/>
      <c r="Q28" s="56"/>
    </row>
    <row r="29" ht="15" customHeight="1">
      <c r="A29" t="s" s="55">
        <v>64</v>
      </c>
      <c r="B29" t="s" s="55">
        <v>65</v>
      </c>
      <c r="C29" s="57">
        <v>936</v>
      </c>
      <c r="D29" s="57">
        <v>389</v>
      </c>
      <c r="E29" s="57">
        <v>240</v>
      </c>
      <c r="F29" s="57">
        <v>27</v>
      </c>
      <c r="G29" s="57">
        <v>171</v>
      </c>
      <c r="H29" s="57">
        <v>149</v>
      </c>
      <c r="I29" s="57">
        <v>26</v>
      </c>
      <c r="J29" s="57">
        <v>90</v>
      </c>
      <c r="K29" s="105">
        <v>2020</v>
      </c>
      <c r="L29" t="s" s="55">
        <v>150</v>
      </c>
      <c r="M29" s="58">
        <v>12</v>
      </c>
      <c r="N29" s="56"/>
      <c r="O29" t="s" s="55">
        <v>147</v>
      </c>
      <c r="P29" s="56"/>
      <c r="Q29" s="56"/>
    </row>
    <row r="30" ht="15" customHeight="1">
      <c r="A30" t="s" s="55">
        <v>66</v>
      </c>
      <c r="B30" t="s" s="55">
        <v>67</v>
      </c>
      <c r="C30" s="57">
        <v>2204</v>
      </c>
      <c r="D30" s="57"/>
      <c r="E30" s="57"/>
      <c r="F30" s="57"/>
      <c r="G30" s="57"/>
      <c r="H30" s="57"/>
      <c r="I30" s="57"/>
      <c r="J30" s="57"/>
      <c r="K30" s="105">
        <v>2020</v>
      </c>
      <c r="L30" s="56"/>
      <c r="M30" s="56"/>
      <c r="N30" s="56"/>
      <c r="O30" s="56"/>
      <c r="P30" s="56"/>
      <c r="Q30" s="56"/>
    </row>
    <row r="31" ht="15" customHeight="1">
      <c r="A31" t="s" s="55">
        <v>68</v>
      </c>
      <c r="B31" t="s" s="55">
        <v>69</v>
      </c>
      <c r="C31" s="57">
        <v>907</v>
      </c>
      <c r="D31" s="57">
        <v>612</v>
      </c>
      <c r="E31" s="57">
        <v>76</v>
      </c>
      <c r="F31" s="57"/>
      <c r="G31" s="57">
        <v>76</v>
      </c>
      <c r="H31" s="58">
        <v>536</v>
      </c>
      <c r="I31" s="57"/>
      <c r="J31" s="58">
        <v>536</v>
      </c>
      <c r="K31" s="105">
        <v>2020</v>
      </c>
      <c r="L31" t="s" s="55">
        <v>150</v>
      </c>
      <c r="M31" s="58">
        <v>12</v>
      </c>
      <c r="N31" s="56"/>
      <c r="O31" t="s" s="55">
        <v>147</v>
      </c>
      <c r="P31" s="56"/>
      <c r="Q31" s="56"/>
    </row>
    <row r="32" ht="15" customHeight="1">
      <c r="A32" t="s" s="55">
        <v>70</v>
      </c>
      <c r="B32" t="s" s="55">
        <v>71</v>
      </c>
      <c r="C32" s="57">
        <v>3972</v>
      </c>
      <c r="D32" s="57">
        <v>405</v>
      </c>
      <c r="E32" s="57"/>
      <c r="F32" s="57"/>
      <c r="G32" s="57"/>
      <c r="H32" s="57">
        <v>405</v>
      </c>
      <c r="I32" s="57">
        <v>11</v>
      </c>
      <c r="J32" s="57">
        <v>394</v>
      </c>
      <c r="K32" s="105">
        <v>2020</v>
      </c>
      <c r="L32" t="s" s="55">
        <v>150</v>
      </c>
      <c r="M32" s="58">
        <v>12</v>
      </c>
      <c r="N32" t="s" s="55">
        <v>159</v>
      </c>
      <c r="O32" t="s" s="55">
        <v>147</v>
      </c>
      <c r="P32" s="56"/>
      <c r="Q32" s="56"/>
    </row>
    <row r="33" ht="15" customHeight="1">
      <c r="A33" t="s" s="55">
        <v>72</v>
      </c>
      <c r="B33" t="s" s="55">
        <v>73</v>
      </c>
      <c r="C33" s="57"/>
      <c r="D33" s="57"/>
      <c r="E33" s="57"/>
      <c r="F33" s="57"/>
      <c r="G33" s="57"/>
      <c r="H33" s="57"/>
      <c r="I33" s="57"/>
      <c r="J33" s="57"/>
      <c r="K33" s="105">
        <v>2020</v>
      </c>
      <c r="L33" s="56"/>
      <c r="M33" s="56"/>
      <c r="N33" s="56"/>
      <c r="O33" s="56"/>
      <c r="P33" s="56"/>
      <c r="Q33" s="56"/>
    </row>
    <row r="34" ht="15" customHeight="1">
      <c r="A34" t="s" s="55">
        <v>74</v>
      </c>
      <c r="B34" t="s" s="55">
        <v>75</v>
      </c>
      <c r="C34" s="57">
        <v>4372</v>
      </c>
      <c r="D34" s="57">
        <v>2100</v>
      </c>
      <c r="E34" s="57">
        <v>1123</v>
      </c>
      <c r="F34" s="57">
        <v>105</v>
      </c>
      <c r="G34" s="57">
        <v>1018</v>
      </c>
      <c r="H34" s="57">
        <v>977</v>
      </c>
      <c r="I34" s="57">
        <v>12</v>
      </c>
      <c r="J34" s="57">
        <v>965</v>
      </c>
      <c r="K34" s="105">
        <v>2020</v>
      </c>
      <c r="L34" t="s" s="55">
        <v>150</v>
      </c>
      <c r="M34" s="58">
        <v>12</v>
      </c>
      <c r="N34" t="s" s="55">
        <v>160</v>
      </c>
      <c r="O34" t="s" s="55">
        <v>147</v>
      </c>
      <c r="P34" s="56"/>
      <c r="Q34" s="56"/>
    </row>
    <row r="35" ht="15" customHeight="1">
      <c r="A35" t="s" s="55">
        <v>76</v>
      </c>
      <c r="B35" t="s" s="55">
        <v>77</v>
      </c>
      <c r="C35" s="57">
        <v>4489</v>
      </c>
      <c r="D35" s="57">
        <v>2518</v>
      </c>
      <c r="E35" s="57"/>
      <c r="F35" s="57"/>
      <c r="G35" s="57"/>
      <c r="H35" s="57">
        <v>2518</v>
      </c>
      <c r="I35" s="57">
        <v>265</v>
      </c>
      <c r="J35" s="57">
        <v>2253</v>
      </c>
      <c r="K35" s="105">
        <v>2020</v>
      </c>
      <c r="L35" t="s" s="55">
        <v>150</v>
      </c>
      <c r="M35" s="58">
        <v>6</v>
      </c>
      <c r="N35" s="56"/>
      <c r="O35" s="56"/>
      <c r="P35" s="56"/>
      <c r="Q35" s="56"/>
    </row>
    <row r="36" ht="15" customHeight="1">
      <c r="A36" t="s" s="55">
        <v>78</v>
      </c>
      <c r="B36" t="s" s="55">
        <v>79</v>
      </c>
      <c r="C36" s="57"/>
      <c r="D36" s="57"/>
      <c r="E36" s="57"/>
      <c r="F36" s="57"/>
      <c r="G36" s="57"/>
      <c r="H36" s="57"/>
      <c r="I36" s="57"/>
      <c r="J36" s="57"/>
      <c r="K36" s="105">
        <v>2020</v>
      </c>
      <c r="L36" s="56"/>
      <c r="M36" s="56"/>
      <c r="N36" s="56"/>
      <c r="O36" s="56"/>
      <c r="P36" s="56"/>
      <c r="Q36" s="56"/>
    </row>
    <row r="37" ht="15" customHeight="1">
      <c r="A37" t="s" s="55">
        <v>80</v>
      </c>
      <c r="B37" t="s" s="55">
        <v>81</v>
      </c>
      <c r="C37" s="57">
        <v>6098</v>
      </c>
      <c r="D37" s="57">
        <v>1100</v>
      </c>
      <c r="E37" s="57">
        <v>1037</v>
      </c>
      <c r="F37" s="57">
        <v>484</v>
      </c>
      <c r="G37" s="57">
        <v>553</v>
      </c>
      <c r="H37" s="57">
        <v>63</v>
      </c>
      <c r="I37" s="57"/>
      <c r="J37" s="57"/>
      <c r="K37" s="105">
        <v>2020</v>
      </c>
      <c r="L37" t="s" s="55">
        <v>151</v>
      </c>
      <c r="M37" s="58">
        <v>12</v>
      </c>
      <c r="N37" s="56"/>
      <c r="O37" t="s" s="55">
        <v>147</v>
      </c>
      <c r="P37" s="56"/>
      <c r="Q37" s="56"/>
    </row>
    <row r="38" ht="15" customHeight="1">
      <c r="A38" t="s" s="55">
        <v>82</v>
      </c>
      <c r="B38" t="s" s="55">
        <v>83</v>
      </c>
      <c r="C38" s="57">
        <v>6006</v>
      </c>
      <c r="D38" s="57">
        <v>2333</v>
      </c>
      <c r="E38" s="57">
        <v>2072</v>
      </c>
      <c r="F38" s="57">
        <v>764</v>
      </c>
      <c r="G38" s="57">
        <v>1308</v>
      </c>
      <c r="H38" s="57">
        <v>261</v>
      </c>
      <c r="I38" s="57">
        <v>73</v>
      </c>
      <c r="J38" s="57">
        <v>188</v>
      </c>
      <c r="K38" s="105">
        <v>2020</v>
      </c>
      <c r="L38" t="s" s="55">
        <v>150</v>
      </c>
      <c r="M38" s="58">
        <v>12</v>
      </c>
      <c r="N38" t="s" s="55">
        <v>161</v>
      </c>
      <c r="O38" t="s" s="55">
        <v>147</v>
      </c>
      <c r="P38" s="56"/>
      <c r="Q38" s="56"/>
    </row>
    <row r="39" ht="15" customHeight="1">
      <c r="A39" t="s" s="55">
        <v>84</v>
      </c>
      <c r="B39" t="s" s="55">
        <v>85</v>
      </c>
      <c r="C39" s="57">
        <v>6896</v>
      </c>
      <c r="D39" s="57">
        <v>3266</v>
      </c>
      <c r="E39" s="57"/>
      <c r="F39" s="57"/>
      <c r="G39" s="57"/>
      <c r="H39" s="57">
        <v>3266</v>
      </c>
      <c r="I39" s="57">
        <v>1734</v>
      </c>
      <c r="J39" s="57">
        <v>1532</v>
      </c>
      <c r="K39" s="105">
        <v>2020</v>
      </c>
      <c r="L39" t="s" s="55">
        <v>150</v>
      </c>
      <c r="M39" s="58">
        <v>8</v>
      </c>
      <c r="N39" s="56"/>
      <c r="O39" s="56"/>
      <c r="P39" s="56"/>
      <c r="Q39" s="56"/>
    </row>
    <row r="40" ht="15" customHeight="1">
      <c r="A40" t="s" s="55">
        <v>86</v>
      </c>
      <c r="B40" t="s" s="55">
        <v>87</v>
      </c>
      <c r="C40" s="57">
        <v>1826</v>
      </c>
      <c r="D40" s="57">
        <v>384</v>
      </c>
      <c r="E40" s="57">
        <v>317</v>
      </c>
      <c r="F40" s="57">
        <v>271</v>
      </c>
      <c r="G40" s="57">
        <v>46</v>
      </c>
      <c r="H40" s="57">
        <v>67</v>
      </c>
      <c r="I40" s="57">
        <v>18</v>
      </c>
      <c r="J40" s="57">
        <v>48</v>
      </c>
      <c r="K40" s="105">
        <v>2020</v>
      </c>
      <c r="L40" t="s" s="55">
        <v>150</v>
      </c>
      <c r="M40" s="58">
        <v>12</v>
      </c>
      <c r="N40" t="s" s="55">
        <v>162</v>
      </c>
      <c r="O40" t="s" s="55">
        <v>147</v>
      </c>
      <c r="P40" s="56"/>
      <c r="Q40" s="56"/>
    </row>
    <row r="41" ht="15" customHeight="1">
      <c r="A41" t="s" s="55">
        <v>88</v>
      </c>
      <c r="B41" t="s" s="55">
        <v>89</v>
      </c>
      <c r="C41" s="57">
        <v>4156</v>
      </c>
      <c r="D41" s="57">
        <v>852</v>
      </c>
      <c r="E41" s="57">
        <v>410</v>
      </c>
      <c r="F41" s="57"/>
      <c r="G41" s="57"/>
      <c r="H41" s="57">
        <v>442</v>
      </c>
      <c r="I41" s="57"/>
      <c r="J41" s="57"/>
      <c r="K41" s="105">
        <v>2020</v>
      </c>
      <c r="L41" t="s" s="55">
        <v>150</v>
      </c>
      <c r="M41" s="58">
        <v>12</v>
      </c>
      <c r="N41" t="s" s="55">
        <v>163</v>
      </c>
      <c r="O41" t="s" s="55">
        <v>147</v>
      </c>
      <c r="P41" s="56"/>
      <c r="Q41" s="56"/>
    </row>
    <row r="42" ht="15" customHeight="1">
      <c r="A42" t="s" s="55">
        <v>90</v>
      </c>
      <c r="B42" t="s" s="55">
        <v>91</v>
      </c>
      <c r="C42" s="57">
        <v>3323</v>
      </c>
      <c r="D42" s="57">
        <v>2380</v>
      </c>
      <c r="E42" s="57">
        <v>655</v>
      </c>
      <c r="F42" s="57">
        <v>107</v>
      </c>
      <c r="G42" s="57">
        <v>548</v>
      </c>
      <c r="H42" s="57">
        <v>1725</v>
      </c>
      <c r="I42" s="57">
        <v>46</v>
      </c>
      <c r="J42" s="57">
        <v>1679</v>
      </c>
      <c r="K42" s="105">
        <v>2020</v>
      </c>
      <c r="L42" t="s" s="55">
        <v>150</v>
      </c>
      <c r="M42" s="58">
        <v>12</v>
      </c>
      <c r="N42" t="s" s="55">
        <v>164</v>
      </c>
      <c r="O42" t="s" s="55">
        <v>147</v>
      </c>
      <c r="P42" s="56"/>
      <c r="Q42" s="56"/>
    </row>
    <row r="43" ht="15" customHeight="1">
      <c r="A43" t="s" s="55">
        <v>92</v>
      </c>
      <c r="B43" t="s" s="55">
        <v>93</v>
      </c>
      <c r="C43" s="57">
        <v>9633</v>
      </c>
      <c r="D43" s="57"/>
      <c r="E43" s="57"/>
      <c r="F43" s="57"/>
      <c r="G43" s="57"/>
      <c r="H43" s="57"/>
      <c r="I43" s="57"/>
      <c r="J43" s="57"/>
      <c r="K43" s="105">
        <v>2020</v>
      </c>
      <c r="L43" t="s" s="55">
        <v>151</v>
      </c>
      <c r="M43" s="58">
        <v>6</v>
      </c>
      <c r="N43" s="56"/>
      <c r="O43" s="56"/>
      <c r="P43" s="56"/>
      <c r="Q43" s="56"/>
    </row>
    <row r="44" ht="15" customHeight="1">
      <c r="A44" t="s" s="55">
        <v>94</v>
      </c>
      <c r="B44" t="s" s="55">
        <v>95</v>
      </c>
      <c r="C44" s="57">
        <v>37286</v>
      </c>
      <c r="D44" s="57">
        <v>15667</v>
      </c>
      <c r="E44" s="57">
        <v>11915</v>
      </c>
      <c r="F44" s="57">
        <v>6581</v>
      </c>
      <c r="G44" s="57">
        <v>5334</v>
      </c>
      <c r="H44" s="57">
        <v>3752</v>
      </c>
      <c r="I44" s="57">
        <v>2864</v>
      </c>
      <c r="J44" s="57">
        <v>888</v>
      </c>
      <c r="K44" s="105">
        <v>2020</v>
      </c>
      <c r="L44" t="s" s="55">
        <v>151</v>
      </c>
      <c r="M44" s="58">
        <v>12</v>
      </c>
      <c r="N44" s="56"/>
      <c r="O44" t="s" s="55">
        <v>147</v>
      </c>
      <c r="P44" s="56"/>
      <c r="Q44" s="56"/>
    </row>
    <row r="45" ht="33.75" customHeight="1">
      <c r="A45" t="s" s="55">
        <v>96</v>
      </c>
      <c r="B45" t="s" s="55">
        <v>97</v>
      </c>
      <c r="C45" s="57">
        <v>1345</v>
      </c>
      <c r="D45" s="57">
        <v>1102</v>
      </c>
      <c r="E45" s="57">
        <v>275</v>
      </c>
      <c r="F45" s="57">
        <v>135</v>
      </c>
      <c r="G45" s="57">
        <v>140</v>
      </c>
      <c r="H45" s="57">
        <v>827</v>
      </c>
      <c r="I45" s="57">
        <v>127</v>
      </c>
      <c r="J45" s="57">
        <v>700</v>
      </c>
      <c r="K45" s="105">
        <v>2020</v>
      </c>
      <c r="L45" t="s" s="55">
        <v>150</v>
      </c>
      <c r="M45" s="58">
        <v>6</v>
      </c>
      <c r="N45" s="56"/>
      <c r="O45" s="56"/>
      <c r="P45" s="56"/>
      <c r="Q45" s="56"/>
    </row>
    <row r="46" ht="15" customHeight="1">
      <c r="A46" t="s" s="55">
        <v>98</v>
      </c>
      <c r="B46" t="s" s="55">
        <v>99</v>
      </c>
      <c r="C46" s="57"/>
      <c r="D46" s="57"/>
      <c r="E46" s="57"/>
      <c r="F46" s="57"/>
      <c r="G46" s="57"/>
      <c r="H46" s="57"/>
      <c r="I46" s="57"/>
      <c r="J46" s="57"/>
      <c r="K46" s="105">
        <v>2020</v>
      </c>
      <c r="L46" t="s" s="55">
        <v>151</v>
      </c>
      <c r="M46" s="56"/>
      <c r="N46" s="56"/>
      <c r="O46" s="56"/>
      <c r="P46" s="56"/>
      <c r="Q46" s="56"/>
    </row>
    <row r="47" ht="15" customHeight="1">
      <c r="A47" t="s" s="67">
        <v>100</v>
      </c>
      <c r="B47" t="s" s="67">
        <v>101</v>
      </c>
      <c r="C47" s="68">
        <v>6406</v>
      </c>
      <c r="D47" s="68">
        <f>E47+H47</f>
        <v>734</v>
      </c>
      <c r="E47" s="68">
        <v>335</v>
      </c>
      <c r="F47" s="59"/>
      <c r="G47" s="69"/>
      <c r="H47" s="68">
        <f>68+331</f>
        <v>399</v>
      </c>
      <c r="I47" s="59"/>
      <c r="J47" s="69"/>
      <c r="K47" s="107">
        <v>2020</v>
      </c>
      <c r="L47" t="s" s="67">
        <v>151</v>
      </c>
      <c r="M47" s="68">
        <v>12</v>
      </c>
      <c r="N47" s="56"/>
      <c r="O47" t="s" s="55">
        <v>147</v>
      </c>
      <c r="P47" s="56"/>
      <c r="Q47" s="56"/>
    </row>
    <row r="48" ht="15" customHeight="1">
      <c r="A48" t="s" s="90">
        <v>102</v>
      </c>
      <c r="B48" t="s" s="71">
        <v>103</v>
      </c>
      <c r="C48" s="72">
        <v>4834</v>
      </c>
      <c r="D48" s="72">
        <v>2120</v>
      </c>
      <c r="E48" s="72"/>
      <c r="F48" s="72"/>
      <c r="G48" s="72"/>
      <c r="H48" s="72">
        <v>2120</v>
      </c>
      <c r="I48" s="72">
        <v>1088</v>
      </c>
      <c r="J48" s="72">
        <v>1032</v>
      </c>
      <c r="K48" s="108">
        <v>2020</v>
      </c>
      <c r="L48" t="s" s="71">
        <v>150</v>
      </c>
      <c r="M48" s="109">
        <v>12</v>
      </c>
      <c r="N48" s="65"/>
      <c r="O48" t="s" s="55">
        <v>147</v>
      </c>
      <c r="P48" s="56"/>
      <c r="Q48" s="56"/>
    </row>
    <row r="49" ht="15" customHeight="1">
      <c r="A49" t="s" s="73">
        <v>104</v>
      </c>
      <c r="B49" t="s" s="73">
        <v>105</v>
      </c>
      <c r="C49" s="66">
        <v>5209</v>
      </c>
      <c r="D49" s="66">
        <v>3771</v>
      </c>
      <c r="E49" s="66">
        <v>1346</v>
      </c>
      <c r="F49" s="66">
        <v>469</v>
      </c>
      <c r="G49" s="66">
        <v>877</v>
      </c>
      <c r="H49" s="66">
        <v>2425</v>
      </c>
      <c r="I49" s="66">
        <v>598</v>
      </c>
      <c r="J49" s="66">
        <v>1827</v>
      </c>
      <c r="K49" s="110">
        <v>2020</v>
      </c>
      <c r="L49" t="s" s="73">
        <v>150</v>
      </c>
      <c r="M49" s="74">
        <v>12</v>
      </c>
      <c r="N49" t="s" s="55">
        <v>165</v>
      </c>
      <c r="O49" t="s" s="55">
        <v>147</v>
      </c>
      <c r="P49" s="56"/>
      <c r="Q49" s="56"/>
    </row>
    <row r="50" ht="15" customHeight="1">
      <c r="A50" t="s" s="55">
        <v>106</v>
      </c>
      <c r="B50" t="s" s="55">
        <v>107</v>
      </c>
      <c r="C50" s="57">
        <v>3473</v>
      </c>
      <c r="D50" s="57">
        <v>1570</v>
      </c>
      <c r="E50" s="57">
        <v>484</v>
      </c>
      <c r="F50" s="57">
        <v>6</v>
      </c>
      <c r="G50" s="57">
        <v>478</v>
      </c>
      <c r="H50" s="57">
        <v>1086</v>
      </c>
      <c r="I50" s="57">
        <v>406</v>
      </c>
      <c r="J50" s="57">
        <v>680</v>
      </c>
      <c r="K50" s="105">
        <v>2020</v>
      </c>
      <c r="L50" t="s" s="55">
        <v>151</v>
      </c>
      <c r="M50" s="58">
        <v>12</v>
      </c>
      <c r="N50" t="s" s="55">
        <v>166</v>
      </c>
      <c r="O50" t="s" s="55">
        <v>147</v>
      </c>
      <c r="P50" s="56"/>
      <c r="Q50" s="56"/>
    </row>
    <row r="51" ht="15" customHeight="1">
      <c r="A51" t="s" s="55">
        <v>108</v>
      </c>
      <c r="B51" t="s" s="55">
        <v>109</v>
      </c>
      <c r="C51" s="57">
        <v>878</v>
      </c>
      <c r="D51" s="57">
        <v>489</v>
      </c>
      <c r="E51" s="57">
        <v>262</v>
      </c>
      <c r="F51" s="57">
        <v>54</v>
      </c>
      <c r="G51" s="57">
        <v>208</v>
      </c>
      <c r="H51" s="57">
        <v>227</v>
      </c>
      <c r="I51" s="57">
        <v>39</v>
      </c>
      <c r="J51" s="57">
        <v>188</v>
      </c>
      <c r="K51" s="105">
        <v>2020</v>
      </c>
      <c r="L51" t="s" s="55">
        <v>151</v>
      </c>
      <c r="M51" s="58">
        <v>12</v>
      </c>
      <c r="N51" s="56"/>
      <c r="O51" t="s" s="55">
        <v>147</v>
      </c>
      <c r="P51" s="56"/>
      <c r="Q51" s="56"/>
    </row>
    <row r="52" ht="15" customHeight="1">
      <c r="A52" s="56"/>
      <c r="B52" s="56"/>
      <c r="C52" s="56"/>
      <c r="D52" s="56"/>
      <c r="E52" s="56"/>
      <c r="F52" s="56"/>
      <c r="G52" s="56"/>
      <c r="H52" s="56"/>
      <c r="I52" s="56"/>
      <c r="J52" s="56"/>
      <c r="K52" s="56"/>
      <c r="L52" s="56"/>
      <c r="M52" s="56"/>
      <c r="N52" s="56"/>
      <c r="O52" s="56"/>
      <c r="P52" s="56"/>
      <c r="Q52" s="56"/>
    </row>
    <row r="53" ht="15" customHeight="1">
      <c r="A53" s="56"/>
      <c r="B53" t="s" s="75">
        <v>110</v>
      </c>
      <c r="C53" s="76">
        <f>SUM(C2:C51)</f>
        <v>344220</v>
      </c>
      <c r="D53" s="76">
        <f>SUM(D2:D51)</f>
        <v>133380</v>
      </c>
      <c r="E53" s="76">
        <f>SUM(E2:E51)</f>
        <v>67431</v>
      </c>
      <c r="F53" s="76">
        <f>SUM(F2:F51)+E8+E18+E20+E23+E24+E41+E47</f>
        <v>35149</v>
      </c>
      <c r="G53" s="76">
        <f>SUM(G2:G51)</f>
        <v>32280</v>
      </c>
      <c r="H53" s="76">
        <f>SUM(H2:H51)</f>
        <v>65950</v>
      </c>
      <c r="I53" s="76">
        <f>SUM(I2:I51)+H37+H41+H47</f>
        <v>26669</v>
      </c>
      <c r="J53" s="76">
        <f>SUM(J2:J51)</f>
        <v>39246</v>
      </c>
      <c r="K53" s="111"/>
      <c r="L53" s="56"/>
      <c r="M53" s="56"/>
      <c r="N53" s="56"/>
      <c r="O53" s="56"/>
      <c r="P53" s="56"/>
      <c r="Q53" s="56"/>
    </row>
    <row r="54" ht="15" customHeight="1">
      <c r="A54" s="56"/>
      <c r="B54" s="56"/>
      <c r="C54" s="56"/>
      <c r="D54" s="56"/>
      <c r="E54" s="56"/>
      <c r="F54" s="56"/>
      <c r="G54" s="56"/>
      <c r="H54" s="56"/>
      <c r="I54" s="56"/>
      <c r="J54" s="56"/>
      <c r="K54" s="56"/>
      <c r="L54" s="56"/>
      <c r="M54" s="56"/>
      <c r="N54" s="56"/>
      <c r="O54" s="56"/>
      <c r="P54" s="56"/>
      <c r="Q54" s="56"/>
    </row>
    <row r="55" ht="15" customHeight="1">
      <c r="A55" s="56"/>
      <c r="B55" t="s" s="55">
        <v>140</v>
      </c>
      <c r="C55" s="58">
        <f>COUNTIF(C2:C51,"&gt;0")</f>
        <v>46</v>
      </c>
      <c r="D55" s="58">
        <f>COUNTIF(D2:D51,"&gt;0")</f>
        <v>43</v>
      </c>
      <c r="E55" s="58">
        <f>COUNTIF(E2:E51,"&gt;0")</f>
        <v>38</v>
      </c>
      <c r="F55" s="58">
        <f>COUNTIF(F2:F51,"&gt;0")</f>
        <v>30</v>
      </c>
      <c r="G55" s="58">
        <f>COUNTIF(G2:G51,"&gt;0")</f>
        <v>31</v>
      </c>
      <c r="H55" s="58">
        <f>COUNTIF(H2:H51,"&gt;0")</f>
        <v>42</v>
      </c>
      <c r="I55" s="58">
        <f>COUNTIF(I2:I51,"&gt;0")</f>
        <v>38</v>
      </c>
      <c r="J55" s="58">
        <f>COUNTIF(J2:J51,"&gt;0")</f>
        <v>39</v>
      </c>
      <c r="K55" s="56"/>
      <c r="L55" s="56"/>
      <c r="M55" s="56"/>
      <c r="N55" s="56"/>
      <c r="O55" s="56"/>
      <c r="P55" s="56"/>
      <c r="Q55" s="56"/>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3516" style="112" customWidth="1"/>
    <col min="2" max="2" width="15.3516" style="112" customWidth="1"/>
    <col min="3" max="3" width="10.6719" style="112" customWidth="1"/>
    <col min="4" max="4" width="10.6719" style="112" customWidth="1"/>
    <col min="5" max="5" width="10.6719" style="112" customWidth="1"/>
    <col min="6" max="6" width="10.6719" style="112" customWidth="1"/>
    <col min="7" max="7" width="10.6719" style="112" customWidth="1"/>
    <col min="8" max="8" width="10.6719" style="112" customWidth="1"/>
    <col min="9" max="9" width="10.6719" style="112" customWidth="1"/>
    <col min="10" max="10" width="10.6719" style="112" customWidth="1"/>
    <col min="11" max="11" width="8.85156" style="112" customWidth="1"/>
    <col min="12" max="12" width="8.85156" style="112" customWidth="1"/>
    <col min="13" max="13" width="8.85156" style="112" customWidth="1"/>
    <col min="14" max="14" width="8.85156" style="112" customWidth="1"/>
    <col min="15" max="256" width="8.85156" style="112" customWidth="1"/>
  </cols>
  <sheetData>
    <row r="1" ht="57" customHeight="1">
      <c r="A1" t="s" s="2">
        <v>0</v>
      </c>
      <c r="B1" t="s" s="2">
        <v>1</v>
      </c>
      <c r="C1" t="s" s="3">
        <v>111</v>
      </c>
      <c r="D1" t="s" s="3">
        <v>112</v>
      </c>
      <c r="E1" t="s" s="3">
        <v>113</v>
      </c>
      <c r="F1" t="s" s="3">
        <v>114</v>
      </c>
      <c r="G1" t="s" s="3">
        <v>115</v>
      </c>
      <c r="H1" t="s" s="3">
        <v>116</v>
      </c>
      <c r="I1" t="s" s="3">
        <v>117</v>
      </c>
      <c r="J1" t="s" s="3">
        <v>118</v>
      </c>
      <c r="K1" s="7"/>
      <c r="L1" s="7"/>
      <c r="M1" s="7"/>
      <c r="N1" s="7"/>
    </row>
    <row r="2" ht="15" customHeight="1">
      <c r="A2" t="s" s="5">
        <v>10</v>
      </c>
      <c r="B2" t="s" s="5">
        <v>11</v>
      </c>
      <c r="C2" s="6">
        <v>4331</v>
      </c>
      <c r="D2" s="6">
        <v>1438</v>
      </c>
      <c r="E2" s="6">
        <v>1201</v>
      </c>
      <c r="F2" s="6">
        <v>757</v>
      </c>
      <c r="G2" s="6">
        <v>444</v>
      </c>
      <c r="H2" s="6">
        <v>237</v>
      </c>
      <c r="I2" s="6">
        <v>149</v>
      </c>
      <c r="J2" s="6">
        <v>88</v>
      </c>
      <c r="K2" s="7"/>
      <c r="L2" s="7"/>
      <c r="M2" s="7"/>
      <c r="N2" s="7"/>
    </row>
    <row r="3" ht="15" customHeight="1">
      <c r="A3" t="s" s="5">
        <v>12</v>
      </c>
      <c r="B3" t="s" s="5">
        <v>13</v>
      </c>
      <c r="C3" s="6">
        <v>27360</v>
      </c>
      <c r="D3" s="6">
        <v>1</v>
      </c>
      <c r="E3" s="6">
        <f>G3</f>
        <v>1</v>
      </c>
      <c r="F3" s="6"/>
      <c r="G3" s="6">
        <v>1</v>
      </c>
      <c r="H3" s="6">
        <f>J3</f>
        <v>0</v>
      </c>
      <c r="I3" s="6"/>
      <c r="J3" s="6">
        <v>0</v>
      </c>
      <c r="K3" s="7"/>
      <c r="L3" s="7"/>
      <c r="M3" s="7"/>
      <c r="N3" s="7"/>
    </row>
    <row r="4" ht="15" customHeight="1">
      <c r="A4" t="s" s="5">
        <v>14</v>
      </c>
      <c r="B4" t="s" s="5">
        <v>15</v>
      </c>
      <c r="C4" s="6">
        <v>15079</v>
      </c>
      <c r="D4" s="6">
        <v>6942</v>
      </c>
      <c r="E4" s="6">
        <v>2436</v>
      </c>
      <c r="F4" s="6">
        <v>2019</v>
      </c>
      <c r="G4" s="6">
        <v>417</v>
      </c>
      <c r="H4" s="6">
        <v>4506</v>
      </c>
      <c r="I4" s="6">
        <v>3472</v>
      </c>
      <c r="J4" s="6">
        <v>1034</v>
      </c>
      <c r="K4" s="7"/>
      <c r="L4" s="7"/>
      <c r="M4" s="7"/>
      <c r="N4" s="7"/>
    </row>
    <row r="5" ht="15" customHeight="1" hidden="1">
      <c r="A5" t="s" s="5">
        <v>16</v>
      </c>
      <c r="B5" t="s" s="5">
        <v>17</v>
      </c>
      <c r="C5" s="6"/>
      <c r="D5" s="6"/>
      <c r="E5" s="6"/>
      <c r="F5" s="6"/>
      <c r="G5" s="6"/>
      <c r="H5" s="6"/>
      <c r="I5" s="6"/>
      <c r="J5" s="6"/>
      <c r="K5" s="7"/>
      <c r="L5" s="7"/>
      <c r="M5" s="7"/>
      <c r="N5" s="7"/>
    </row>
    <row r="6" ht="15" customHeight="1">
      <c r="A6" t="s" s="5">
        <v>18</v>
      </c>
      <c r="B6" t="s" s="5">
        <v>19</v>
      </c>
      <c r="C6" s="6">
        <v>113229</v>
      </c>
      <c r="D6" s="6">
        <v>27110</v>
      </c>
      <c r="E6" s="6">
        <v>8258</v>
      </c>
      <c r="F6" s="6">
        <v>6002</v>
      </c>
      <c r="G6" s="6">
        <v>2256</v>
      </c>
      <c r="H6" s="6">
        <v>18852</v>
      </c>
      <c r="I6" s="6">
        <v>18768</v>
      </c>
      <c r="J6" s="6">
        <v>84</v>
      </c>
      <c r="K6" s="7"/>
      <c r="L6" s="7"/>
      <c r="M6" s="7"/>
      <c r="N6" s="7"/>
    </row>
    <row r="7" ht="15" customHeight="1">
      <c r="A7" t="s" s="5">
        <v>20</v>
      </c>
      <c r="B7" t="s" s="5">
        <v>21</v>
      </c>
      <c r="C7" s="6">
        <v>17441</v>
      </c>
      <c r="D7" s="6">
        <v>3270</v>
      </c>
      <c r="E7" s="6">
        <v>64</v>
      </c>
      <c r="F7" s="6">
        <v>45</v>
      </c>
      <c r="G7" s="6">
        <v>19</v>
      </c>
      <c r="H7" s="6">
        <v>3206</v>
      </c>
      <c r="I7" s="6">
        <v>2327</v>
      </c>
      <c r="J7" s="6">
        <v>879</v>
      </c>
      <c r="K7" s="7"/>
      <c r="L7" s="7"/>
      <c r="M7" s="7"/>
      <c r="N7" s="7"/>
    </row>
    <row r="8" ht="15" customHeight="1">
      <c r="A8" t="s" s="5">
        <v>22</v>
      </c>
      <c r="B8" t="s" s="5">
        <v>23</v>
      </c>
      <c r="C8" s="6">
        <v>9963</v>
      </c>
      <c r="D8" s="6"/>
      <c r="E8" s="6"/>
      <c r="F8" s="6"/>
      <c r="G8" s="6"/>
      <c r="H8" s="6"/>
      <c r="I8" s="6"/>
      <c r="J8" s="6"/>
      <c r="K8" s="7"/>
      <c r="L8" s="7"/>
      <c r="M8" s="7"/>
      <c r="N8" s="7"/>
    </row>
    <row r="9" ht="15" customHeight="1">
      <c r="A9" t="s" s="5">
        <v>24</v>
      </c>
      <c r="B9" t="s" s="5">
        <v>25</v>
      </c>
      <c r="C9" s="6">
        <v>3903</v>
      </c>
      <c r="D9" s="6"/>
      <c r="E9" s="6"/>
      <c r="F9" s="6"/>
      <c r="G9" s="6"/>
      <c r="H9" s="6"/>
      <c r="I9" s="6"/>
      <c r="J9" s="6"/>
      <c r="K9" s="7"/>
      <c r="L9" s="7"/>
      <c r="M9" s="7"/>
      <c r="N9" s="7"/>
    </row>
    <row r="10" ht="15" customHeight="1">
      <c r="A10" t="s" s="5">
        <v>26</v>
      </c>
      <c r="B10" t="s" s="5">
        <v>27</v>
      </c>
      <c r="C10" s="6">
        <v>87736</v>
      </c>
      <c r="D10" s="6">
        <v>13921</v>
      </c>
      <c r="E10" s="6">
        <v>13247</v>
      </c>
      <c r="F10" s="6">
        <v>8114</v>
      </c>
      <c r="G10" s="6">
        <v>5133</v>
      </c>
      <c r="H10" s="6">
        <v>674</v>
      </c>
      <c r="I10" s="6">
        <v>320</v>
      </c>
      <c r="J10" s="6">
        <v>354</v>
      </c>
      <c r="K10" s="7"/>
      <c r="L10" s="7"/>
      <c r="M10" s="7"/>
      <c r="N10" s="7"/>
    </row>
    <row r="11" ht="15" customHeight="1" hidden="1">
      <c r="A11" t="s" s="5">
        <v>28</v>
      </c>
      <c r="B11" t="s" s="5">
        <v>29</v>
      </c>
      <c r="C11" s="6"/>
      <c r="D11" s="6"/>
      <c r="E11" s="6"/>
      <c r="F11" s="6"/>
      <c r="G11" s="6"/>
      <c r="H11" s="6"/>
      <c r="I11" s="6"/>
      <c r="J11" s="6"/>
      <c r="K11" s="7"/>
      <c r="L11" s="7"/>
      <c r="M11" s="7"/>
      <c r="N11" s="7"/>
    </row>
    <row r="12" ht="15" customHeight="1">
      <c r="A12" t="s" s="5">
        <v>30</v>
      </c>
      <c r="B12" t="s" s="5">
        <v>31</v>
      </c>
      <c r="C12" s="6">
        <v>3485</v>
      </c>
      <c r="D12" s="6">
        <v>1120</v>
      </c>
      <c r="E12" s="6">
        <v>370</v>
      </c>
      <c r="F12" s="6">
        <v>276</v>
      </c>
      <c r="G12" s="6">
        <v>94</v>
      </c>
      <c r="H12" s="6">
        <v>750</v>
      </c>
      <c r="I12" s="6">
        <v>612</v>
      </c>
      <c r="J12" s="6">
        <v>138</v>
      </c>
      <c r="K12" s="7"/>
      <c r="L12" s="7"/>
      <c r="M12" s="7"/>
      <c r="N12" s="7"/>
    </row>
    <row r="13" ht="15" customHeight="1">
      <c r="A13" t="s" s="5">
        <v>32</v>
      </c>
      <c r="B13" t="s" s="5">
        <v>33</v>
      </c>
      <c r="C13" s="6">
        <v>7528</v>
      </c>
      <c r="D13" s="6">
        <v>2387</v>
      </c>
      <c r="E13" s="6">
        <v>1468</v>
      </c>
      <c r="F13" s="6">
        <v>797</v>
      </c>
      <c r="G13" s="6">
        <v>671</v>
      </c>
      <c r="H13" s="6">
        <v>919</v>
      </c>
      <c r="I13" s="6">
        <v>635</v>
      </c>
      <c r="J13" s="6">
        <v>284</v>
      </c>
      <c r="K13" s="7"/>
      <c r="L13" s="7"/>
      <c r="M13" s="7"/>
      <c r="N13" s="7"/>
    </row>
    <row r="14" ht="15" customHeight="1">
      <c r="A14" t="s" s="5">
        <v>34</v>
      </c>
      <c r="B14" t="s" s="5">
        <v>35</v>
      </c>
      <c r="C14" s="6">
        <v>8775</v>
      </c>
      <c r="D14" s="6">
        <v>1544</v>
      </c>
      <c r="E14" s="6">
        <v>1057</v>
      </c>
      <c r="F14" s="6">
        <v>745</v>
      </c>
      <c r="G14" s="6">
        <v>312</v>
      </c>
      <c r="H14" s="6">
        <v>487</v>
      </c>
      <c r="I14" s="6">
        <v>393</v>
      </c>
      <c r="J14" s="6">
        <v>94</v>
      </c>
      <c r="K14" s="7"/>
      <c r="L14" s="7"/>
      <c r="M14" s="7"/>
      <c r="N14" s="7"/>
    </row>
    <row r="15" ht="15" customHeight="1">
      <c r="A15" t="s" s="5">
        <v>36</v>
      </c>
      <c r="B15" t="s" s="5">
        <v>37</v>
      </c>
      <c r="C15" s="6">
        <v>32167</v>
      </c>
      <c r="D15" s="6">
        <v>4131</v>
      </c>
      <c r="E15" s="6"/>
      <c r="F15" s="6"/>
      <c r="G15" s="6"/>
      <c r="H15" s="6">
        <v>4131</v>
      </c>
      <c r="I15" s="6">
        <v>1730</v>
      </c>
      <c r="J15" s="6">
        <v>2401</v>
      </c>
      <c r="K15" s="7"/>
      <c r="L15" s="7"/>
      <c r="M15" s="7"/>
      <c r="N15" s="7"/>
    </row>
    <row r="16" ht="15" customHeight="1">
      <c r="A16" t="s" s="5">
        <v>38</v>
      </c>
      <c r="B16" t="s" s="5">
        <v>39</v>
      </c>
      <c r="C16" s="6">
        <v>25385</v>
      </c>
      <c r="D16" s="6">
        <v>2821</v>
      </c>
      <c r="E16" s="6">
        <v>736</v>
      </c>
      <c r="F16" s="6">
        <v>689</v>
      </c>
      <c r="G16" s="6">
        <v>47</v>
      </c>
      <c r="H16" s="6">
        <v>2085</v>
      </c>
      <c r="I16" s="6">
        <v>988</v>
      </c>
      <c r="J16" s="6">
        <v>1097</v>
      </c>
      <c r="K16" s="7"/>
      <c r="L16" s="7"/>
      <c r="M16" s="7"/>
      <c r="N16" s="7"/>
    </row>
    <row r="17" ht="15" customHeight="1">
      <c r="A17" t="s" s="5">
        <v>40</v>
      </c>
      <c r="B17" t="s" s="5">
        <v>41</v>
      </c>
      <c r="C17" s="6">
        <v>9189</v>
      </c>
      <c r="D17" s="6">
        <v>2639</v>
      </c>
      <c r="E17" s="6">
        <v>1959</v>
      </c>
      <c r="F17" s="6">
        <v>869</v>
      </c>
      <c r="G17" s="6">
        <v>1090</v>
      </c>
      <c r="H17" s="6">
        <v>679</v>
      </c>
      <c r="I17" s="6">
        <v>679</v>
      </c>
      <c r="J17" s="6"/>
      <c r="K17" s="7"/>
      <c r="L17" s="7"/>
      <c r="M17" s="7"/>
      <c r="N17" s="7"/>
    </row>
    <row r="18" ht="15" customHeight="1" hidden="1">
      <c r="A18" t="s" s="5">
        <v>42</v>
      </c>
      <c r="B18" t="s" s="5">
        <v>43</v>
      </c>
      <c r="C18" s="6"/>
      <c r="D18" s="6"/>
      <c r="E18" s="6"/>
      <c r="F18" s="6"/>
      <c r="G18" s="6"/>
      <c r="H18" s="6"/>
      <c r="I18" s="6"/>
      <c r="J18" s="6"/>
      <c r="K18" s="7"/>
      <c r="L18" s="7"/>
      <c r="M18" s="7"/>
      <c r="N18" s="7"/>
    </row>
    <row r="19" ht="15" customHeight="1" hidden="1">
      <c r="A19" t="s" s="5">
        <v>44</v>
      </c>
      <c r="B19" t="s" s="5">
        <v>45</v>
      </c>
      <c r="C19" s="6"/>
      <c r="D19" s="6"/>
      <c r="E19" s="6"/>
      <c r="F19" s="6"/>
      <c r="G19" s="6"/>
      <c r="H19" s="6"/>
      <c r="I19" s="6"/>
      <c r="J19" s="6"/>
      <c r="K19" s="7"/>
      <c r="L19" s="7"/>
      <c r="M19" s="7"/>
      <c r="N19" s="7"/>
    </row>
    <row r="20" ht="15" customHeight="1">
      <c r="A20" t="s" s="5">
        <v>46</v>
      </c>
      <c r="B20" t="s" s="5">
        <v>47</v>
      </c>
      <c r="C20" s="6">
        <v>6791</v>
      </c>
      <c r="D20" s="6">
        <v>160</v>
      </c>
      <c r="E20" s="6">
        <v>9</v>
      </c>
      <c r="F20" s="6"/>
      <c r="G20" s="6"/>
      <c r="H20" s="6">
        <v>151</v>
      </c>
      <c r="I20" s="6">
        <v>73</v>
      </c>
      <c r="J20" s="6">
        <v>78</v>
      </c>
      <c r="K20" s="7"/>
      <c r="L20" s="7"/>
      <c r="M20" s="7"/>
      <c r="N20" s="7"/>
    </row>
    <row r="21" ht="15" customHeight="1">
      <c r="A21" t="s" s="5">
        <v>48</v>
      </c>
      <c r="B21" t="s" s="5">
        <v>49</v>
      </c>
      <c r="C21" s="6">
        <v>18607</v>
      </c>
      <c r="D21" s="6">
        <v>1530</v>
      </c>
      <c r="E21" s="6">
        <v>820</v>
      </c>
      <c r="F21" s="6"/>
      <c r="G21" s="6"/>
      <c r="H21" s="6">
        <v>710</v>
      </c>
      <c r="I21" s="6"/>
      <c r="J21" s="6"/>
      <c r="K21" s="7"/>
      <c r="L21" s="7"/>
      <c r="M21" s="7"/>
      <c r="N21" s="7"/>
    </row>
    <row r="22" ht="15" customHeight="1">
      <c r="A22" t="s" s="5">
        <v>50</v>
      </c>
      <c r="B22" t="s" s="5">
        <v>51</v>
      </c>
      <c r="C22" s="6">
        <v>1803</v>
      </c>
      <c r="D22" s="6"/>
      <c r="E22" s="6"/>
      <c r="F22" s="6"/>
      <c r="G22" s="6"/>
      <c r="H22" s="6"/>
      <c r="I22" s="6"/>
      <c r="J22" s="6"/>
      <c r="K22" s="7"/>
      <c r="L22" s="7"/>
      <c r="M22" s="7"/>
      <c r="N22" s="7"/>
    </row>
    <row r="23" ht="15" customHeight="1">
      <c r="A23" t="s" s="5">
        <v>52</v>
      </c>
      <c r="B23" t="s" s="5">
        <v>53</v>
      </c>
      <c r="C23" s="6">
        <v>35425</v>
      </c>
      <c r="D23" s="6">
        <v>1226</v>
      </c>
      <c r="E23" s="6"/>
      <c r="F23" s="6"/>
      <c r="G23" s="6"/>
      <c r="H23" s="6">
        <v>1226</v>
      </c>
      <c r="I23" s="6"/>
      <c r="J23" s="6">
        <v>1226</v>
      </c>
      <c r="K23" s="7"/>
      <c r="L23" s="7"/>
      <c r="M23" s="7"/>
      <c r="N23" s="7"/>
    </row>
    <row r="24" ht="15" customHeight="1">
      <c r="A24" t="s" s="5">
        <v>54</v>
      </c>
      <c r="B24" t="s" s="5">
        <v>55</v>
      </c>
      <c r="C24" s="6">
        <v>8330</v>
      </c>
      <c r="D24" s="6">
        <v>2166</v>
      </c>
      <c r="E24" s="6">
        <v>973</v>
      </c>
      <c r="F24" s="6"/>
      <c r="G24" s="6">
        <v>973</v>
      </c>
      <c r="H24" s="6">
        <v>1193</v>
      </c>
      <c r="I24" s="6">
        <v>533</v>
      </c>
      <c r="J24" s="6">
        <v>660</v>
      </c>
      <c r="K24" s="7"/>
      <c r="L24" s="7"/>
      <c r="M24" s="7"/>
      <c r="N24" s="7"/>
    </row>
    <row r="25" ht="15" customHeight="1">
      <c r="A25" t="s" s="5">
        <v>56</v>
      </c>
      <c r="B25" t="s" s="5">
        <v>57</v>
      </c>
      <c r="C25" s="6">
        <v>23900</v>
      </c>
      <c r="D25" s="6">
        <v>11491</v>
      </c>
      <c r="E25" s="6">
        <v>6856</v>
      </c>
      <c r="F25" s="6">
        <v>4173</v>
      </c>
      <c r="G25" s="6">
        <v>2683</v>
      </c>
      <c r="H25" s="6">
        <v>4635</v>
      </c>
      <c r="I25" s="6">
        <v>2472</v>
      </c>
      <c r="J25" s="6">
        <v>2163</v>
      </c>
      <c r="K25" s="7"/>
      <c r="L25" s="7"/>
      <c r="M25" s="7"/>
      <c r="N25" s="7"/>
    </row>
    <row r="26" ht="15" customHeight="1" hidden="1">
      <c r="A26" t="s" s="5">
        <v>58</v>
      </c>
      <c r="B26" t="s" s="5">
        <v>59</v>
      </c>
      <c r="C26" s="6"/>
      <c r="D26" s="6"/>
      <c r="E26" s="6"/>
      <c r="F26" s="6"/>
      <c r="G26" s="6"/>
      <c r="H26" s="6"/>
      <c r="I26" s="6"/>
      <c r="J26" s="6"/>
      <c r="K26" s="7"/>
      <c r="L26" s="7"/>
      <c r="M26" s="7"/>
      <c r="N26" s="7"/>
    </row>
    <row r="27" ht="15" customHeight="1">
      <c r="A27" t="s" s="5">
        <v>60</v>
      </c>
      <c r="B27" t="s" s="5">
        <v>61</v>
      </c>
      <c r="C27" s="6">
        <v>2538</v>
      </c>
      <c r="D27" s="6">
        <v>329</v>
      </c>
      <c r="E27" s="6">
        <v>213</v>
      </c>
      <c r="F27" s="6">
        <v>59</v>
      </c>
      <c r="G27" s="6">
        <v>154</v>
      </c>
      <c r="H27" s="6">
        <v>116</v>
      </c>
      <c r="I27" s="6">
        <v>17</v>
      </c>
      <c r="J27" s="6">
        <v>99</v>
      </c>
      <c r="K27" s="7"/>
      <c r="L27" s="7"/>
      <c r="M27" s="7"/>
      <c r="N27" s="7"/>
    </row>
    <row r="28" ht="15" customHeight="1">
      <c r="A28" t="s" s="5">
        <v>62</v>
      </c>
      <c r="B28" t="s" s="5">
        <v>63</v>
      </c>
      <c r="C28" s="6">
        <v>31929</v>
      </c>
      <c r="D28" s="6">
        <v>7489</v>
      </c>
      <c r="E28" s="6">
        <v>4250</v>
      </c>
      <c r="F28" s="6">
        <v>4143</v>
      </c>
      <c r="G28" s="6">
        <v>107</v>
      </c>
      <c r="H28" s="6">
        <v>3239</v>
      </c>
      <c r="I28" s="6">
        <v>3235</v>
      </c>
      <c r="J28" s="6">
        <v>4</v>
      </c>
      <c r="K28" s="7"/>
      <c r="L28" s="7"/>
      <c r="M28" s="7"/>
      <c r="N28" s="7"/>
    </row>
    <row r="29" ht="15" customHeight="1">
      <c r="A29" t="s" s="5">
        <v>64</v>
      </c>
      <c r="B29" t="s" s="5">
        <v>65</v>
      </c>
      <c r="C29" s="6">
        <v>1383</v>
      </c>
      <c r="D29" s="6">
        <v>499</v>
      </c>
      <c r="E29" s="6">
        <v>354</v>
      </c>
      <c r="F29" s="6"/>
      <c r="G29" s="6"/>
      <c r="H29" s="6">
        <v>145</v>
      </c>
      <c r="I29" s="6"/>
      <c r="J29" s="6"/>
      <c r="K29" s="7"/>
      <c r="L29" s="7"/>
      <c r="M29" s="7"/>
      <c r="N29" s="7"/>
    </row>
    <row r="30" ht="15" customHeight="1">
      <c r="A30" t="s" s="5">
        <v>66</v>
      </c>
      <c r="B30" t="s" s="5">
        <v>67</v>
      </c>
      <c r="C30" s="6">
        <v>5388</v>
      </c>
      <c r="D30" s="6"/>
      <c r="E30" s="6"/>
      <c r="F30" s="6"/>
      <c r="G30" s="6"/>
      <c r="H30" s="6"/>
      <c r="I30" s="6"/>
      <c r="J30" s="6"/>
      <c r="K30" s="7"/>
      <c r="L30" s="7"/>
      <c r="M30" s="7"/>
      <c r="N30" s="7"/>
    </row>
    <row r="31" ht="15" customHeight="1">
      <c r="A31" t="s" s="5">
        <v>68</v>
      </c>
      <c r="B31" t="s" s="5">
        <v>69</v>
      </c>
      <c r="C31" s="8">
        <v>2359</v>
      </c>
      <c r="D31" s="6">
        <v>31</v>
      </c>
      <c r="E31" s="6">
        <f>G31</f>
        <v>5</v>
      </c>
      <c r="F31" s="6"/>
      <c r="G31" s="6">
        <v>5</v>
      </c>
      <c r="H31" s="6">
        <f>J31</f>
        <v>26</v>
      </c>
      <c r="I31" s="6"/>
      <c r="J31" s="6">
        <v>26</v>
      </c>
      <c r="K31" s="7"/>
      <c r="L31" s="7"/>
      <c r="M31" s="7"/>
      <c r="N31" s="7"/>
    </row>
    <row r="32" ht="15" customHeight="1" hidden="1">
      <c r="A32" t="s" s="5">
        <v>70</v>
      </c>
      <c r="B32" t="s" s="5">
        <v>71</v>
      </c>
      <c r="C32" s="6"/>
      <c r="D32" s="6"/>
      <c r="E32" s="6"/>
      <c r="F32" s="6"/>
      <c r="G32" s="6"/>
      <c r="H32" s="6"/>
      <c r="I32" s="6"/>
      <c r="J32" s="6"/>
      <c r="K32" s="7"/>
      <c r="L32" s="7"/>
      <c r="M32" s="7"/>
      <c r="N32" s="7"/>
    </row>
    <row r="33" ht="15" customHeight="1" hidden="1">
      <c r="A33" t="s" s="5">
        <v>72</v>
      </c>
      <c r="B33" t="s" s="5">
        <v>73</v>
      </c>
      <c r="C33" s="6"/>
      <c r="D33" s="6"/>
      <c r="E33" s="6"/>
      <c r="F33" s="6"/>
      <c r="G33" s="6"/>
      <c r="H33" s="6"/>
      <c r="I33" s="6"/>
      <c r="J33" s="6"/>
      <c r="K33" s="7"/>
      <c r="L33" s="7"/>
      <c r="M33" s="7"/>
      <c r="N33" s="7"/>
    </row>
    <row r="34" ht="15" customHeight="1">
      <c r="A34" t="s" s="5">
        <v>74</v>
      </c>
      <c r="B34" t="s" s="5">
        <v>75</v>
      </c>
      <c r="C34" s="6">
        <v>12254</v>
      </c>
      <c r="D34" s="6">
        <v>2503</v>
      </c>
      <c r="E34" s="6">
        <v>1698</v>
      </c>
      <c r="F34" s="6">
        <v>209</v>
      </c>
      <c r="G34" s="6">
        <v>1489</v>
      </c>
      <c r="H34" s="6">
        <v>805</v>
      </c>
      <c r="I34" s="6">
        <v>89</v>
      </c>
      <c r="J34" s="6">
        <v>716</v>
      </c>
      <c r="K34" s="7"/>
      <c r="L34" s="7"/>
      <c r="M34" s="7"/>
      <c r="N34" s="7"/>
    </row>
    <row r="35" ht="15" customHeight="1">
      <c r="A35" t="s" s="5">
        <v>76</v>
      </c>
      <c r="B35" t="s" s="5">
        <v>77</v>
      </c>
      <c r="C35" s="6">
        <v>38380</v>
      </c>
      <c r="D35" s="6">
        <v>7341</v>
      </c>
      <c r="E35" s="6"/>
      <c r="F35" s="6"/>
      <c r="G35" s="6"/>
      <c r="H35" s="6">
        <v>7341</v>
      </c>
      <c r="I35" s="6">
        <v>5139</v>
      </c>
      <c r="J35" s="6">
        <v>2202</v>
      </c>
      <c r="K35" s="7"/>
      <c r="L35" s="7"/>
      <c r="M35" s="7"/>
      <c r="N35" s="7"/>
    </row>
    <row r="36" ht="15" customHeight="1" hidden="1">
      <c r="A36" t="s" s="5">
        <v>78</v>
      </c>
      <c r="B36" t="s" s="5">
        <v>79</v>
      </c>
      <c r="C36" s="6"/>
      <c r="D36" s="6"/>
      <c r="E36" s="6"/>
      <c r="F36" s="6"/>
      <c r="G36" s="6"/>
      <c r="H36" s="6"/>
      <c r="I36" s="6"/>
      <c r="J36" s="6"/>
      <c r="K36" s="7"/>
      <c r="L36" s="7"/>
      <c r="M36" s="7"/>
      <c r="N36" s="7"/>
    </row>
    <row r="37" ht="15" customHeight="1">
      <c r="A37" t="s" s="5">
        <v>80</v>
      </c>
      <c r="B37" t="s" s="5">
        <v>81</v>
      </c>
      <c r="C37" s="6">
        <v>22628</v>
      </c>
      <c r="D37" s="6">
        <v>1993</v>
      </c>
      <c r="E37" s="6">
        <v>1993</v>
      </c>
      <c r="F37" s="6">
        <v>763</v>
      </c>
      <c r="G37" s="6">
        <v>1230</v>
      </c>
      <c r="H37" s="6"/>
      <c r="I37" s="6"/>
      <c r="J37" s="6"/>
      <c r="K37" s="7"/>
      <c r="L37" s="7"/>
      <c r="M37" s="7"/>
      <c r="N37" s="7"/>
    </row>
    <row r="38" ht="15" customHeight="1">
      <c r="A38" t="s" s="5">
        <v>82</v>
      </c>
      <c r="B38" t="s" s="5">
        <v>83</v>
      </c>
      <c r="C38" s="6">
        <v>14292</v>
      </c>
      <c r="D38" s="6">
        <v>1547</v>
      </c>
      <c r="E38" s="6">
        <v>1515</v>
      </c>
      <c r="F38" s="6">
        <v>770</v>
      </c>
      <c r="G38" s="6">
        <v>745</v>
      </c>
      <c r="H38" s="6">
        <v>32</v>
      </c>
      <c r="I38" s="6">
        <v>6</v>
      </c>
      <c r="J38" s="6">
        <v>26</v>
      </c>
      <c r="K38" s="7"/>
      <c r="L38" s="7"/>
      <c r="M38" s="7"/>
      <c r="N38" s="7"/>
    </row>
    <row r="39" ht="15" customHeight="1">
      <c r="A39" t="s" s="5">
        <v>84</v>
      </c>
      <c r="B39" t="s" s="5">
        <v>85</v>
      </c>
      <c r="C39" s="6">
        <v>42101</v>
      </c>
      <c r="D39" s="6">
        <v>5941</v>
      </c>
      <c r="E39" s="6"/>
      <c r="F39" s="6"/>
      <c r="G39" s="6"/>
      <c r="H39" s="6">
        <v>5941</v>
      </c>
      <c r="I39" s="6">
        <v>3656</v>
      </c>
      <c r="J39" s="6">
        <v>2285</v>
      </c>
      <c r="K39" s="7"/>
      <c r="L39" s="7"/>
      <c r="M39" s="7"/>
      <c r="N39" s="7"/>
    </row>
    <row r="40" ht="15" customHeight="1">
      <c r="A40" t="s" s="5">
        <v>86</v>
      </c>
      <c r="B40" t="s" s="5">
        <v>87</v>
      </c>
      <c r="C40" s="6">
        <v>1621</v>
      </c>
      <c r="D40" s="6">
        <v>414</v>
      </c>
      <c r="E40" s="6">
        <v>341</v>
      </c>
      <c r="F40" s="6">
        <v>302</v>
      </c>
      <c r="G40" s="6">
        <v>39</v>
      </c>
      <c r="H40" s="6">
        <v>73</v>
      </c>
      <c r="I40" s="6">
        <v>43</v>
      </c>
      <c r="J40" s="6">
        <v>30</v>
      </c>
      <c r="K40" s="7"/>
      <c r="L40" s="7"/>
      <c r="M40" s="7"/>
      <c r="N40" s="7"/>
    </row>
    <row r="41" ht="15" customHeight="1">
      <c r="A41" t="s" s="5">
        <v>88</v>
      </c>
      <c r="B41" t="s" s="5">
        <v>89</v>
      </c>
      <c r="C41" s="6">
        <v>17318</v>
      </c>
      <c r="D41" s="6">
        <v>2655</v>
      </c>
      <c r="E41" s="6">
        <v>1480</v>
      </c>
      <c r="F41" s="6"/>
      <c r="G41" s="6"/>
      <c r="H41" s="6">
        <v>1175</v>
      </c>
      <c r="I41" s="6"/>
      <c r="J41" s="6"/>
      <c r="K41" s="7"/>
      <c r="L41" s="7"/>
      <c r="M41" s="7"/>
      <c r="N41" s="7"/>
    </row>
    <row r="42" ht="15" customHeight="1" hidden="1">
      <c r="A42" t="s" s="5">
        <v>90</v>
      </c>
      <c r="B42" t="s" s="5">
        <v>91</v>
      </c>
      <c r="C42" s="6"/>
      <c r="D42" s="6"/>
      <c r="E42" s="6"/>
      <c r="F42" s="6"/>
      <c r="G42" s="6"/>
      <c r="H42" s="6"/>
      <c r="I42" s="6"/>
      <c r="J42" s="6"/>
      <c r="K42" s="7"/>
      <c r="L42" s="7"/>
      <c r="M42" s="7"/>
      <c r="N42" s="7"/>
    </row>
    <row r="43" ht="15" customHeight="1">
      <c r="A43" t="s" s="5">
        <v>92</v>
      </c>
      <c r="B43" t="s" s="5">
        <v>93</v>
      </c>
      <c r="C43" s="6">
        <v>21382</v>
      </c>
      <c r="D43" s="6"/>
      <c r="E43" s="6"/>
      <c r="F43" s="6"/>
      <c r="G43" s="6"/>
      <c r="H43" s="6"/>
      <c r="I43" s="6"/>
      <c r="J43" s="6"/>
      <c r="K43" s="7"/>
      <c r="L43" s="7"/>
      <c r="M43" s="7"/>
      <c r="N43" s="7"/>
    </row>
    <row r="44" ht="15" customHeight="1" hidden="1">
      <c r="A44" t="s" s="5">
        <v>94</v>
      </c>
      <c r="B44" t="s" s="5">
        <v>95</v>
      </c>
      <c r="C44" s="6"/>
      <c r="D44" s="6"/>
      <c r="E44" s="6"/>
      <c r="F44" s="6"/>
      <c r="G44" s="6"/>
      <c r="H44" s="6"/>
      <c r="I44" s="6"/>
      <c r="J44" s="6"/>
      <c r="K44" s="7"/>
      <c r="L44" s="7"/>
      <c r="M44" s="7"/>
      <c r="N44" s="7"/>
    </row>
    <row r="45" ht="15" customHeight="1">
      <c r="A45" t="s" s="5">
        <v>96</v>
      </c>
      <c r="B45" t="s" s="5">
        <v>97</v>
      </c>
      <c r="C45" s="6">
        <v>5579</v>
      </c>
      <c r="D45" s="6">
        <v>2652</v>
      </c>
      <c r="E45" s="6">
        <v>1152</v>
      </c>
      <c r="F45" s="6"/>
      <c r="G45" s="6"/>
      <c r="H45" s="6">
        <v>1500</v>
      </c>
      <c r="I45" s="6"/>
      <c r="J45" s="6"/>
      <c r="K45" s="7"/>
      <c r="L45" s="7"/>
      <c r="M45" s="7"/>
      <c r="N45" s="7"/>
    </row>
    <row r="46" ht="15" customHeight="1" hidden="1">
      <c r="A46" t="s" s="5">
        <v>98</v>
      </c>
      <c r="B46" t="s" s="5">
        <v>99</v>
      </c>
      <c r="C46" s="6"/>
      <c r="D46" s="6"/>
      <c r="E46" s="6"/>
      <c r="F46" s="6"/>
      <c r="G46" s="6"/>
      <c r="H46" s="6"/>
      <c r="I46" s="6"/>
      <c r="J46" s="6"/>
      <c r="K46" s="7"/>
      <c r="L46" s="7"/>
      <c r="M46" s="7"/>
      <c r="N46" s="7"/>
    </row>
    <row r="47" ht="15" customHeight="1">
      <c r="A47" t="s" s="5">
        <v>100</v>
      </c>
      <c r="B47" t="s" s="5">
        <v>101</v>
      </c>
      <c r="C47" s="8">
        <v>1066</v>
      </c>
      <c r="D47" s="6">
        <f>E47+H47</f>
        <v>250</v>
      </c>
      <c r="E47" s="6">
        <v>92</v>
      </c>
      <c r="F47" s="6"/>
      <c r="G47" s="7"/>
      <c r="H47" s="6">
        <f>27+131</f>
        <v>158</v>
      </c>
      <c r="I47" s="6"/>
      <c r="J47" s="6"/>
      <c r="K47" s="7"/>
      <c r="L47" s="7"/>
      <c r="M47" s="7"/>
      <c r="N47" s="7"/>
    </row>
    <row r="48" ht="15" customHeight="1">
      <c r="A48" t="s" s="5">
        <v>102</v>
      </c>
      <c r="B48" t="s" s="5">
        <v>103</v>
      </c>
      <c r="C48" s="6">
        <v>17330</v>
      </c>
      <c r="D48" s="6">
        <v>6054</v>
      </c>
      <c r="E48" s="6"/>
      <c r="F48" s="6"/>
      <c r="G48" s="6"/>
      <c r="H48" s="6">
        <v>6054</v>
      </c>
      <c r="I48" s="6">
        <v>4064</v>
      </c>
      <c r="J48" s="6">
        <v>1990</v>
      </c>
      <c r="K48" s="7"/>
      <c r="L48" s="7"/>
      <c r="M48" s="7"/>
      <c r="N48" s="6"/>
    </row>
    <row r="49" ht="15" customHeight="1">
      <c r="A49" t="s" s="5">
        <v>104</v>
      </c>
      <c r="B49" t="s" s="5">
        <v>105</v>
      </c>
      <c r="C49" s="6">
        <v>23765</v>
      </c>
      <c r="D49" s="6">
        <v>12152</v>
      </c>
      <c r="E49" s="6">
        <v>4676</v>
      </c>
      <c r="F49" s="6">
        <v>2672</v>
      </c>
      <c r="G49" s="6">
        <v>2004</v>
      </c>
      <c r="H49" s="6">
        <v>7476</v>
      </c>
      <c r="I49" s="6">
        <v>3768</v>
      </c>
      <c r="J49" s="6">
        <v>3708</v>
      </c>
      <c r="K49" s="7"/>
      <c r="L49" s="7"/>
      <c r="M49" s="7"/>
      <c r="N49" s="7"/>
    </row>
    <row r="50" ht="15" customHeight="1">
      <c r="A50" t="s" s="5">
        <v>106</v>
      </c>
      <c r="B50" t="s" s="5">
        <v>107</v>
      </c>
      <c r="C50" s="6">
        <v>6640</v>
      </c>
      <c r="D50" s="6">
        <v>865</v>
      </c>
      <c r="E50" s="6">
        <v>865</v>
      </c>
      <c r="F50" s="6">
        <v>65</v>
      </c>
      <c r="G50" s="6">
        <v>800</v>
      </c>
      <c r="H50" s="6"/>
      <c r="I50" s="6"/>
      <c r="J50" s="6"/>
      <c r="K50" s="7"/>
      <c r="L50" s="7"/>
      <c r="M50" s="7"/>
      <c r="N50" s="7"/>
    </row>
    <row r="51" ht="15" customHeight="1">
      <c r="A51" t="s" s="5">
        <v>108</v>
      </c>
      <c r="B51" t="s" s="5">
        <v>109</v>
      </c>
      <c r="C51" s="6">
        <v>2364</v>
      </c>
      <c r="D51" s="6">
        <v>681</v>
      </c>
      <c r="E51" s="6">
        <v>482</v>
      </c>
      <c r="F51" s="6">
        <v>24</v>
      </c>
      <c r="G51" s="6">
        <v>458</v>
      </c>
      <c r="H51" s="6">
        <v>199</v>
      </c>
      <c r="I51" s="6">
        <v>72</v>
      </c>
      <c r="J51" s="6">
        <v>127</v>
      </c>
      <c r="K51" s="7"/>
      <c r="L51" s="7"/>
      <c r="M51" s="7"/>
      <c r="N51" s="7"/>
    </row>
    <row r="52" ht="15" customHeight="1">
      <c r="A52" s="7"/>
      <c r="B52" s="7"/>
      <c r="C52" s="7"/>
      <c r="D52" s="7"/>
      <c r="E52" s="7"/>
      <c r="F52" s="7"/>
      <c r="G52" s="7"/>
      <c r="H52" s="7"/>
      <c r="I52" s="7"/>
      <c r="J52" s="7"/>
      <c r="K52" s="7"/>
      <c r="L52" s="7"/>
      <c r="M52" s="7"/>
      <c r="N52" s="7"/>
    </row>
    <row r="53" ht="15" customHeight="1">
      <c r="A53" s="7"/>
      <c r="B53" t="s" s="9">
        <v>110</v>
      </c>
      <c r="C53" s="10">
        <f>SUM(C2:C51)</f>
        <v>730744</v>
      </c>
      <c r="D53" s="10">
        <f>SUM(D2:D51)</f>
        <v>137293</v>
      </c>
      <c r="E53" s="10">
        <f>SUM(E2:E51)</f>
        <v>58571</v>
      </c>
      <c r="F53" s="10">
        <f>SUM(F2:F51)+E20+E21+E29+E41+E45+E47</f>
        <v>37400</v>
      </c>
      <c r="G53" s="10">
        <f>SUM(G2:G51)</f>
        <v>21171</v>
      </c>
      <c r="H53" s="10">
        <f>SUM(H2:H51)</f>
        <v>78721</v>
      </c>
      <c r="I53" s="10">
        <f>SUM(I2:I51)+H21+H29+H41+H45+H47</f>
        <v>56928</v>
      </c>
      <c r="J53" s="10">
        <f>SUM(J2:J51)</f>
        <v>21793</v>
      </c>
      <c r="K53" s="7"/>
      <c r="L53" s="6"/>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39</v>
      </c>
      <c r="D55" s="8">
        <f>COUNTIF(D2:D51,"&gt;0")</f>
        <v>34</v>
      </c>
      <c r="E55" s="8">
        <f>COUNTIF(E2:E51,"&gt;0")</f>
        <v>29</v>
      </c>
      <c r="F55" s="8">
        <f>COUNTIF(F2:F51,"&gt;0")</f>
        <v>20</v>
      </c>
      <c r="G55" s="8">
        <f>COUNTIF(G2:G51,"&gt;0")</f>
        <v>23</v>
      </c>
      <c r="H55" s="8">
        <f>COUNTIF(H2:H51,"&gt;0")</f>
        <v>31</v>
      </c>
      <c r="I55" s="8">
        <f>COUNTIF(I2:I51,"&gt;0")</f>
        <v>24</v>
      </c>
      <c r="J55" s="8">
        <f>COUNTIF(J2:J51,"&gt;0")</f>
        <v>25</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dimension ref="A1:N61"/>
  <sheetViews>
    <sheetView workbookViewId="0" showGridLines="0" defaultGridColor="1">
      <pane topLeftCell="A2" xSplit="0" ySplit="1" activePane="bottomLeft" state="frozen"/>
    </sheetView>
  </sheetViews>
  <sheetFormatPr defaultColWidth="8.83333" defaultRowHeight="15" customHeight="1" outlineLevelRow="0" outlineLevelCol="0"/>
  <cols>
    <col min="1" max="1" width="11.3516" style="113" customWidth="1"/>
    <col min="2" max="2" width="15.3516" style="113" customWidth="1"/>
    <col min="3" max="3" width="10.6719" style="113" customWidth="1"/>
    <col min="4" max="4" width="10.6719" style="113" customWidth="1"/>
    <col min="5" max="5" width="10.6719" style="113" customWidth="1"/>
    <col min="6" max="6" width="10.6719" style="113" customWidth="1"/>
    <col min="7" max="7" width="10.6719" style="113" customWidth="1"/>
    <col min="8" max="8" width="10.6719" style="113" customWidth="1"/>
    <col min="9" max="9" width="10.6719" style="113" customWidth="1"/>
    <col min="10" max="10" width="10.6719" style="113" customWidth="1"/>
    <col min="11" max="11" width="8.85156" style="113" customWidth="1"/>
    <col min="12" max="12" width="8.85156" style="113" customWidth="1"/>
    <col min="13" max="13" width="8.85156" style="113" customWidth="1"/>
    <col min="14" max="14" width="8.85156" style="113" customWidth="1"/>
    <col min="15" max="256" width="8.85156" style="113" customWidth="1"/>
  </cols>
  <sheetData>
    <row r="1" ht="57" customHeight="1">
      <c r="A1" t="s" s="53">
        <v>0</v>
      </c>
      <c r="B1" t="s" s="53">
        <v>1</v>
      </c>
      <c r="C1" t="s" s="54">
        <v>111</v>
      </c>
      <c r="D1" t="s" s="54">
        <v>112</v>
      </c>
      <c r="E1" t="s" s="54">
        <v>113</v>
      </c>
      <c r="F1" t="s" s="54">
        <v>114</v>
      </c>
      <c r="G1" t="s" s="54">
        <v>115</v>
      </c>
      <c r="H1" t="s" s="54">
        <v>116</v>
      </c>
      <c r="I1" t="s" s="54">
        <v>117</v>
      </c>
      <c r="J1" t="s" s="54">
        <v>118</v>
      </c>
      <c r="K1" t="s" s="55">
        <v>145</v>
      </c>
      <c r="L1" t="s" s="55">
        <v>146</v>
      </c>
      <c r="M1" s="56"/>
      <c r="N1" s="56"/>
    </row>
    <row r="2" ht="15" customHeight="1">
      <c r="A2" t="s" s="55">
        <v>10</v>
      </c>
      <c r="B2" t="s" s="55">
        <v>11</v>
      </c>
      <c r="C2" s="57">
        <v>4618</v>
      </c>
      <c r="D2" s="57">
        <v>1533</v>
      </c>
      <c r="E2" s="57">
        <v>1280</v>
      </c>
      <c r="F2" s="57">
        <v>807</v>
      </c>
      <c r="G2" s="57">
        <v>473</v>
      </c>
      <c r="H2" s="57">
        <v>252</v>
      </c>
      <c r="I2" s="57">
        <v>159</v>
      </c>
      <c r="J2" s="57">
        <v>94</v>
      </c>
      <c r="K2" s="56"/>
      <c r="L2" t="s" s="55">
        <v>147</v>
      </c>
      <c r="M2" s="56"/>
      <c r="N2" s="56"/>
    </row>
    <row r="3" ht="15" customHeight="1">
      <c r="A3" t="s" s="55">
        <v>12</v>
      </c>
      <c r="B3" t="s" s="55">
        <v>13</v>
      </c>
      <c r="C3" s="57">
        <v>25344</v>
      </c>
      <c r="D3" s="57">
        <v>1</v>
      </c>
      <c r="E3" s="57">
        <v>1</v>
      </c>
      <c r="F3" s="57"/>
      <c r="G3" s="57">
        <v>1</v>
      </c>
      <c r="H3" s="57">
        <f>J3</f>
        <v>5</v>
      </c>
      <c r="I3" s="57"/>
      <c r="J3" s="57">
        <v>5</v>
      </c>
      <c r="K3" s="56"/>
      <c r="L3" t="s" s="55">
        <v>147</v>
      </c>
      <c r="M3" s="56"/>
      <c r="N3" s="56"/>
    </row>
    <row r="4" ht="15" customHeight="1">
      <c r="A4" t="s" s="55">
        <v>16</v>
      </c>
      <c r="B4" t="s" s="55">
        <v>17</v>
      </c>
      <c r="C4" s="57">
        <v>37731</v>
      </c>
      <c r="D4" s="57">
        <v>8838</v>
      </c>
      <c r="E4" s="57">
        <v>7897</v>
      </c>
      <c r="F4" s="57">
        <v>5861</v>
      </c>
      <c r="G4" s="57">
        <v>2036</v>
      </c>
      <c r="H4" s="57">
        <v>941</v>
      </c>
      <c r="I4" s="57">
        <v>499</v>
      </c>
      <c r="J4" s="57">
        <v>442</v>
      </c>
      <c r="K4" s="56"/>
      <c r="L4" t="s" s="55">
        <v>147</v>
      </c>
      <c r="M4" s="56"/>
      <c r="N4" s="56"/>
    </row>
    <row r="5" ht="15" customHeight="1">
      <c r="A5" t="s" s="55">
        <v>14</v>
      </c>
      <c r="B5" t="s" s="55">
        <v>15</v>
      </c>
      <c r="C5" s="57">
        <v>13840</v>
      </c>
      <c r="D5" s="57">
        <v>6242</v>
      </c>
      <c r="E5" s="57">
        <v>2252</v>
      </c>
      <c r="F5" s="57">
        <v>1884</v>
      </c>
      <c r="G5" s="57">
        <v>368</v>
      </c>
      <c r="H5" s="57">
        <v>3990</v>
      </c>
      <c r="I5" s="57">
        <v>3081</v>
      </c>
      <c r="J5" s="57">
        <v>909</v>
      </c>
      <c r="K5" t="s" s="55">
        <v>167</v>
      </c>
      <c r="L5" t="s" s="55">
        <v>147</v>
      </c>
      <c r="M5" s="56"/>
      <c r="N5" s="56"/>
    </row>
    <row r="6" ht="15" customHeight="1" hidden="1">
      <c r="A6" t="s" s="5">
        <v>16</v>
      </c>
      <c r="B6" t="s" s="5">
        <v>17</v>
      </c>
      <c r="C6" s="6"/>
      <c r="D6" s="6"/>
      <c r="E6" s="6"/>
      <c r="F6" s="6"/>
      <c r="G6" s="6"/>
      <c r="H6" s="6"/>
      <c r="I6" s="6"/>
      <c r="J6" s="6"/>
      <c r="K6" s="7"/>
      <c r="L6" s="7"/>
      <c r="M6" s="7"/>
      <c r="N6" s="7"/>
    </row>
    <row r="7" ht="15" customHeight="1">
      <c r="A7" t="s" s="55">
        <v>18</v>
      </c>
      <c r="B7" t="s" s="55">
        <v>19</v>
      </c>
      <c r="C7" s="57">
        <v>95318</v>
      </c>
      <c r="D7" s="57">
        <v>21570</v>
      </c>
      <c r="E7" s="57">
        <v>5570</v>
      </c>
      <c r="F7" s="57">
        <v>4517</v>
      </c>
      <c r="G7" s="57">
        <v>1053</v>
      </c>
      <c r="H7" s="57">
        <v>16000</v>
      </c>
      <c r="I7" s="57">
        <v>15929</v>
      </c>
      <c r="J7" s="57">
        <v>71</v>
      </c>
      <c r="K7" s="56"/>
      <c r="L7" t="s" s="55">
        <v>147</v>
      </c>
      <c r="M7" s="56"/>
      <c r="N7" s="56"/>
    </row>
    <row r="8" ht="15" customHeight="1">
      <c r="A8" t="s" s="55">
        <v>20</v>
      </c>
      <c r="B8" t="s" s="55">
        <v>21</v>
      </c>
      <c r="C8" s="57">
        <v>17441</v>
      </c>
      <c r="D8" s="57">
        <v>3270</v>
      </c>
      <c r="E8" s="57">
        <v>64</v>
      </c>
      <c r="F8" s="57">
        <v>45</v>
      </c>
      <c r="G8" s="57">
        <v>19</v>
      </c>
      <c r="H8" s="57">
        <v>3206</v>
      </c>
      <c r="I8" s="57">
        <v>2327</v>
      </c>
      <c r="J8" s="57">
        <v>879</v>
      </c>
      <c r="K8" s="56"/>
      <c r="L8" t="s" s="55">
        <v>147</v>
      </c>
      <c r="M8" s="56"/>
      <c r="N8" s="56"/>
    </row>
    <row r="9" ht="15" customHeight="1">
      <c r="A9" t="s" s="55">
        <v>22</v>
      </c>
      <c r="B9" t="s" s="55">
        <v>23</v>
      </c>
      <c r="C9" s="57">
        <v>9111</v>
      </c>
      <c r="D9" s="57"/>
      <c r="E9" s="57"/>
      <c r="F9" s="57"/>
      <c r="G9" s="57"/>
      <c r="H9" s="57"/>
      <c r="I9" s="57"/>
      <c r="J9" s="57"/>
      <c r="K9" s="56"/>
      <c r="L9" t="s" s="55">
        <v>147</v>
      </c>
      <c r="M9" s="56"/>
      <c r="N9" s="56"/>
    </row>
    <row r="10" ht="15" customHeight="1">
      <c r="A10" t="s" s="55">
        <v>24</v>
      </c>
      <c r="B10" t="s" s="55">
        <v>25</v>
      </c>
      <c r="C10" s="57">
        <v>3894</v>
      </c>
      <c r="D10" s="57">
        <v>348</v>
      </c>
      <c r="E10" s="57"/>
      <c r="F10" s="57"/>
      <c r="G10" s="57"/>
      <c r="H10" s="57"/>
      <c r="I10" s="57"/>
      <c r="J10" s="57"/>
      <c r="K10" s="56"/>
      <c r="L10" t="s" s="55">
        <v>147</v>
      </c>
      <c r="M10" s="56"/>
      <c r="N10" s="56"/>
    </row>
    <row r="11" ht="15" customHeight="1">
      <c r="A11" t="s" s="55">
        <v>26</v>
      </c>
      <c r="B11" t="s" s="55">
        <v>27</v>
      </c>
      <c r="C11" s="57">
        <v>79526</v>
      </c>
      <c r="D11" s="57">
        <v>11274</v>
      </c>
      <c r="E11" s="57">
        <v>10621</v>
      </c>
      <c r="F11" s="57">
        <v>6794</v>
      </c>
      <c r="G11" s="57">
        <v>3857</v>
      </c>
      <c r="H11" s="57">
        <v>653</v>
      </c>
      <c r="I11" s="57">
        <v>291</v>
      </c>
      <c r="J11" s="57">
        <v>362</v>
      </c>
      <c r="K11" t="s" s="55">
        <v>168</v>
      </c>
      <c r="L11" t="s" s="55">
        <v>147</v>
      </c>
      <c r="M11" s="56"/>
      <c r="N11" s="56"/>
    </row>
    <row r="12" ht="15" customHeight="1" hidden="1">
      <c r="A12" t="s" s="5">
        <v>28</v>
      </c>
      <c r="B12" t="s" s="5">
        <v>29</v>
      </c>
      <c r="C12" s="6"/>
      <c r="D12" s="6"/>
      <c r="E12" s="6"/>
      <c r="F12" s="6"/>
      <c r="G12" s="6"/>
      <c r="H12" s="6"/>
      <c r="I12" s="6"/>
      <c r="J12" s="6"/>
      <c r="K12" s="7"/>
      <c r="L12" s="7"/>
      <c r="M12" s="7"/>
      <c r="N12" s="7"/>
    </row>
    <row r="13" ht="15" customHeight="1">
      <c r="A13" t="s" s="55">
        <v>30</v>
      </c>
      <c r="B13" t="s" s="55">
        <v>31</v>
      </c>
      <c r="C13" s="57">
        <v>3485</v>
      </c>
      <c r="D13" s="57">
        <v>1120</v>
      </c>
      <c r="E13" s="57">
        <v>370</v>
      </c>
      <c r="F13" s="57">
        <v>276</v>
      </c>
      <c r="G13" s="57">
        <v>94</v>
      </c>
      <c r="H13" s="57">
        <v>750</v>
      </c>
      <c r="I13" s="57">
        <v>612</v>
      </c>
      <c r="J13" s="57">
        <v>138</v>
      </c>
      <c r="K13" s="56"/>
      <c r="L13" s="56"/>
      <c r="M13" s="56"/>
      <c r="N13" s="56"/>
    </row>
    <row r="14" ht="15" customHeight="1">
      <c r="A14" t="s" s="55">
        <v>32</v>
      </c>
      <c r="B14" t="s" s="55">
        <v>33</v>
      </c>
      <c r="C14" s="57">
        <v>7528</v>
      </c>
      <c r="D14" s="57">
        <v>2387</v>
      </c>
      <c r="E14" s="57">
        <v>1468</v>
      </c>
      <c r="F14" s="57">
        <v>797</v>
      </c>
      <c r="G14" s="57">
        <v>671</v>
      </c>
      <c r="H14" s="57">
        <v>919</v>
      </c>
      <c r="I14" s="57">
        <v>635</v>
      </c>
      <c r="J14" s="57">
        <v>284</v>
      </c>
      <c r="K14" s="56"/>
      <c r="L14" s="56"/>
      <c r="M14" s="56"/>
      <c r="N14" s="56"/>
    </row>
    <row r="15" ht="15" customHeight="1">
      <c r="A15" t="s" s="55">
        <v>34</v>
      </c>
      <c r="B15" t="s" s="55">
        <v>35</v>
      </c>
      <c r="C15" s="57">
        <v>8025</v>
      </c>
      <c r="D15" s="57">
        <v>3924</v>
      </c>
      <c r="E15" s="57">
        <v>2730</v>
      </c>
      <c r="F15" s="57">
        <v>2181</v>
      </c>
      <c r="G15" s="57">
        <v>549</v>
      </c>
      <c r="H15" s="57">
        <v>1194</v>
      </c>
      <c r="I15" s="57">
        <v>1023</v>
      </c>
      <c r="J15" s="57">
        <v>171</v>
      </c>
      <c r="K15" s="56"/>
      <c r="L15" t="s" s="55">
        <v>147</v>
      </c>
      <c r="M15" s="56"/>
      <c r="N15" s="56"/>
    </row>
    <row r="16" ht="15" customHeight="1">
      <c r="A16" t="s" s="55">
        <v>36</v>
      </c>
      <c r="B16" t="s" s="55">
        <v>37</v>
      </c>
      <c r="C16" s="57">
        <v>29224</v>
      </c>
      <c r="D16" s="57">
        <v>4033</v>
      </c>
      <c r="E16" s="57"/>
      <c r="F16" s="57"/>
      <c r="G16" s="57"/>
      <c r="H16" s="57">
        <v>4033</v>
      </c>
      <c r="I16" s="57">
        <v>1536</v>
      </c>
      <c r="J16" s="57">
        <v>2497</v>
      </c>
      <c r="K16" s="56"/>
      <c r="L16" t="s" s="55">
        <v>147</v>
      </c>
      <c r="M16" s="56"/>
      <c r="N16" s="56"/>
    </row>
    <row r="17" ht="15" customHeight="1">
      <c r="A17" t="s" s="55">
        <v>38</v>
      </c>
      <c r="B17" t="s" s="55">
        <v>39</v>
      </c>
      <c r="C17" s="57">
        <v>25385</v>
      </c>
      <c r="D17" s="57">
        <v>2821</v>
      </c>
      <c r="E17" s="57">
        <v>736</v>
      </c>
      <c r="F17" s="57">
        <v>689</v>
      </c>
      <c r="G17" s="57">
        <v>47</v>
      </c>
      <c r="H17" s="57">
        <v>2085</v>
      </c>
      <c r="I17" s="57">
        <v>988</v>
      </c>
      <c r="J17" s="57">
        <v>1097</v>
      </c>
      <c r="K17" s="56"/>
      <c r="L17" s="56"/>
      <c r="M17" s="56"/>
      <c r="N17" s="56"/>
    </row>
    <row r="18" ht="15" customHeight="1">
      <c r="A18" t="s" s="55">
        <v>40</v>
      </c>
      <c r="B18" t="s" s="55">
        <v>41</v>
      </c>
      <c r="C18" s="57">
        <v>8869</v>
      </c>
      <c r="D18" s="57">
        <v>2590</v>
      </c>
      <c r="E18" s="57">
        <v>1807</v>
      </c>
      <c r="F18" s="57">
        <v>790</v>
      </c>
      <c r="G18" s="57">
        <v>1001</v>
      </c>
      <c r="H18" s="57">
        <v>783</v>
      </c>
      <c r="I18" s="57">
        <v>548</v>
      </c>
      <c r="J18" s="57">
        <v>235</v>
      </c>
      <c r="K18" s="56"/>
      <c r="L18" t="s" s="55">
        <v>147</v>
      </c>
      <c r="M18" s="56"/>
      <c r="N18" s="56"/>
    </row>
    <row r="19" ht="15" customHeight="1">
      <c r="A19" t="s" s="55">
        <v>44</v>
      </c>
      <c r="B19" t="s" s="55">
        <v>45</v>
      </c>
      <c r="C19" s="57">
        <v>27010</v>
      </c>
      <c r="D19" s="57">
        <v>7754</v>
      </c>
      <c r="E19" s="57">
        <v>2691</v>
      </c>
      <c r="F19" s="57">
        <v>844</v>
      </c>
      <c r="G19" s="57">
        <v>1847</v>
      </c>
      <c r="H19" s="57">
        <v>5063</v>
      </c>
      <c r="I19" s="57">
        <v>4284</v>
      </c>
      <c r="J19" s="57">
        <v>779</v>
      </c>
      <c r="K19" s="56"/>
      <c r="L19" t="s" s="55">
        <v>147</v>
      </c>
      <c r="M19" s="56"/>
      <c r="N19" s="56"/>
    </row>
    <row r="20" ht="15" customHeight="1" hidden="1">
      <c r="A20" t="s" s="5">
        <v>42</v>
      </c>
      <c r="B20" t="s" s="5">
        <v>43</v>
      </c>
      <c r="C20" s="6"/>
      <c r="D20" s="6"/>
      <c r="E20" s="6"/>
      <c r="F20" s="6"/>
      <c r="G20" s="6"/>
      <c r="H20" s="6"/>
      <c r="I20" s="6"/>
      <c r="J20" s="6"/>
      <c r="K20" s="7"/>
      <c r="L20" s="7"/>
      <c r="M20" s="7"/>
      <c r="N20" s="7"/>
    </row>
    <row r="21" ht="15" customHeight="1" hidden="1">
      <c r="A21" t="s" s="5">
        <v>44</v>
      </c>
      <c r="B21" t="s" s="5">
        <v>45</v>
      </c>
      <c r="C21" s="6"/>
      <c r="D21" s="6"/>
      <c r="E21" s="6"/>
      <c r="F21" s="6"/>
      <c r="G21" s="6"/>
      <c r="H21" s="6"/>
      <c r="I21" s="6"/>
      <c r="J21" s="6"/>
      <c r="K21" s="7"/>
      <c r="L21" s="7"/>
      <c r="M21" s="7"/>
      <c r="N21" s="7"/>
    </row>
    <row r="22" ht="15" customHeight="1">
      <c r="A22" t="s" s="55">
        <v>46</v>
      </c>
      <c r="B22" t="s" s="55">
        <v>47</v>
      </c>
      <c r="C22" s="57">
        <v>6791</v>
      </c>
      <c r="D22" s="57">
        <v>160</v>
      </c>
      <c r="E22" s="57">
        <v>9</v>
      </c>
      <c r="F22" s="57"/>
      <c r="G22" s="57"/>
      <c r="H22" s="57">
        <v>151</v>
      </c>
      <c r="I22" s="57">
        <v>73</v>
      </c>
      <c r="J22" s="57">
        <v>78</v>
      </c>
      <c r="K22" s="56"/>
      <c r="L22" s="56"/>
      <c r="M22" s="56"/>
      <c r="N22" s="56"/>
    </row>
    <row r="23" ht="15" customHeight="1">
      <c r="A23" t="s" s="55">
        <v>48</v>
      </c>
      <c r="B23" t="s" s="55">
        <v>49</v>
      </c>
      <c r="C23" s="57">
        <v>18607</v>
      </c>
      <c r="D23" s="57">
        <v>1530</v>
      </c>
      <c r="E23" s="57">
        <v>820</v>
      </c>
      <c r="F23" s="57"/>
      <c r="G23" s="57"/>
      <c r="H23" s="57">
        <v>710</v>
      </c>
      <c r="I23" s="57"/>
      <c r="J23" s="57"/>
      <c r="K23" t="s" s="55">
        <v>155</v>
      </c>
      <c r="L23" t="s" s="55">
        <v>147</v>
      </c>
      <c r="M23" s="56"/>
      <c r="N23" s="56"/>
    </row>
    <row r="24" ht="15" customHeight="1">
      <c r="A24" t="s" s="55">
        <v>50</v>
      </c>
      <c r="B24" t="s" s="55">
        <v>51</v>
      </c>
      <c r="C24" s="57">
        <v>1715</v>
      </c>
      <c r="D24" s="57"/>
      <c r="E24" s="57"/>
      <c r="F24" s="57"/>
      <c r="G24" s="57"/>
      <c r="H24" s="57"/>
      <c r="I24" s="57"/>
      <c r="J24" s="57"/>
      <c r="K24" s="56"/>
      <c r="L24" t="s" s="55">
        <v>147</v>
      </c>
      <c r="M24" s="56"/>
      <c r="N24" s="56"/>
    </row>
    <row r="25" ht="15" customHeight="1">
      <c r="A25" t="s" s="55">
        <v>52</v>
      </c>
      <c r="B25" t="s" s="55">
        <v>53</v>
      </c>
      <c r="C25" s="57">
        <v>35425</v>
      </c>
      <c r="D25" s="57">
        <v>1226</v>
      </c>
      <c r="E25" s="57"/>
      <c r="F25" s="57"/>
      <c r="G25" s="57"/>
      <c r="H25" s="57">
        <v>1226</v>
      </c>
      <c r="I25" s="57"/>
      <c r="J25" s="57">
        <v>1226</v>
      </c>
      <c r="K25" s="56"/>
      <c r="L25" s="56"/>
      <c r="M25" s="56"/>
      <c r="N25" s="56"/>
    </row>
    <row r="26" ht="15" customHeight="1">
      <c r="A26" t="s" s="55">
        <v>54</v>
      </c>
      <c r="B26" t="s" s="55">
        <v>55</v>
      </c>
      <c r="C26" s="57">
        <v>8330</v>
      </c>
      <c r="D26" s="57">
        <v>2166</v>
      </c>
      <c r="E26" s="57">
        <v>973</v>
      </c>
      <c r="F26" s="57"/>
      <c r="G26" s="57">
        <v>973</v>
      </c>
      <c r="H26" s="57">
        <v>1193</v>
      </c>
      <c r="I26" s="57">
        <v>533</v>
      </c>
      <c r="J26" s="57">
        <v>660</v>
      </c>
      <c r="K26" s="56"/>
      <c r="L26" s="56"/>
      <c r="M26" s="56"/>
      <c r="N26" s="56"/>
    </row>
    <row r="27" ht="15" customHeight="1">
      <c r="A27" t="s" s="55">
        <v>52</v>
      </c>
      <c r="B27" t="s" s="55">
        <v>59</v>
      </c>
      <c r="C27" s="57">
        <v>17586</v>
      </c>
      <c r="D27" s="57">
        <v>5127</v>
      </c>
      <c r="E27" s="57">
        <v>3357</v>
      </c>
      <c r="F27" s="57">
        <v>1518</v>
      </c>
      <c r="G27" s="57">
        <v>1839</v>
      </c>
      <c r="H27" s="57">
        <v>1770</v>
      </c>
      <c r="I27" s="57">
        <v>532</v>
      </c>
      <c r="J27" s="57">
        <v>1238</v>
      </c>
      <c r="K27" s="56"/>
      <c r="L27" t="s" s="55">
        <v>147</v>
      </c>
      <c r="M27" s="56"/>
      <c r="N27" s="56"/>
    </row>
    <row r="28" ht="15" customHeight="1">
      <c r="A28" t="s" s="55">
        <v>56</v>
      </c>
      <c r="B28" t="s" s="55">
        <v>57</v>
      </c>
      <c r="C28" s="57">
        <v>23062</v>
      </c>
      <c r="D28" s="57">
        <v>11904</v>
      </c>
      <c r="E28" s="57">
        <v>7469</v>
      </c>
      <c r="F28" s="57">
        <v>4850</v>
      </c>
      <c r="G28" s="57">
        <v>2619</v>
      </c>
      <c r="H28" s="57">
        <v>4435</v>
      </c>
      <c r="I28" s="57">
        <v>2097</v>
      </c>
      <c r="J28" s="57">
        <v>2338</v>
      </c>
      <c r="K28" s="56"/>
      <c r="L28" t="s" s="55">
        <v>147</v>
      </c>
      <c r="M28" s="56"/>
      <c r="N28" s="56"/>
    </row>
    <row r="29" ht="15" customHeight="1" hidden="1">
      <c r="A29" t="s" s="5">
        <v>58</v>
      </c>
      <c r="B29" t="s" s="5">
        <v>59</v>
      </c>
      <c r="C29" s="6"/>
      <c r="D29" s="6"/>
      <c r="E29" s="6"/>
      <c r="F29" s="6"/>
      <c r="G29" s="6"/>
      <c r="H29" s="6"/>
      <c r="I29" s="6"/>
      <c r="J29" s="6"/>
      <c r="K29" s="7"/>
      <c r="L29" s="7"/>
      <c r="M29" s="7"/>
      <c r="N29" s="7"/>
    </row>
    <row r="30" ht="15" customHeight="1">
      <c r="A30" t="s" s="55">
        <v>60</v>
      </c>
      <c r="B30" t="s" s="55">
        <v>61</v>
      </c>
      <c r="C30" s="57">
        <v>2401</v>
      </c>
      <c r="D30" s="57">
        <v>706</v>
      </c>
      <c r="E30" s="57">
        <v>457</v>
      </c>
      <c r="F30" s="57">
        <v>159</v>
      </c>
      <c r="G30" s="57">
        <v>298</v>
      </c>
      <c r="H30" s="57">
        <v>249</v>
      </c>
      <c r="I30" s="57">
        <v>37</v>
      </c>
      <c r="J30" s="57">
        <v>212</v>
      </c>
      <c r="K30" t="s" s="55">
        <v>169</v>
      </c>
      <c r="L30" t="s" s="55">
        <v>147</v>
      </c>
      <c r="M30" s="56"/>
      <c r="N30" s="56"/>
    </row>
    <row r="31" ht="15" customHeight="1">
      <c r="A31" t="s" s="55">
        <v>62</v>
      </c>
      <c r="B31" t="s" s="55">
        <v>63</v>
      </c>
      <c r="C31" s="57">
        <v>23969</v>
      </c>
      <c r="D31" s="57">
        <v>6974</v>
      </c>
      <c r="E31" s="57">
        <v>3971</v>
      </c>
      <c r="F31" s="57">
        <v>3771</v>
      </c>
      <c r="G31" s="57">
        <v>200</v>
      </c>
      <c r="H31" s="57">
        <v>3003</v>
      </c>
      <c r="I31" s="57">
        <v>3000</v>
      </c>
      <c r="J31" s="57">
        <v>3</v>
      </c>
      <c r="K31" s="56"/>
      <c r="L31" t="s" s="55">
        <v>147</v>
      </c>
      <c r="M31" s="56"/>
      <c r="N31" s="56"/>
    </row>
    <row r="32" ht="15" customHeight="1">
      <c r="A32" t="s" s="55">
        <v>64</v>
      </c>
      <c r="B32" t="s" s="55">
        <v>65</v>
      </c>
      <c r="C32" s="57">
        <v>1401</v>
      </c>
      <c r="D32" s="57">
        <v>397</v>
      </c>
      <c r="E32" s="57">
        <v>267</v>
      </c>
      <c r="F32" s="57"/>
      <c r="G32" s="57"/>
      <c r="H32" s="57">
        <v>130</v>
      </c>
      <c r="I32" s="57"/>
      <c r="J32" s="57"/>
      <c r="K32" s="56"/>
      <c r="L32" t="s" s="55">
        <v>147</v>
      </c>
      <c r="M32" s="56"/>
      <c r="N32" s="56"/>
    </row>
    <row r="33" ht="15" customHeight="1">
      <c r="A33" t="s" s="55">
        <v>66</v>
      </c>
      <c r="B33" t="s" s="55">
        <v>67</v>
      </c>
      <c r="C33" s="57">
        <v>5388</v>
      </c>
      <c r="D33" s="57"/>
      <c r="E33" s="57"/>
      <c r="F33" s="57"/>
      <c r="G33" s="57"/>
      <c r="H33" s="57"/>
      <c r="I33" s="57"/>
      <c r="J33" s="57"/>
      <c r="K33" s="56"/>
      <c r="L33" s="56"/>
      <c r="M33" s="56"/>
      <c r="N33" s="56"/>
    </row>
    <row r="34" ht="15" customHeight="1">
      <c r="A34" t="s" s="55">
        <v>68</v>
      </c>
      <c r="B34" t="s" s="55">
        <v>69</v>
      </c>
      <c r="C34" s="58">
        <v>2155</v>
      </c>
      <c r="D34" s="57">
        <v>43</v>
      </c>
      <c r="E34" s="57">
        <v>2</v>
      </c>
      <c r="F34" s="57"/>
      <c r="G34" s="57">
        <v>2</v>
      </c>
      <c r="H34" s="57">
        <v>41</v>
      </c>
      <c r="I34" s="57"/>
      <c r="J34" s="57">
        <v>41</v>
      </c>
      <c r="K34" s="56"/>
      <c r="L34" t="s" s="55">
        <v>147</v>
      </c>
      <c r="M34" s="56"/>
      <c r="N34" s="56"/>
    </row>
    <row r="35" ht="15" customHeight="1" hidden="1">
      <c r="A35" t="s" s="5">
        <v>70</v>
      </c>
      <c r="B35" t="s" s="5">
        <v>71</v>
      </c>
      <c r="C35" s="6"/>
      <c r="D35" s="6"/>
      <c r="E35" s="6"/>
      <c r="F35" s="6"/>
      <c r="G35" s="6"/>
      <c r="H35" s="6"/>
      <c r="I35" s="6"/>
      <c r="J35" s="6"/>
      <c r="K35" s="7"/>
      <c r="L35" s="7"/>
      <c r="M35" s="7"/>
      <c r="N35" s="7"/>
    </row>
    <row r="36" ht="15" customHeight="1" hidden="1">
      <c r="A36" t="s" s="5">
        <v>72</v>
      </c>
      <c r="B36" t="s" s="5">
        <v>73</v>
      </c>
      <c r="C36" s="6"/>
      <c r="D36" s="6"/>
      <c r="E36" s="6"/>
      <c r="F36" s="6"/>
      <c r="G36" s="6"/>
      <c r="H36" s="6"/>
      <c r="I36" s="6"/>
      <c r="J36" s="6"/>
      <c r="K36" s="7"/>
      <c r="L36" s="7"/>
      <c r="M36" s="7"/>
      <c r="N36" s="7"/>
    </row>
    <row r="37" ht="15" customHeight="1">
      <c r="A37" t="s" s="55">
        <v>74</v>
      </c>
      <c r="B37" t="s" s="55">
        <v>75</v>
      </c>
      <c r="C37" s="57">
        <v>11422</v>
      </c>
      <c r="D37" s="57">
        <v>2333</v>
      </c>
      <c r="E37" s="57">
        <v>1499</v>
      </c>
      <c r="F37" s="57">
        <v>216</v>
      </c>
      <c r="G37" s="57">
        <v>1283</v>
      </c>
      <c r="H37" s="57">
        <v>834</v>
      </c>
      <c r="I37" s="57">
        <v>97</v>
      </c>
      <c r="J37" s="57">
        <v>737</v>
      </c>
      <c r="K37" t="s" s="55">
        <v>160</v>
      </c>
      <c r="L37" t="s" s="55">
        <v>147</v>
      </c>
      <c r="M37" s="56"/>
      <c r="N37" s="56"/>
    </row>
    <row r="38" ht="15" customHeight="1">
      <c r="A38" t="s" s="55">
        <v>70</v>
      </c>
      <c r="B38" t="s" s="55">
        <v>71</v>
      </c>
      <c r="C38" s="57"/>
      <c r="D38" s="57"/>
      <c r="E38" s="57"/>
      <c r="F38" s="57"/>
      <c r="G38" s="57"/>
      <c r="H38" s="57"/>
      <c r="I38" s="57"/>
      <c r="J38" s="57"/>
      <c r="K38" s="7"/>
      <c r="L38" t="s" s="55">
        <v>147</v>
      </c>
      <c r="M38" s="56"/>
      <c r="N38" s="56"/>
    </row>
    <row r="39" ht="15" customHeight="1">
      <c r="A39" t="s" s="55">
        <v>76</v>
      </c>
      <c r="B39" t="s" s="55">
        <v>77</v>
      </c>
      <c r="C39" s="57">
        <v>38380</v>
      </c>
      <c r="D39" s="57">
        <v>7341</v>
      </c>
      <c r="E39" s="57"/>
      <c r="F39" s="57"/>
      <c r="G39" s="57"/>
      <c r="H39" s="57">
        <v>7341</v>
      </c>
      <c r="I39" s="57">
        <v>5139</v>
      </c>
      <c r="J39" s="57">
        <v>2202</v>
      </c>
      <c r="K39" s="56"/>
      <c r="L39" s="56"/>
      <c r="M39" s="56"/>
      <c r="N39" s="56"/>
    </row>
    <row r="40" ht="15" customHeight="1" hidden="1">
      <c r="A40" t="s" s="5">
        <v>78</v>
      </c>
      <c r="B40" t="s" s="5">
        <v>79</v>
      </c>
      <c r="C40" s="6"/>
      <c r="D40" s="6"/>
      <c r="E40" s="6"/>
      <c r="F40" s="6"/>
      <c r="G40" s="6"/>
      <c r="H40" s="6"/>
      <c r="I40" s="6"/>
      <c r="J40" s="6"/>
      <c r="K40" s="7"/>
      <c r="L40" s="7"/>
      <c r="M40" s="7"/>
      <c r="N40" s="7"/>
    </row>
    <row r="41" ht="15" customHeight="1">
      <c r="A41" t="s" s="55">
        <v>80</v>
      </c>
      <c r="B41" t="s" s="55">
        <v>81</v>
      </c>
      <c r="C41" s="57">
        <v>21737</v>
      </c>
      <c r="D41" s="57">
        <v>1993</v>
      </c>
      <c r="E41" s="57">
        <v>3076</v>
      </c>
      <c r="F41" s="57">
        <v>1935</v>
      </c>
      <c r="G41" s="57">
        <v>1141</v>
      </c>
      <c r="H41" s="57"/>
      <c r="I41" s="57"/>
      <c r="J41" s="57"/>
      <c r="K41" t="s" s="55">
        <v>170</v>
      </c>
      <c r="L41" t="s" s="55">
        <v>147</v>
      </c>
      <c r="M41" s="56"/>
      <c r="N41" s="56"/>
    </row>
    <row r="42" ht="15" customHeight="1">
      <c r="A42" t="s" s="55">
        <v>82</v>
      </c>
      <c r="B42" t="s" s="55">
        <v>83</v>
      </c>
      <c r="C42" s="57">
        <v>13102</v>
      </c>
      <c r="D42" s="57">
        <v>1389</v>
      </c>
      <c r="E42" s="57">
        <v>1352</v>
      </c>
      <c r="F42" s="57">
        <v>765</v>
      </c>
      <c r="G42" s="57">
        <v>587</v>
      </c>
      <c r="H42" s="57">
        <v>37</v>
      </c>
      <c r="I42" s="57">
        <v>8</v>
      </c>
      <c r="J42" s="57">
        <v>29</v>
      </c>
      <c r="K42" t="s" s="55">
        <v>171</v>
      </c>
      <c r="L42" t="s" s="55">
        <v>147</v>
      </c>
      <c r="M42" s="56"/>
      <c r="N42" s="56"/>
    </row>
    <row r="43" ht="15" customHeight="1">
      <c r="A43" t="s" s="55">
        <v>84</v>
      </c>
      <c r="B43" t="s" s="55">
        <v>85</v>
      </c>
      <c r="C43" s="57">
        <v>42101</v>
      </c>
      <c r="D43" s="57">
        <v>5941</v>
      </c>
      <c r="E43" s="57"/>
      <c r="F43" s="57"/>
      <c r="G43" s="57"/>
      <c r="H43" s="57">
        <v>5941</v>
      </c>
      <c r="I43" s="57">
        <v>3656</v>
      </c>
      <c r="J43" s="57">
        <v>2285</v>
      </c>
      <c r="K43" s="56"/>
      <c r="L43" s="56"/>
      <c r="M43" s="56"/>
      <c r="N43" s="56"/>
    </row>
    <row r="44" ht="16.6" customHeight="1">
      <c r="A44" t="s" s="55">
        <v>86</v>
      </c>
      <c r="B44" t="s" s="55">
        <v>87</v>
      </c>
      <c r="C44" s="57">
        <v>1491</v>
      </c>
      <c r="D44" s="57">
        <v>350</v>
      </c>
      <c r="E44" s="57">
        <v>277</v>
      </c>
      <c r="F44" s="57">
        <v>237</v>
      </c>
      <c r="G44" s="57">
        <v>37</v>
      </c>
      <c r="H44" s="57">
        <v>73</v>
      </c>
      <c r="I44" s="57">
        <v>33</v>
      </c>
      <c r="J44" s="57">
        <v>18</v>
      </c>
      <c r="K44" t="s" s="114">
        <v>172</v>
      </c>
      <c r="L44" t="s" s="55">
        <v>147</v>
      </c>
      <c r="M44" s="56"/>
      <c r="N44" s="56"/>
    </row>
    <row r="45" ht="15" customHeight="1">
      <c r="A45" t="s" s="55">
        <v>88</v>
      </c>
      <c r="B45" t="s" s="55">
        <v>89</v>
      </c>
      <c r="C45" s="57">
        <v>15726</v>
      </c>
      <c r="D45" s="57">
        <v>2417</v>
      </c>
      <c r="E45" s="57">
        <v>1249</v>
      </c>
      <c r="F45" s="57"/>
      <c r="G45" s="57"/>
      <c r="H45" s="57">
        <v>1168</v>
      </c>
      <c r="I45" s="57"/>
      <c r="J45" s="57"/>
      <c r="K45" t="s" s="55">
        <v>173</v>
      </c>
      <c r="L45" t="s" s="55">
        <v>147</v>
      </c>
      <c r="M45" s="56"/>
      <c r="N45" s="56"/>
    </row>
    <row r="46" ht="15" customHeight="1">
      <c r="A46" t="s" s="55">
        <v>90</v>
      </c>
      <c r="B46" t="s" s="55">
        <v>91</v>
      </c>
      <c r="C46" s="57">
        <v>3249</v>
      </c>
      <c r="D46" s="57">
        <v>1410</v>
      </c>
      <c r="E46" s="57">
        <v>535</v>
      </c>
      <c r="F46" s="57">
        <v>150</v>
      </c>
      <c r="G46" s="57">
        <v>385</v>
      </c>
      <c r="H46" s="57">
        <v>875</v>
      </c>
      <c r="I46" s="57">
        <v>170</v>
      </c>
      <c r="J46" s="57">
        <v>705</v>
      </c>
      <c r="K46" t="s" s="55">
        <v>174</v>
      </c>
      <c r="L46" t="s" s="55">
        <v>147</v>
      </c>
      <c r="M46" s="56"/>
      <c r="N46" s="56"/>
    </row>
    <row r="47" ht="15" customHeight="1" hidden="1">
      <c r="A47" t="s" s="5">
        <v>90</v>
      </c>
      <c r="B47" t="s" s="5">
        <v>91</v>
      </c>
      <c r="C47" s="6"/>
      <c r="D47" s="6"/>
      <c r="E47" s="6"/>
      <c r="F47" s="6"/>
      <c r="G47" s="6"/>
      <c r="H47" s="6"/>
      <c r="I47" s="6"/>
      <c r="J47" s="6"/>
      <c r="K47" s="7"/>
      <c r="L47" s="7"/>
      <c r="M47" s="7"/>
      <c r="N47" s="7"/>
    </row>
    <row r="48" ht="15" customHeight="1">
      <c r="A48" t="s" s="55">
        <v>92</v>
      </c>
      <c r="B48" t="s" s="55">
        <v>93</v>
      </c>
      <c r="C48" s="57">
        <v>21382</v>
      </c>
      <c r="D48" s="57"/>
      <c r="E48" s="57"/>
      <c r="F48" s="57"/>
      <c r="G48" s="57"/>
      <c r="H48" s="57"/>
      <c r="I48" s="57"/>
      <c r="J48" s="57"/>
      <c r="K48" s="56"/>
      <c r="L48" s="56"/>
      <c r="M48" s="56"/>
      <c r="N48" s="56"/>
    </row>
    <row r="49" ht="15" customHeight="1">
      <c r="A49" t="s" s="55">
        <v>94</v>
      </c>
      <c r="B49" t="s" s="55">
        <v>95</v>
      </c>
      <c r="C49" s="57">
        <v>121119</v>
      </c>
      <c r="D49" s="57">
        <v>25822</v>
      </c>
      <c r="E49" s="57">
        <v>19350</v>
      </c>
      <c r="F49" s="57"/>
      <c r="G49" s="57"/>
      <c r="H49" s="57">
        <v>6472</v>
      </c>
      <c r="I49" s="57">
        <v>4878</v>
      </c>
      <c r="J49" s="57">
        <v>1594</v>
      </c>
      <c r="K49" s="56"/>
      <c r="L49" t="s" s="55">
        <v>147</v>
      </c>
      <c r="M49" s="56"/>
      <c r="N49" s="56"/>
    </row>
    <row r="50" ht="15" customHeight="1" hidden="1">
      <c r="A50" t="s" s="5">
        <v>94</v>
      </c>
      <c r="B50" t="s" s="5">
        <v>95</v>
      </c>
      <c r="C50" s="6"/>
      <c r="D50" s="6"/>
      <c r="E50" s="6"/>
      <c r="F50" s="6"/>
      <c r="G50" s="6"/>
      <c r="H50" s="6"/>
      <c r="I50" s="6"/>
      <c r="J50" s="6"/>
      <c r="K50" s="7"/>
      <c r="L50" s="7"/>
      <c r="M50" s="7"/>
      <c r="N50" s="7"/>
    </row>
    <row r="51" ht="15" customHeight="1">
      <c r="A51" t="s" s="55">
        <v>96</v>
      </c>
      <c r="B51" t="s" s="55">
        <v>97</v>
      </c>
      <c r="C51" s="57">
        <v>5579</v>
      </c>
      <c r="D51" s="57">
        <v>2652</v>
      </c>
      <c r="E51" s="57">
        <v>1152</v>
      </c>
      <c r="F51" s="57"/>
      <c r="G51" s="57"/>
      <c r="H51" s="57">
        <v>1500</v>
      </c>
      <c r="I51" s="57"/>
      <c r="J51" s="57"/>
      <c r="K51" s="56"/>
      <c r="L51" s="56"/>
      <c r="M51" s="56"/>
      <c r="N51" s="56"/>
    </row>
    <row r="52" ht="15" customHeight="1" hidden="1">
      <c r="A52" t="s" s="5">
        <v>98</v>
      </c>
      <c r="B52" t="s" s="5">
        <v>99</v>
      </c>
      <c r="C52" s="6"/>
      <c r="D52" s="6"/>
      <c r="E52" s="6"/>
      <c r="F52" s="6"/>
      <c r="G52" s="6"/>
      <c r="H52" s="6"/>
      <c r="I52" s="6"/>
      <c r="J52" s="6"/>
      <c r="K52" s="7"/>
      <c r="L52" s="7"/>
      <c r="M52" s="7"/>
      <c r="N52" s="7"/>
    </row>
    <row r="53" ht="15" customHeight="1">
      <c r="A53" t="s" s="55">
        <v>100</v>
      </c>
      <c r="B53" t="s" s="55">
        <v>101</v>
      </c>
      <c r="C53" s="58">
        <v>1066</v>
      </c>
      <c r="D53" s="57">
        <f>E53+H53</f>
        <v>250</v>
      </c>
      <c r="E53" s="57">
        <v>92</v>
      </c>
      <c r="F53" s="57"/>
      <c r="G53" s="56"/>
      <c r="H53" s="57">
        <f>27+131</f>
        <v>158</v>
      </c>
      <c r="I53" s="57"/>
      <c r="J53" s="57"/>
      <c r="K53" s="56"/>
      <c r="L53" t="s" s="55">
        <v>147</v>
      </c>
      <c r="M53" s="56"/>
      <c r="N53" s="56"/>
    </row>
    <row r="54" ht="15" customHeight="1">
      <c r="A54" t="s" s="55">
        <v>102</v>
      </c>
      <c r="B54" t="s" s="55">
        <v>103</v>
      </c>
      <c r="C54" s="57">
        <v>15726</v>
      </c>
      <c r="D54" s="57">
        <v>5351</v>
      </c>
      <c r="E54" s="57"/>
      <c r="F54" s="57"/>
      <c r="G54" s="57"/>
      <c r="H54" s="57">
        <v>5351</v>
      </c>
      <c r="I54" s="57">
        <v>3693</v>
      </c>
      <c r="J54" s="57">
        <v>1658</v>
      </c>
      <c r="K54" s="56"/>
      <c r="L54" t="s" s="55">
        <v>147</v>
      </c>
      <c r="M54" s="56"/>
      <c r="N54" s="57"/>
    </row>
    <row r="55" ht="15" customHeight="1">
      <c r="A55" t="s" s="55">
        <v>104</v>
      </c>
      <c r="B55" t="s" s="55">
        <v>105</v>
      </c>
      <c r="C55" s="57">
        <v>20121</v>
      </c>
      <c r="D55" s="57">
        <v>9933</v>
      </c>
      <c r="E55" s="57">
        <v>3643</v>
      </c>
      <c r="F55" s="57">
        <v>2214</v>
      </c>
      <c r="G55" s="57">
        <v>1429</v>
      </c>
      <c r="H55" s="57">
        <v>6290</v>
      </c>
      <c r="I55" s="57">
        <v>3372</v>
      </c>
      <c r="J55" s="57">
        <v>2918</v>
      </c>
      <c r="K55" t="s" s="55">
        <v>175</v>
      </c>
      <c r="L55" t="s" s="55">
        <v>147</v>
      </c>
      <c r="M55" s="56"/>
      <c r="N55" s="56"/>
    </row>
    <row r="56" ht="15" customHeight="1">
      <c r="A56" t="s" s="55">
        <v>106</v>
      </c>
      <c r="B56" t="s" s="55">
        <v>107</v>
      </c>
      <c r="C56" s="57">
        <v>6044</v>
      </c>
      <c r="D56" s="57">
        <v>676</v>
      </c>
      <c r="E56" s="57">
        <v>676</v>
      </c>
      <c r="F56" s="57">
        <v>80</v>
      </c>
      <c r="G56" s="57">
        <v>596</v>
      </c>
      <c r="H56" s="57"/>
      <c r="I56" s="57"/>
      <c r="J56" s="57"/>
      <c r="K56" t="s" s="55">
        <v>176</v>
      </c>
      <c r="L56" t="s" s="55">
        <v>147</v>
      </c>
      <c r="M56" s="56"/>
      <c r="N56" s="56"/>
    </row>
    <row r="57" ht="15" customHeight="1">
      <c r="A57" t="s" s="55">
        <v>108</v>
      </c>
      <c r="B57" t="s" s="55">
        <v>109</v>
      </c>
      <c r="C57" s="58">
        <v>2364</v>
      </c>
      <c r="D57" s="58">
        <v>681</v>
      </c>
      <c r="E57" s="58">
        <v>482</v>
      </c>
      <c r="F57" s="58">
        <v>24</v>
      </c>
      <c r="G57" s="58">
        <v>458</v>
      </c>
      <c r="H57" s="58">
        <v>199</v>
      </c>
      <c r="I57" s="58">
        <v>72</v>
      </c>
      <c r="J57" s="58">
        <v>127</v>
      </c>
      <c r="K57" t="s" s="55">
        <v>177</v>
      </c>
      <c r="L57" t="s" s="55">
        <v>147</v>
      </c>
      <c r="M57" s="56"/>
      <c r="N57" s="56"/>
    </row>
    <row r="58" ht="15" customHeight="1">
      <c r="A58" s="56"/>
      <c r="B58" s="56"/>
      <c r="C58" s="56"/>
      <c r="D58" s="56"/>
      <c r="E58" s="56"/>
      <c r="F58" s="56"/>
      <c r="G58" s="56"/>
      <c r="H58" s="56"/>
      <c r="I58" s="56"/>
      <c r="J58" s="56"/>
      <c r="K58" s="56"/>
      <c r="L58" s="56"/>
      <c r="M58" s="56"/>
      <c r="N58" s="56"/>
    </row>
    <row r="59" ht="15" customHeight="1">
      <c r="A59" s="56"/>
      <c r="B59" t="s" s="75">
        <v>110</v>
      </c>
      <c r="C59" s="76">
        <f>SUM(C2:C57)</f>
        <v>883788</v>
      </c>
      <c r="D59" s="76">
        <f>SUM(D2:D57)</f>
        <v>176477</v>
      </c>
      <c r="E59" s="76">
        <f>SUM(E2:E57)</f>
        <v>88195</v>
      </c>
      <c r="F59" s="76">
        <f>SUM(F2:F57)+E22+E23+E32+E45+E51+E53</f>
        <v>44993</v>
      </c>
      <c r="G59" s="76">
        <f>SUM(G2:G57)</f>
        <v>23863</v>
      </c>
      <c r="H59" s="76">
        <f>SUM(H2:H57)</f>
        <v>89021</v>
      </c>
      <c r="I59" s="76">
        <f>SUM(I2:I57)+H23+H32+H45+H51+H53</f>
        <v>62968</v>
      </c>
      <c r="J59" s="76">
        <f>SUM(J2:J57)</f>
        <v>26032</v>
      </c>
      <c r="K59" s="56"/>
      <c r="L59" s="57"/>
      <c r="M59" s="56"/>
      <c r="N59" s="56"/>
    </row>
    <row r="60" ht="15" customHeight="1">
      <c r="A60" s="56"/>
      <c r="B60" s="56"/>
      <c r="C60" s="56"/>
      <c r="D60" s="56"/>
      <c r="E60" s="56"/>
      <c r="F60" s="56"/>
      <c r="G60" s="56"/>
      <c r="H60" s="56"/>
      <c r="I60" s="56"/>
      <c r="J60" s="56"/>
      <c r="K60" s="56"/>
      <c r="L60" s="56"/>
      <c r="M60" s="56"/>
      <c r="N60" s="56"/>
    </row>
    <row r="61" ht="15" customHeight="1">
      <c r="A61" s="56"/>
      <c r="B61" t="s" s="55">
        <v>140</v>
      </c>
      <c r="C61" s="58">
        <f>COUNTIF(C2:C57,"&gt;0")</f>
        <v>44</v>
      </c>
      <c r="D61" s="58">
        <f>COUNTIF(D2:D57,"&gt;0")</f>
        <v>40</v>
      </c>
      <c r="E61" s="58">
        <f>COUNTIF(E2:E57,"&gt;0")</f>
        <v>34</v>
      </c>
      <c r="F61" s="58">
        <f>COUNTIF(F2:F57,"&gt;0")</f>
        <v>24</v>
      </c>
      <c r="G61" s="58">
        <f>COUNTIF(G2:G57,"&gt;0")</f>
        <v>27</v>
      </c>
      <c r="H61" s="58">
        <f>COUNTIF(H2:H57,"&gt;0")</f>
        <v>37</v>
      </c>
      <c r="I61" s="58">
        <f>COUNTIF(I2:I57,"&gt;0")</f>
        <v>29</v>
      </c>
      <c r="J61" s="58">
        <f>COUNTIF(J2:J57,"&gt;0")</f>
        <v>32</v>
      </c>
      <c r="K61" s="56"/>
      <c r="L61" s="56"/>
      <c r="M61" s="56"/>
      <c r="N61" s="56"/>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dimension ref="A1:O55"/>
  <sheetViews>
    <sheetView workbookViewId="0" showGridLines="0" defaultGridColor="1"/>
  </sheetViews>
  <sheetFormatPr defaultColWidth="8.83333" defaultRowHeight="15" customHeight="1" outlineLevelRow="0" outlineLevelCol="0"/>
  <cols>
    <col min="1" max="1" width="11.1719" style="115" customWidth="1"/>
    <col min="2" max="2" width="15.3516" style="115" customWidth="1"/>
    <col min="3" max="3" width="10.6719" style="115" customWidth="1"/>
    <col min="4" max="4" width="10.6719" style="115" customWidth="1"/>
    <col min="5" max="5" width="10.6719" style="115" customWidth="1"/>
    <col min="6" max="6" width="10.6719" style="115" customWidth="1"/>
    <col min="7" max="7" width="10.6719" style="115" customWidth="1"/>
    <col min="8" max="8" width="10.6719" style="115" customWidth="1"/>
    <col min="9" max="9" width="10.6719" style="115" customWidth="1"/>
    <col min="10" max="10" width="10.6719" style="115" customWidth="1"/>
    <col min="11" max="11" width="10.6719" style="115" customWidth="1"/>
    <col min="12" max="12" width="11.3516" style="115" customWidth="1"/>
    <col min="13" max="13" width="8.85156" style="115" customWidth="1"/>
    <col min="14" max="14" width="8.85156" style="115" customWidth="1"/>
    <col min="15" max="15" width="8.85156" style="115" customWidth="1"/>
    <col min="16" max="256" width="8.85156" style="115"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t="s" s="3">
        <v>148</v>
      </c>
      <c r="O1" t="s" s="3">
        <v>149</v>
      </c>
    </row>
    <row r="2" ht="15" customHeight="1">
      <c r="A2" t="s" s="5">
        <v>10</v>
      </c>
      <c r="B2" t="s" s="5">
        <v>11</v>
      </c>
      <c r="C2" s="14">
        <f>1-D2</f>
        <v>0.89</v>
      </c>
      <c r="D2" s="14">
        <f>ROUND(H2,2)+ROUND(G2,2)</f>
        <v>0.11</v>
      </c>
      <c r="E2" s="14">
        <f>SUM(ROUND(L2,2),ROUND(I2,2))</f>
        <v>0.06</v>
      </c>
      <c r="F2" s="14">
        <f>ROUND(K2,2)+ROUND(J2,2)</f>
        <v>0.05</v>
      </c>
      <c r="G2" s="14">
        <f>ROUND(J2,2)+ROUND(I2,2)</f>
        <v>0.09</v>
      </c>
      <c r="H2" s="14">
        <f>ROUND(K2,2)+ROUND(L2,2)</f>
        <v>0.02</v>
      </c>
      <c r="I2" s="14">
        <f>IF('Admissions 2020'!F2&gt;0,'Admissions 2020'!F2/'Admissions 2020'!C2,"  ")</f>
        <v>0.04951002369820022</v>
      </c>
      <c r="J2" s="14">
        <f>IF('Admissions 2020'!G2&gt;0,'Admissions 2020'!G2/'Admissions 2020'!C2,"  ")</f>
        <v>0.04240056363287004</v>
      </c>
      <c r="K2" s="14">
        <f>IF('Admissions 2020'!J2&gt;0,'Admissions 2020'!J2/'Admissions 2020'!C2,"  ")</f>
        <v>0.007045410875552424</v>
      </c>
      <c r="L2" s="14">
        <f>IF('Admissions 2020'!I2&gt;0,'Admissions 2020'!I2/'Admissions 2020'!C2,"  ")</f>
        <v>0.008134247101774163</v>
      </c>
      <c r="M2" s="8">
        <v>2020</v>
      </c>
      <c r="N2" t="s" s="5">
        <v>150</v>
      </c>
      <c r="O2" s="8">
        <v>7</v>
      </c>
    </row>
    <row r="3" ht="15" customHeight="1">
      <c r="A3" t="s" s="5">
        <v>12</v>
      </c>
      <c r="B3" t="s" s="5">
        <v>13</v>
      </c>
      <c r="C3" s="14">
        <f>1-D3</f>
        <v>0.55</v>
      </c>
      <c r="D3" s="14">
        <f>ROUND(H3,2)+ROUND(G3,2)</f>
        <v>0.45</v>
      </c>
      <c r="E3" s="14">
        <f>SUM(ROUND(L3,2),ROUND(I3,2))</f>
        <v>0.31</v>
      </c>
      <c r="F3" s="14">
        <f>ROUND(K3,2)+ROUND(J3,2)</f>
        <v>0.14</v>
      </c>
      <c r="G3" s="14">
        <f>ROUND(J3,2)+ROUND(I3,2)</f>
        <v>0.3</v>
      </c>
      <c r="H3" s="14">
        <f>ROUND(K3,2)+ROUND(L3,2)</f>
        <v>0.15</v>
      </c>
      <c r="I3" s="14">
        <f>IF('Admissions 2020'!F3&gt;0,'Admissions 2020'!F3/'Admissions 2020'!C3,"  ")</f>
        <v>0.1906620209059234</v>
      </c>
      <c r="J3" s="14">
        <f>IF('Admissions 2020'!G3&gt;0,'Admissions 2020'!G3/'Admissions 2020'!C3,"  ")</f>
        <v>0.1137282229965157</v>
      </c>
      <c r="K3" s="14">
        <f>IF('Admissions 2020'!J3&gt;0,'Admissions 2020'!J3/'Admissions 2020'!C3,"  ")</f>
        <v>0.03303135888501742</v>
      </c>
      <c r="L3" s="14">
        <f>IF('Admissions 2020'!I3&gt;0,'Admissions 2020'!I3/'Admissions 2020'!C3,"  ")</f>
        <v>0.1233449477351916</v>
      </c>
      <c r="M3" s="8">
        <v>2020</v>
      </c>
      <c r="N3" t="s" s="5">
        <v>151</v>
      </c>
      <c r="O3" s="8">
        <v>8</v>
      </c>
    </row>
    <row r="4" ht="15" customHeight="1">
      <c r="A4" t="s" s="5">
        <v>14</v>
      </c>
      <c r="B4" t="s" s="5">
        <v>15</v>
      </c>
      <c r="C4" s="14">
        <f>1-D4</f>
        <v>0.36</v>
      </c>
      <c r="D4" s="14">
        <f>ROUND(H4,2)+ROUND(G4,2)</f>
        <v>0.64</v>
      </c>
      <c r="E4" s="14">
        <f>SUM(ROUND(L4,2),ROUND(I4,2))</f>
        <v>0.22</v>
      </c>
      <c r="F4" s="14">
        <f>ROUND(K4,2)+ROUND(J4,2)</f>
        <v>0.42</v>
      </c>
      <c r="G4" s="14">
        <f>ROUND(J4,2)+ROUND(I4,2)</f>
        <v>0.09999999999999999</v>
      </c>
      <c r="H4" s="14">
        <f>ROUND(K4,2)+ROUND(L4,2)</f>
        <v>0.54</v>
      </c>
      <c r="I4" s="14">
        <f>IF('Admissions 2020'!F4&gt;0,'Admissions 2020'!F4/'Admissions 2020'!C4,"  ")</f>
        <v>0.06806015804231455</v>
      </c>
      <c r="J4" s="14">
        <f>IF('Admissions 2020'!G4&gt;0,'Admissions 2020'!G4/'Admissions 2020'!C4,"  ")</f>
        <v>0.02574560285495794</v>
      </c>
      <c r="K4" s="14">
        <f>IF('Admissions 2020'!J4&gt;0,'Admissions 2020'!J4/'Admissions 2020'!C4,"  ")</f>
        <v>0.3897527402498088</v>
      </c>
      <c r="L4" s="14">
        <f>IF('Admissions 2020'!I4&gt;0,'Admissions 2020'!I4/'Admissions 2020'!C4,"  ")</f>
        <v>0.1519245475401478</v>
      </c>
      <c r="M4" s="8">
        <v>2020</v>
      </c>
      <c r="N4" t="s" s="5">
        <v>150</v>
      </c>
      <c r="O4" s="8">
        <v>6</v>
      </c>
    </row>
    <row r="5" ht="15" customHeight="1">
      <c r="A5" t="s" s="5">
        <v>16</v>
      </c>
      <c r="B5" t="s" s="5">
        <v>17</v>
      </c>
      <c r="C5" s="14"/>
      <c r="D5" s="14"/>
      <c r="E5" s="14"/>
      <c r="F5" s="14"/>
      <c r="G5" s="14"/>
      <c r="H5" s="14"/>
      <c r="I5" t="s" s="5">
        <f>IF('Admissions 2020'!F5&gt;0,'Admissions 2020'!F5/'Admissions 2020'!C5,"  ")</f>
        <v>131</v>
      </c>
      <c r="J5" t="s" s="5">
        <f>IF('Admissions 2020'!G5&gt;0,'Admissions 2020'!G5/'Admissions 2020'!C5,"  ")</f>
        <v>131</v>
      </c>
      <c r="K5" t="s" s="5">
        <f>IF('Admissions 2020'!J5&gt;0,'Admissions 2020'!J5/'Admissions 2020'!C5,"  ")</f>
        <v>131</v>
      </c>
      <c r="L5" t="s" s="5">
        <f>IF('Admissions 2020'!I5&gt;0,'Admissions 2020'!I5/'Admissions 2020'!C5,"  ")</f>
        <v>131</v>
      </c>
      <c r="M5" s="8">
        <v>2020</v>
      </c>
      <c r="N5" s="7"/>
      <c r="O5" s="7"/>
    </row>
    <row r="6" ht="15" customHeight="1">
      <c r="A6" t="s" s="5">
        <v>18</v>
      </c>
      <c r="B6" t="s" s="5">
        <v>19</v>
      </c>
      <c r="C6" s="14">
        <f>1-D6</f>
        <v>0.6599999999999999</v>
      </c>
      <c r="D6" s="14">
        <f>ROUND(H6,2)+ROUND(G6,2)</f>
        <v>0.34</v>
      </c>
      <c r="E6" s="14">
        <f>SUM(ROUND(L6,2),ROUND(I6,2))</f>
        <v>0.23</v>
      </c>
      <c r="F6" s="14">
        <f>ROUND(K6,2)+ROUND(J6,2)</f>
        <v>0.11</v>
      </c>
      <c r="G6" s="14">
        <f>ROUND(J6,2)+ROUND(I6,2)</f>
        <v>0.2</v>
      </c>
      <c r="H6" s="14">
        <f>ROUND(K6,2)+ROUND(L6,2)</f>
        <v>0.14</v>
      </c>
      <c r="I6" s="14">
        <f>IF('Admissions 2020'!F6&gt;0,'Admissions 2020'!F6/'Admissions 2020'!C6,"  ")</f>
        <v>0.08978957436633189</v>
      </c>
      <c r="J6" s="14">
        <f>IF('Admissions 2020'!G6&gt;0,'Admissions 2020'!G6/'Admissions 2020'!C6,"  ")</f>
        <v>0.1138211382113821</v>
      </c>
      <c r="K6" s="14">
        <f>IF('Admissions 2020'!J6&gt;0,'Admissions 2020'!J6/'Admissions 2020'!C6,"  ")</f>
        <v>0.002630320420851267</v>
      </c>
      <c r="L6" s="14">
        <f>IF('Admissions 2020'!I6&gt;0,'Admissions 2020'!I6/'Admissions 2020'!C6,"  ")</f>
        <v>0.1364179818268771</v>
      </c>
      <c r="M6" s="8">
        <v>2020</v>
      </c>
      <c r="N6" t="s" s="5">
        <v>150</v>
      </c>
      <c r="O6" s="8">
        <v>9</v>
      </c>
    </row>
    <row r="7" ht="15" customHeight="1">
      <c r="A7" t="s" s="5">
        <v>20</v>
      </c>
      <c r="B7" t="s" s="5">
        <v>21</v>
      </c>
      <c r="C7" s="14">
        <f>1-D7</f>
        <v>0.6699999999999999</v>
      </c>
      <c r="D7" s="14">
        <f>ROUND(H7,2)+ROUND(G7,2)</f>
        <v>0.33</v>
      </c>
      <c r="E7" s="14">
        <f>SUM(ROUND(L7,2),ROUND(I7,2))</f>
        <v>0.13</v>
      </c>
      <c r="F7" s="14">
        <f>ROUND(K7,2)+ROUND(J7,2)</f>
        <v>0.2</v>
      </c>
      <c r="G7" s="28">
        <f>'Admissions 2020'!E7/'Admissions 2020'!C7</f>
        <v>0.001753287413901065</v>
      </c>
      <c r="H7" s="14">
        <f>ROUND(K7,2)+ROUND(L7,2)</f>
        <v>0.33</v>
      </c>
      <c r="I7" s="14">
        <f>IF('Admissions 2020'!F7&gt;0,'Admissions 2020'!F7/'Admissions 2020'!C7,"  ")</f>
        <v>0.00100187852222918</v>
      </c>
      <c r="J7" s="14">
        <f>IF('Admissions 2020'!G7&gt;0,'Admissions 2020'!G7/'Admissions 2020'!C7,"  ")</f>
        <v>0.0007514088916718848</v>
      </c>
      <c r="K7" s="14">
        <f>IF('Admissions 2020'!J7&gt;0,'Admissions 2020'!J7/'Admissions 2020'!C7,"  ")</f>
        <v>0.1974953036944271</v>
      </c>
      <c r="L7" s="14">
        <f>IF('Admissions 2020'!I7&gt;0,'Admissions 2020'!I7/'Admissions 2020'!C7,"  ")</f>
        <v>0.1302442078897934</v>
      </c>
      <c r="M7" s="8">
        <v>2020</v>
      </c>
      <c r="N7" t="s" s="5">
        <v>151</v>
      </c>
      <c r="O7" s="8">
        <v>6</v>
      </c>
    </row>
    <row r="8" ht="15" customHeight="1">
      <c r="A8" t="s" s="5">
        <v>22</v>
      </c>
      <c r="B8" t="s" s="5">
        <v>23</v>
      </c>
      <c r="C8" s="14">
        <f>1-D8</f>
        <v>0.89</v>
      </c>
      <c r="D8" s="14">
        <f>ROUND(H8,2)+ROUND(G8,2)</f>
        <v>0.11</v>
      </c>
      <c r="E8" s="14">
        <f>L8</f>
        <v>0.06298938576648687</v>
      </c>
      <c r="F8" s="14">
        <f>K8</f>
        <v>0.01774839046459022</v>
      </c>
      <c r="G8" s="14">
        <f>'Admissions 2020'!E8/'Admissions 2020'!C8</f>
        <v>0.03027666608665391</v>
      </c>
      <c r="H8" s="14">
        <f>ROUND(K8,2)+ROUND(L8,2)</f>
        <v>0.08</v>
      </c>
      <c r="I8" t="s" s="5">
        <f>IF('Admissions 2020'!F8&gt;0,'Admissions 2020'!F8/'Admissions 2020'!C8,"  ")</f>
        <v>131</v>
      </c>
      <c r="J8" t="s" s="5">
        <f>IF('Admissions 2020'!G8&gt;0,'Admissions 2020'!G8/'Admissions 2020'!C8,"  ")</f>
        <v>131</v>
      </c>
      <c r="K8" s="14">
        <f>IF('Admissions 2020'!J8&gt;0,'Admissions 2020'!J8/'Admissions 2020'!C8,"  ")</f>
        <v>0.01774839046459022</v>
      </c>
      <c r="L8" s="14">
        <f>IF('Admissions 2020'!I8&gt;0,'Admissions 2020'!I8/'Admissions 2020'!C8,"  ")</f>
        <v>0.06298938576648687</v>
      </c>
      <c r="M8" s="8">
        <v>2020</v>
      </c>
      <c r="N8" t="s" s="5">
        <v>150</v>
      </c>
      <c r="O8" s="8">
        <v>6</v>
      </c>
    </row>
    <row r="9" ht="15" customHeight="1">
      <c r="A9" t="s" s="5">
        <v>24</v>
      </c>
      <c r="B9" t="s" s="5">
        <v>25</v>
      </c>
      <c r="C9" s="14"/>
      <c r="D9" s="14"/>
      <c r="E9" s="14"/>
      <c r="F9" s="14"/>
      <c r="G9" s="14"/>
      <c r="H9" s="14"/>
      <c r="I9" t="s" s="5">
        <f>IF('Admissions 2020'!F9&gt;0,'Admissions 2020'!F9/'Admissions 2020'!C9,"  ")</f>
        <v>131</v>
      </c>
      <c r="J9" t="s" s="5">
        <f>IF('Admissions 2020'!G9&gt;0,'Admissions 2020'!G9/'Admissions 2020'!C9,"  ")</f>
        <v>131</v>
      </c>
      <c r="K9" t="s" s="5">
        <f>IF('Admissions 2020'!J9&gt;0,'Admissions 2020'!J9/'Admissions 2020'!C9,"  ")</f>
        <v>131</v>
      </c>
      <c r="L9" t="s" s="5">
        <f>IF('Admissions 2020'!I9&gt;0,'Admissions 2020'!I9/'Admissions 2020'!C9,"  ")</f>
        <v>131</v>
      </c>
      <c r="M9" s="8">
        <v>2020</v>
      </c>
      <c r="N9" t="s" s="5">
        <v>151</v>
      </c>
      <c r="O9" s="8">
        <v>6</v>
      </c>
    </row>
    <row r="10" ht="15" customHeight="1">
      <c r="A10" t="s" s="5">
        <v>26</v>
      </c>
      <c r="B10" t="s" s="5">
        <v>27</v>
      </c>
      <c r="C10" s="14">
        <f>1-D10</f>
        <v>0.67</v>
      </c>
      <c r="D10" s="14">
        <f>ROUND(H10,2)+ROUND(G10,2)</f>
        <v>0.33</v>
      </c>
      <c r="E10" s="14">
        <f>SUM(ROUND(L10,2),ROUND(I10,2))</f>
        <v>0.17</v>
      </c>
      <c r="F10" s="14">
        <f>ROUND(K10,2)+ROUND(J10,2)</f>
        <v>0.16</v>
      </c>
      <c r="G10" s="14">
        <f>ROUND(J10,2)+ROUND(I10,2)</f>
        <v>0.3</v>
      </c>
      <c r="H10" s="14">
        <f>ROUND(K10,2)+ROUND(L10,2)</f>
        <v>0.03</v>
      </c>
      <c r="I10" s="14">
        <f>IF('Admissions 2020'!F10&gt;0,'Admissions 2020'!F10/'Admissions 2020'!C10,"  ")</f>
        <v>0.160597882499481</v>
      </c>
      <c r="J10" s="14">
        <f>IF('Admissions 2020'!G10&gt;0,'Admissions 2020'!G10/'Admissions 2020'!C10,"  ")</f>
        <v>0.1390076811293336</v>
      </c>
      <c r="K10" s="14">
        <f>IF('Admissions 2020'!J10&gt;0,'Admissions 2020'!J10/'Admissions 2020'!C10,"  ")</f>
        <v>0.02204691716836205</v>
      </c>
      <c r="L10" s="14">
        <f>IF('Admissions 2020'!I10&gt;0,'Admissions 2020'!I10/'Admissions 2020'!C10,"  ")</f>
        <v>0.009217355200332157</v>
      </c>
      <c r="M10" s="8">
        <v>2020</v>
      </c>
      <c r="N10" t="s" s="5">
        <v>151</v>
      </c>
      <c r="O10" s="8">
        <v>12</v>
      </c>
    </row>
    <row r="11" ht="15" customHeight="1">
      <c r="A11" t="s" s="5">
        <v>28</v>
      </c>
      <c r="B11" t="s" s="5">
        <v>29</v>
      </c>
      <c r="C11" s="14"/>
      <c r="D11" s="14"/>
      <c r="E11" s="14"/>
      <c r="F11" s="14"/>
      <c r="G11" s="14"/>
      <c r="H11" s="14"/>
      <c r="I11" t="s" s="5">
        <f>IF('Admissions 2020'!F11&gt;0,'Admissions 2020'!F11/'Admissions 2020'!C11,"  ")</f>
        <v>131</v>
      </c>
      <c r="J11" t="s" s="5">
        <f>IF('Admissions 2020'!G11&gt;0,'Admissions 2020'!G11/'Admissions 2020'!C11,"  ")</f>
        <v>131</v>
      </c>
      <c r="K11" t="s" s="5">
        <f>IF('Admissions 2020'!J11&gt;0,'Admissions 2020'!J11/'Admissions 2020'!C11,"  ")</f>
        <v>131</v>
      </c>
      <c r="L11" t="s" s="5">
        <f>IF('Admissions 2020'!I11&gt;0,'Admissions 2020'!I11/'Admissions 2020'!C11,"  ")</f>
        <v>131</v>
      </c>
      <c r="M11" s="8">
        <v>2020</v>
      </c>
      <c r="N11" s="7"/>
      <c r="O11" s="7"/>
    </row>
    <row r="12" ht="15" customHeight="1">
      <c r="A12" t="s" s="5">
        <v>30</v>
      </c>
      <c r="B12" t="s" s="5">
        <v>31</v>
      </c>
      <c r="C12" s="14">
        <f>1-D12</f>
        <v>0.6000000000000001</v>
      </c>
      <c r="D12" s="14">
        <f>ROUND(H12,2)+ROUND(G12,2)</f>
        <v>0.4</v>
      </c>
      <c r="E12" s="14">
        <f>SUM(ROUND(L12,2),ROUND(I12,2))</f>
        <v>0.24</v>
      </c>
      <c r="F12" s="14">
        <f>ROUND(K12,2)+ROUND(J12,2)</f>
        <v>0.16</v>
      </c>
      <c r="G12" s="14">
        <f>ROUND(J12,2)+ROUND(I12,2)</f>
        <v>0.35</v>
      </c>
      <c r="H12" s="14">
        <f>ROUND(K12,2)+ROUND(L12,2)</f>
        <v>0.05</v>
      </c>
      <c r="I12" s="14">
        <f>IF('Admissions 2020'!F12&gt;0,'Admissions 2020'!F12/'Admissions 2020'!C12,"  ")</f>
        <v>0.2143553101656382</v>
      </c>
      <c r="J12" s="14">
        <f>IF('Admissions 2020'!G12&gt;0,'Admissions 2020'!G12/'Admissions 2020'!C12,"  ")</f>
        <v>0.1424163689509581</v>
      </c>
      <c r="K12" s="14">
        <f>IF('Admissions 2020'!J12&gt;0,'Admissions 2020'!J12/'Admissions 2020'!C12,"  ")</f>
        <v>0.02257226372198766</v>
      </c>
      <c r="L12" s="14">
        <f>IF('Admissions 2020'!I12&gt;0,'Admissions 2020'!I12/'Admissions 2020'!C12,"  ")</f>
        <v>0.03426437154920429</v>
      </c>
      <c r="M12" s="8">
        <v>2020</v>
      </c>
      <c r="N12" t="s" s="5">
        <v>151</v>
      </c>
      <c r="O12" s="8">
        <v>12</v>
      </c>
    </row>
    <row r="13" ht="15" customHeight="1">
      <c r="A13" t="s" s="5">
        <v>32</v>
      </c>
      <c r="B13" t="s" s="5">
        <v>33</v>
      </c>
      <c r="C13" s="14">
        <f>1-D13</f>
        <v>0.5599999999999999</v>
      </c>
      <c r="D13" s="14">
        <f>ROUND(H13,2)+ROUND(G13,2)</f>
        <v>0.4400000000000001</v>
      </c>
      <c r="E13" s="14">
        <f>SUM(ROUND(L13,2),ROUND(I13,2))</f>
        <v>0.25</v>
      </c>
      <c r="F13" s="14">
        <f>ROUND(K13,2)+ROUND(J13,2)</f>
        <v>0.19</v>
      </c>
      <c r="G13" s="14">
        <f>ROUND(J13,2)+ROUND(I13,2)</f>
        <v>0.27</v>
      </c>
      <c r="H13" s="14">
        <f>ROUND(K13,2)+ROUND(L13,2)</f>
        <v>0.17</v>
      </c>
      <c r="I13" s="14">
        <f>IF('Admissions 2020'!F13&gt;0,'Admissions 2020'!F13/'Admissions 2020'!C13,"  ")</f>
        <v>0.1408216136195411</v>
      </c>
      <c r="J13" s="14">
        <f>IF('Admissions 2020'!G13&gt;0,'Admissions 2020'!G13/'Admissions 2020'!C13,"  ")</f>
        <v>0.1313841598815692</v>
      </c>
      <c r="K13" s="14">
        <f>IF('Admissions 2020'!J13&gt;0,'Admissions 2020'!J13/'Admissions 2020'!C13,"  ")</f>
        <v>0.06069578090303479</v>
      </c>
      <c r="L13" s="14">
        <f>IF('Admissions 2020'!I13&gt;0,'Admissions 2020'!I13/'Admissions 2020'!C13,"  ")</f>
        <v>0.1145447816432272</v>
      </c>
      <c r="M13" s="8">
        <v>2020</v>
      </c>
      <c r="N13" t="s" s="5">
        <v>151</v>
      </c>
      <c r="O13" s="8">
        <v>12</v>
      </c>
    </row>
    <row r="14" ht="15" customHeight="1">
      <c r="A14" t="s" s="5">
        <v>34</v>
      </c>
      <c r="B14" t="s" s="5">
        <v>35</v>
      </c>
      <c r="C14" s="14">
        <f>1-D14</f>
        <v>0.3200000000000001</v>
      </c>
      <c r="D14" s="14">
        <f>ROUND(H14,2)+ROUND(G14,2)</f>
        <v>0.6799999999999999</v>
      </c>
      <c r="E14" s="14">
        <f>SUM(ROUND(L14,2),ROUND(I14,2))</f>
        <v>0.53</v>
      </c>
      <c r="F14" s="14">
        <f>ROUND(K14,2)+ROUND(J14,2)</f>
        <v>0.15</v>
      </c>
      <c r="G14" s="14">
        <f>ROUND(J14,2)+ROUND(I14,2)</f>
        <v>0.49</v>
      </c>
      <c r="H14" s="14">
        <f>ROUND(K14,2)+ROUND(L14,2)</f>
        <v>0.19</v>
      </c>
      <c r="I14" s="14">
        <f>IF('Admissions 2020'!F14&gt;0,'Admissions 2020'!F14/'Admissions 2020'!C14,"  ")</f>
        <v>0.3806115810019519</v>
      </c>
      <c r="J14" s="14">
        <f>IF('Admissions 2020'!G14&gt;0,'Admissions 2020'!G14/'Admissions 2020'!C14,"  ")</f>
        <v>0.1122316200390371</v>
      </c>
      <c r="K14" s="14">
        <f>IF('Admissions 2020'!J14&gt;0,'Admissions 2020'!J14/'Admissions 2020'!C14,"  ")</f>
        <v>0.03773584905660377</v>
      </c>
      <c r="L14" s="14">
        <f>IF('Admissions 2020'!I14&gt;0,'Admissions 2020'!I14/'Admissions 2020'!C14,"  ")</f>
        <v>0.1502927781392323</v>
      </c>
      <c r="M14" s="8">
        <v>2020</v>
      </c>
      <c r="N14" t="s" s="5">
        <v>150</v>
      </c>
      <c r="O14" s="8">
        <v>6</v>
      </c>
    </row>
    <row r="15" ht="15" customHeight="1">
      <c r="A15" t="s" s="5">
        <v>36</v>
      </c>
      <c r="B15" t="s" s="5">
        <v>37</v>
      </c>
      <c r="C15" s="14">
        <f>1-D15</f>
        <v>0.63</v>
      </c>
      <c r="D15" s="14">
        <f>ROUND(H15,2)+ROUND(G15,2)</f>
        <v>0.37</v>
      </c>
      <c r="E15" s="14">
        <f>L15</f>
        <v>0.05448524984948826</v>
      </c>
      <c r="F15" s="14">
        <f>K15</f>
        <v>0.3157134256472005</v>
      </c>
      <c r="G15" s="14"/>
      <c r="H15" s="14">
        <f>ROUND(K15,2)+ROUND(L15,2)</f>
        <v>0.37</v>
      </c>
      <c r="I15" t="s" s="5">
        <f>IF('Admissions 2020'!F15&gt;0,'Admissions 2020'!F15/'Admissions 2020'!C15,"  ")</f>
        <v>131</v>
      </c>
      <c r="J15" t="s" s="5">
        <f>IF('Admissions 2020'!G15&gt;0,'Admissions 2020'!G15/'Admissions 2020'!C15,"  ")</f>
        <v>131</v>
      </c>
      <c r="K15" s="14">
        <f>IF('Admissions 2020'!J15&gt;0,'Admissions 2020'!J15/'Admissions 2020'!C15,"  ")</f>
        <v>0.3157134256472005</v>
      </c>
      <c r="L15" s="14">
        <f>IF('Admissions 2020'!I15&gt;0,'Admissions 2020'!I15/'Admissions 2020'!C15,"  ")</f>
        <v>0.05448524984948826</v>
      </c>
      <c r="M15" s="8">
        <v>2020</v>
      </c>
      <c r="N15" t="s" s="5">
        <v>151</v>
      </c>
      <c r="O15" s="7"/>
    </row>
    <row r="16" ht="15" customHeight="1">
      <c r="A16" t="s" s="5">
        <v>38</v>
      </c>
      <c r="B16" t="s" s="5">
        <v>39</v>
      </c>
      <c r="C16" s="14">
        <f>1-D16</f>
        <v>0.85</v>
      </c>
      <c r="D16" s="14">
        <f>ROUND(H16,2)+ROUND(G16,2)</f>
        <v>0.15</v>
      </c>
      <c r="E16" s="14">
        <f>SUM(ROUND(L16,2),ROUND(I16,2))</f>
        <v>0.03</v>
      </c>
      <c r="F16" s="14">
        <f>ROUND(K16,2)+ROUND(J16,2)</f>
        <v>0.12</v>
      </c>
      <c r="G16" s="14">
        <f>ROUND(J16,2)+ROUND(I16,2)</f>
        <v>0.01</v>
      </c>
      <c r="H16" s="14">
        <f>ROUND(K16,2)+ROUND(L16,2)</f>
        <v>0.14</v>
      </c>
      <c r="I16" s="14">
        <f>IF('Admissions 2020'!F16&gt;0,'Admissions 2020'!F16/'Admissions 2020'!C16,"  ")</f>
        <v>0.0007552870090634441</v>
      </c>
      <c r="J16" s="14">
        <f>IF('Admissions 2020'!G16&gt;0,'Admissions 2020'!G16/'Admissions 2020'!C16,"  ")</f>
        <v>0.01309164149043303</v>
      </c>
      <c r="K16" s="14">
        <f>IF('Admissions 2020'!J16&gt;0,'Admissions 2020'!J16/'Admissions 2020'!C16,"  ")</f>
        <v>0.1130412890231621</v>
      </c>
      <c r="L16" s="14">
        <f>IF('Admissions 2020'!I16&gt;0,'Admissions 2020'!I16/'Admissions 2020'!C16,"  ")</f>
        <v>0.02819738167170191</v>
      </c>
      <c r="M16" s="8">
        <v>2020</v>
      </c>
      <c r="N16" t="s" s="5">
        <v>150</v>
      </c>
      <c r="O16" s="8">
        <v>7</v>
      </c>
    </row>
    <row r="17" ht="15" customHeight="1">
      <c r="A17" t="s" s="5">
        <v>40</v>
      </c>
      <c r="B17" t="s" s="5">
        <v>41</v>
      </c>
      <c r="C17" s="14">
        <f>1-D17</f>
        <v>0.36</v>
      </c>
      <c r="D17" s="14">
        <f>ROUND(H17,2)+ROUND(G17,2)</f>
        <v>0.64</v>
      </c>
      <c r="E17" s="14">
        <f>SUM(ROUND(L17,2),ROUND(I17,2))</f>
        <v>0.12</v>
      </c>
      <c r="F17" s="14">
        <f>ROUND(K17,2)+ROUND(J17,2)</f>
        <v>0.52</v>
      </c>
      <c r="G17" s="14">
        <f>ROUND(J17,2)+ROUND(I17,2)</f>
        <v>0.42</v>
      </c>
      <c r="H17" s="14">
        <f>ROUND(K17,2)+ROUND(L17,2)</f>
        <v>0.22</v>
      </c>
      <c r="I17" s="14">
        <f>IF('Admissions 2020'!F17&gt;0,'Admissions 2020'!F17/'Admissions 2020'!C17,"  ")</f>
        <v>0.08025933378046055</v>
      </c>
      <c r="J17" s="14">
        <f>IF('Admissions 2020'!G17&gt;0,'Admissions 2020'!G17/'Admissions 2020'!C17,"  ")</f>
        <v>0.3375810418063939</v>
      </c>
      <c r="K17" s="14">
        <f>IF('Admissions 2020'!J17&gt;0,'Admissions 2020'!J17/'Admissions 2020'!C17,"  ")</f>
        <v>0.1770623742454728</v>
      </c>
      <c r="L17" s="14">
        <f>IF('Admissions 2020'!I17&gt;0,'Admissions 2020'!I17/'Admissions 2020'!C17,"  ")</f>
        <v>0.03800581265369998</v>
      </c>
      <c r="M17" s="8">
        <v>2020</v>
      </c>
      <c r="N17" t="s" s="5">
        <v>151</v>
      </c>
      <c r="O17" s="8">
        <v>12</v>
      </c>
    </row>
    <row r="18" ht="15" customHeight="1">
      <c r="A18" t="s" s="5">
        <v>42</v>
      </c>
      <c r="B18" t="s" s="5">
        <v>43</v>
      </c>
      <c r="C18" s="14">
        <f>1-D18</f>
        <v>0.4</v>
      </c>
      <c r="D18" s="14">
        <f>ROUND(H18,2)+ROUND(G18,2)</f>
        <v>0.6</v>
      </c>
      <c r="E18" s="14">
        <f>L18</f>
        <v>0.01968680089485459</v>
      </c>
      <c r="F18" s="14">
        <f>K18</f>
        <v>0.2996271439224459</v>
      </c>
      <c r="G18" s="14">
        <f>'Admissions 2020'!E18/'Admissions 2020'!C18</f>
        <v>0.2784489187173751</v>
      </c>
      <c r="H18" s="14">
        <f>ROUND(K18,2)+ROUND(L18,2)</f>
        <v>0.32</v>
      </c>
      <c r="I18" t="s" s="5">
        <f>IF('Admissions 2020'!F18&gt;0,'Admissions 2020'!F18/'Admissions 2020'!C18,"  ")</f>
        <v>131</v>
      </c>
      <c r="J18" t="s" s="5">
        <f>IF('Admissions 2020'!G18&gt;0,'Admissions 2020'!G18/'Admissions 2020'!C18,"  ")</f>
        <v>131</v>
      </c>
      <c r="K18" s="14">
        <f>IF('Admissions 2020'!J18&gt;0,'Admissions 2020'!J18/'Admissions 2020'!C18,"  ")</f>
        <v>0.2996271439224459</v>
      </c>
      <c r="L18" s="14">
        <f>IF('Admissions 2020'!I18&gt;0,'Admissions 2020'!I18/'Admissions 2020'!C18,"  ")</f>
        <v>0.01968680089485459</v>
      </c>
      <c r="M18" s="8">
        <v>2020</v>
      </c>
      <c r="N18" t="s" s="5">
        <v>150</v>
      </c>
      <c r="O18" s="8">
        <v>6</v>
      </c>
    </row>
    <row r="19" ht="15" customHeight="1">
      <c r="A19" t="s" s="5">
        <v>44</v>
      </c>
      <c r="B19" t="s" s="5">
        <v>45</v>
      </c>
      <c r="C19" s="14"/>
      <c r="D19" s="14"/>
      <c r="E19" s="14"/>
      <c r="F19" s="14"/>
      <c r="G19" s="14"/>
      <c r="H19" s="14"/>
      <c r="I19" t="s" s="5">
        <f>IF('Admissions 2020'!F19&gt;0,'Admissions 2020'!F19/'Admissions 2020'!C19,"  ")</f>
        <v>131</v>
      </c>
      <c r="J19" t="s" s="5">
        <f>IF('Admissions 2020'!G19&gt;0,'Admissions 2020'!G19/'Admissions 2020'!C19,"  ")</f>
        <v>131</v>
      </c>
      <c r="K19" t="s" s="5">
        <f>IF('Admissions 2020'!J19&gt;0,'Admissions 2020'!J19/'Admissions 2020'!C19,"  ")</f>
        <v>131</v>
      </c>
      <c r="L19" t="s" s="5">
        <f>IF('Admissions 2020'!I19&gt;0,'Admissions 2020'!I19/'Admissions 2020'!C19,"  ")</f>
        <v>131</v>
      </c>
      <c r="M19" s="8">
        <v>2020</v>
      </c>
      <c r="N19" t="s" s="5">
        <v>150</v>
      </c>
      <c r="O19" s="7"/>
    </row>
    <row r="20" ht="15" customHeight="1">
      <c r="A20" t="s" s="5">
        <v>46</v>
      </c>
      <c r="B20" t="s" s="5">
        <v>47</v>
      </c>
      <c r="C20" s="14">
        <f>1-D20</f>
        <v>0.8</v>
      </c>
      <c r="D20" s="14">
        <f>ROUND(H20,2)+ROUND(G20,2)</f>
        <v>0.2</v>
      </c>
      <c r="E20" s="14">
        <f>L20</f>
        <v>0.05799648506151142</v>
      </c>
      <c r="F20" s="14">
        <f>K20</f>
        <v>0.140597539543058</v>
      </c>
      <c r="G20" s="28">
        <f>'Admissions 2020'!E20/'Admissions 2020'!C20</f>
        <v>0.00351493848857645</v>
      </c>
      <c r="H20" s="14">
        <f>ROUND(K20,2)+ROUND(L20,2)</f>
        <v>0.2</v>
      </c>
      <c r="I20" t="s" s="5">
        <f>IF('Admissions 2020'!F20&gt;0,'Admissions 2020'!F20/'Admissions 2020'!C20,"  ")</f>
        <v>131</v>
      </c>
      <c r="J20" t="s" s="5">
        <f>IF('Admissions 2020'!G20&gt;0,'Admissions 2020'!G20/'Admissions 2020'!C20,"  ")</f>
        <v>131</v>
      </c>
      <c r="K20" s="14">
        <f>IF('Admissions 2020'!J20&gt;0,'Admissions 2020'!J20/'Admissions 2020'!C20,"  ")</f>
        <v>0.140597539543058</v>
      </c>
      <c r="L20" s="14">
        <f>IF('Admissions 2020'!I20&gt;0,'Admissions 2020'!I20/'Admissions 2020'!C20,"  ")</f>
        <v>0.05799648506151142</v>
      </c>
      <c r="M20" s="8">
        <v>2020</v>
      </c>
      <c r="N20" t="s" s="5">
        <v>150</v>
      </c>
      <c r="O20" s="8">
        <v>7</v>
      </c>
    </row>
    <row r="21" ht="15" customHeight="1">
      <c r="A21" t="s" s="5">
        <v>48</v>
      </c>
      <c r="B21" t="s" s="5">
        <v>49</v>
      </c>
      <c r="C21" s="14">
        <f>1-D21</f>
        <v>0.73</v>
      </c>
      <c r="D21" s="14">
        <f>ROUND(H21,2)+ROUND(G21,2)</f>
        <v>0.27</v>
      </c>
      <c r="E21" s="14">
        <f>SUM(ROUND(L21,2),ROUND(I21,2))</f>
        <v>0.04</v>
      </c>
      <c r="F21" s="14">
        <f>ROUND(K21,2)+ROUND(J21,2)</f>
        <v>0.23</v>
      </c>
      <c r="G21" s="14">
        <f>ROUND(J21,2)+ROUND(I21,2)</f>
        <v>0.14</v>
      </c>
      <c r="H21" s="14">
        <f>ROUND(K21,2)+ROUND(L21,2)</f>
        <v>0.13</v>
      </c>
      <c r="I21" s="14">
        <f>IF('Admissions 2020'!F21&gt;0,'Admissions 2020'!F21/'Admissions 2020'!C21,"  ")</f>
        <v>0.01918133280601147</v>
      </c>
      <c r="J21" s="14">
        <f>IF('Admissions 2020'!G21&gt;0,'Admissions 2020'!G21/'Admissions 2020'!C21,"  ")</f>
        <v>0.1229978247973107</v>
      </c>
      <c r="K21" s="14">
        <f>IF('Admissions 2020'!J21&gt;0,'Admissions 2020'!J21/'Admissions 2020'!C21,"  ")</f>
        <v>0.1057939489816097</v>
      </c>
      <c r="L21" s="14">
        <f>IF('Admissions 2020'!I21&gt;0,'Admissions 2020'!I21/'Admissions 2020'!C21,"  ")</f>
        <v>0.01839035000988729</v>
      </c>
      <c r="M21" s="8">
        <v>2020</v>
      </c>
      <c r="N21" t="s" s="5">
        <v>151</v>
      </c>
      <c r="O21" s="8">
        <v>12</v>
      </c>
    </row>
    <row r="22" ht="15" customHeight="1">
      <c r="A22" t="s" s="5">
        <v>50</v>
      </c>
      <c r="B22" t="s" s="5">
        <v>51</v>
      </c>
      <c r="C22" s="14">
        <f>1-D22</f>
        <v>0.54</v>
      </c>
      <c r="D22" s="14">
        <f>ROUND(H22,2)+ROUND(G22,2)</f>
        <v>0.46</v>
      </c>
      <c r="E22" s="14">
        <f>I22</f>
        <v>0.1468253968253968</v>
      </c>
      <c r="F22" s="14">
        <f>J22</f>
        <v>0.3055555555555556</v>
      </c>
      <c r="G22" s="14">
        <f>ROUND(J22,2)+ROUND(I22,2)</f>
        <v>0.46</v>
      </c>
      <c r="H22" s="14"/>
      <c r="I22" s="14">
        <f>IF('Admissions 2020'!F22&gt;0,'Admissions 2020'!F22/'Admissions 2020'!C22,"  ")</f>
        <v>0.1468253968253968</v>
      </c>
      <c r="J22" s="14">
        <f>IF('Admissions 2020'!G22&gt;0,'Admissions 2020'!G22/'Admissions 2020'!C22,"  ")</f>
        <v>0.3055555555555556</v>
      </c>
      <c r="K22" t="s" s="5">
        <f>IF('Admissions 2020'!J22&gt;0,'Admissions 2020'!J22/'Admissions 2020'!C22,"  ")</f>
        <v>131</v>
      </c>
      <c r="L22" t="s" s="5">
        <f>IF('Admissions 2020'!I22&gt;0,'Admissions 2020'!I22/'Admissions 2020'!C22,"  ")</f>
        <v>131</v>
      </c>
      <c r="M22" s="8">
        <v>2020</v>
      </c>
      <c r="N22" t="s" s="5">
        <v>150</v>
      </c>
      <c r="O22" s="8">
        <v>6</v>
      </c>
    </row>
    <row r="23" ht="15" customHeight="1">
      <c r="A23" t="s" s="5">
        <v>52</v>
      </c>
      <c r="B23" t="s" s="5">
        <v>53</v>
      </c>
      <c r="C23" s="14">
        <f>1-D23</f>
        <v>0.49</v>
      </c>
      <c r="D23" s="14">
        <f>ROUND(H23,2)+ROUND(G23,2)</f>
        <v>0.51</v>
      </c>
      <c r="E23" s="14">
        <f>L23</f>
        <v>0.1021032504780115</v>
      </c>
      <c r="F23" s="14">
        <f>K23</f>
        <v>0.2022944550669216</v>
      </c>
      <c r="G23" s="14">
        <f>'Admissions 2020'!E23/'Admissions 2020'!C23</f>
        <v>0.2084130019120459</v>
      </c>
      <c r="H23" s="14">
        <f>ROUND(K23,2)+ROUND(L23,2)</f>
        <v>0.3</v>
      </c>
      <c r="I23" t="s" s="5">
        <f>IF('Admissions 2020'!F23&gt;0,'Admissions 2020'!F23/'Admissions 2020'!C23,"  ")</f>
        <v>131</v>
      </c>
      <c r="J23" t="s" s="5">
        <f>IF('Admissions 2020'!G23&gt;0,'Admissions 2020'!G23/'Admissions 2020'!C23,"  ")</f>
        <v>131</v>
      </c>
      <c r="K23" s="14">
        <f>IF('Admissions 2020'!J23&gt;0,'Admissions 2020'!J23/'Admissions 2020'!C23,"  ")</f>
        <v>0.2022944550669216</v>
      </c>
      <c r="L23" s="14">
        <f>IF('Admissions 2020'!I23&gt;0,'Admissions 2020'!I23/'Admissions 2020'!C23,"  ")</f>
        <v>0.1021032504780115</v>
      </c>
      <c r="M23" s="8">
        <v>2020</v>
      </c>
      <c r="N23" t="s" s="5">
        <v>150</v>
      </c>
      <c r="O23" s="8">
        <v>6</v>
      </c>
    </row>
    <row r="24" ht="15" customHeight="1">
      <c r="A24" t="s" s="5">
        <v>54</v>
      </c>
      <c r="B24" t="s" s="5">
        <v>55</v>
      </c>
      <c r="C24" s="14">
        <f>1-D24</f>
        <v>0.38</v>
      </c>
      <c r="D24" s="14">
        <f>ROUND(H24,2)+ROUND(G24,2)</f>
        <v>0.62</v>
      </c>
      <c r="E24" s="14">
        <f>L24</f>
        <v>0.05276427156491986</v>
      </c>
      <c r="F24" s="14">
        <f>K24</f>
        <v>0.3439582207815595</v>
      </c>
      <c r="G24" s="14">
        <f>'Admissions 2020'!E24/'Admissions 2020'!C24</f>
        <v>0.2314064469656042</v>
      </c>
      <c r="H24" s="14">
        <f>ROUND(K24,2)+ROUND(L24,2)</f>
        <v>0.39</v>
      </c>
      <c r="I24" t="s" s="5">
        <f>IF('Admissions 2020'!F24&gt;0,'Admissions 2020'!F24/'Admissions 2020'!C24,"  ")</f>
        <v>131</v>
      </c>
      <c r="J24" t="s" s="5">
        <f>IF('Admissions 2020'!G24&gt;0,'Admissions 2020'!G24/'Admissions 2020'!C24,"  ")</f>
        <v>131</v>
      </c>
      <c r="K24" s="14">
        <f>IF('Admissions 2020'!J24&gt;0,'Admissions 2020'!J24/'Admissions 2020'!C24,"  ")</f>
        <v>0.3439582207815595</v>
      </c>
      <c r="L24" s="14">
        <f>IF('Admissions 2020'!I24&gt;0,'Admissions 2020'!I24/'Admissions 2020'!C24,"  ")</f>
        <v>0.05276427156491986</v>
      </c>
      <c r="M24" s="8">
        <v>2020</v>
      </c>
      <c r="N24" t="s" s="5">
        <v>151</v>
      </c>
      <c r="O24" s="8">
        <v>12</v>
      </c>
    </row>
    <row r="25" ht="15" customHeight="1">
      <c r="A25" t="s" s="5">
        <v>56</v>
      </c>
      <c r="B25" t="s" s="5">
        <v>57</v>
      </c>
      <c r="C25" s="14">
        <f>1-D25</f>
        <v>0.21</v>
      </c>
      <c r="D25" s="14">
        <f>ROUND(H25,2)+ROUND(G25,2)</f>
        <v>0.79</v>
      </c>
      <c r="E25" s="14">
        <f>SUM(ROUND(L25,2),ROUND(I25,2))</f>
        <v>0.17</v>
      </c>
      <c r="F25" s="14">
        <f>ROUND(K25,2)+ROUND(J25,2)</f>
        <v>0.62</v>
      </c>
      <c r="G25" s="14">
        <f>ROUND(J25,2)+ROUND(I25,2)</f>
        <v>0.37</v>
      </c>
      <c r="H25" s="14">
        <f>ROUND(K25,2)+ROUND(L25,2)</f>
        <v>0.42</v>
      </c>
      <c r="I25" s="14">
        <f>IF('Admissions 2020'!F25&gt;0,'Admissions 2020'!F25/'Admissions 2020'!C25,"  ")</f>
        <v>0.1157142857142857</v>
      </c>
      <c r="J25" s="14">
        <f>IF('Admissions 2020'!G25&gt;0,'Admissions 2020'!G25/'Admissions 2020'!C25,"  ")</f>
        <v>0.2541269841269841</v>
      </c>
      <c r="K25" s="14">
        <f>IF('Admissions 2020'!J25&gt;0,'Admissions 2020'!J25/'Admissions 2020'!C25,"  ")</f>
        <v>0.3749206349206349</v>
      </c>
      <c r="L25" s="14">
        <f>IF('Admissions 2020'!I25&gt;0,'Admissions 2020'!I25/'Admissions 2020'!C25,"  ")</f>
        <v>0.04841269841269841</v>
      </c>
      <c r="M25" s="8">
        <v>2020</v>
      </c>
      <c r="N25" t="s" s="5">
        <v>150</v>
      </c>
      <c r="O25" s="8">
        <v>6</v>
      </c>
    </row>
    <row r="26" ht="15" customHeight="1">
      <c r="A26" t="s" s="5">
        <v>58</v>
      </c>
      <c r="B26" t="s" s="5">
        <v>59</v>
      </c>
      <c r="C26" s="14"/>
      <c r="D26" s="14"/>
      <c r="E26" s="14"/>
      <c r="F26" s="14"/>
      <c r="G26" s="14"/>
      <c r="H26" s="14"/>
      <c r="I26" t="s" s="5">
        <f>IF('Admissions 2020'!F26&gt;0,'Admissions 2020'!F26/'Admissions 2020'!C26,"  ")</f>
        <v>131</v>
      </c>
      <c r="J26" t="s" s="5">
        <f>IF('Admissions 2020'!G26&gt;0,'Admissions 2020'!G26/'Admissions 2020'!C26,"  ")</f>
        <v>131</v>
      </c>
      <c r="K26" t="s" s="5">
        <f>IF('Admissions 2020'!J26&gt;0,'Admissions 2020'!J26/'Admissions 2020'!C26,"  ")</f>
        <v>131</v>
      </c>
      <c r="L26" t="s" s="5">
        <f>IF('Admissions 2020'!I26&gt;0,'Admissions 2020'!I26/'Admissions 2020'!C26,"  ")</f>
        <v>131</v>
      </c>
      <c r="M26" s="8">
        <v>2020</v>
      </c>
      <c r="N26" s="7"/>
      <c r="O26" s="7"/>
    </row>
    <row r="27" ht="15" customHeight="1">
      <c r="A27" t="s" s="5">
        <v>60</v>
      </c>
      <c r="B27" t="s" s="5">
        <v>61</v>
      </c>
      <c r="C27" s="14">
        <f>1-D27</f>
        <v>0.62</v>
      </c>
      <c r="D27" s="14">
        <f>ROUND(H27,2)+ROUND(G27,2)</f>
        <v>0.38</v>
      </c>
      <c r="E27" s="14">
        <f>SUM(ROUND(L27,2),ROUND(I27,2))</f>
        <v>0.08</v>
      </c>
      <c r="F27" s="14">
        <f>ROUND(K27,2)+ROUND(J27,2)</f>
        <v>0.3</v>
      </c>
      <c r="G27" s="14">
        <f>ROUND(J27,2)+ROUND(I27,2)</f>
        <v>0.21</v>
      </c>
      <c r="H27" s="14">
        <f>ROUND(K27,2)+ROUND(L27,2)</f>
        <v>0.17</v>
      </c>
      <c r="I27" s="14">
        <f>IF('Admissions 2020'!F27&gt;0,'Admissions 2020'!F27/'Admissions 2020'!C27,"  ")</f>
        <v>0.05952380952380952</v>
      </c>
      <c r="J27" s="14">
        <f>IF('Admissions 2020'!G27&gt;0,'Admissions 2020'!G27/'Admissions 2020'!C27,"  ")</f>
        <v>0.1538095238095238</v>
      </c>
      <c r="K27" s="14">
        <f>IF('Admissions 2020'!J27&gt;0,'Admissions 2020'!J27/'Admissions 2020'!C27,"  ")</f>
        <v>0.149047619047619</v>
      </c>
      <c r="L27" s="14">
        <f>IF('Admissions 2020'!I27&gt;0,'Admissions 2020'!I27/'Admissions 2020'!C27,"  ")</f>
        <v>0.01571428571428572</v>
      </c>
      <c r="M27" s="8">
        <v>2020</v>
      </c>
      <c r="N27" t="s" s="5">
        <v>151</v>
      </c>
      <c r="O27" s="8">
        <v>12</v>
      </c>
    </row>
    <row r="28" ht="15" customHeight="1">
      <c r="A28" t="s" s="5">
        <v>62</v>
      </c>
      <c r="B28" t="s" s="5">
        <v>63</v>
      </c>
      <c r="C28" s="14">
        <f>1-D28</f>
        <v>0.5</v>
      </c>
      <c r="D28" s="14">
        <f>ROUND(H28,2)+ROUND(G28,2)</f>
        <v>0.5</v>
      </c>
      <c r="E28" s="14">
        <f>SUM(ROUND(L28,2),ROUND(I28,2))</f>
        <v>0.4</v>
      </c>
      <c r="F28" s="14">
        <f>ROUND(K28,2)+ROUND(J28,2)</f>
        <v>0.1</v>
      </c>
      <c r="G28" s="14">
        <f>ROUND(J28,2)+ROUND(I28,2)</f>
        <v>0.23</v>
      </c>
      <c r="H28" s="14">
        <f>ROUND(K28,2)+ROUND(L28,2)</f>
        <v>0.27</v>
      </c>
      <c r="I28" s="14">
        <f>IF('Admissions 2020'!F28&gt;0,'Admissions 2020'!F28/'Admissions 2020'!C28,"  ")</f>
        <v>0.1298670123385664</v>
      </c>
      <c r="J28" s="14">
        <f>IF('Admissions 2020'!G28&gt;0,'Admissions 2020'!G28/'Admissions 2020'!C28,"  ")</f>
        <v>0.1013010706226895</v>
      </c>
      <c r="K28" s="14">
        <f>IF('Admissions 2020'!J28&gt;0,'Admissions 2020'!J28/'Admissions 2020'!C28,"  ")</f>
        <v>0.001392289596236017</v>
      </c>
      <c r="L28" s="14">
        <f>IF('Admissions 2020'!I28&gt;0,'Admissions 2020'!I28/'Admissions 2020'!C28,"  ")</f>
        <v>0.2742810504584954</v>
      </c>
      <c r="M28" s="8">
        <v>2020</v>
      </c>
      <c r="N28" t="s" s="5">
        <v>151</v>
      </c>
      <c r="O28" s="8">
        <v>6</v>
      </c>
    </row>
    <row r="29" ht="15" customHeight="1">
      <c r="A29" t="s" s="5">
        <v>64</v>
      </c>
      <c r="B29" t="s" s="5">
        <v>65</v>
      </c>
      <c r="C29" s="14">
        <f>1-D29</f>
        <v>0.51</v>
      </c>
      <c r="D29" s="14">
        <f>ROUND(H29,2)+ROUND(G29,2)</f>
        <v>0.49</v>
      </c>
      <c r="E29" s="14">
        <f>SUM(ROUND(L29,2),ROUND(I29,2))</f>
        <v>0.08</v>
      </c>
      <c r="F29" s="14">
        <f>ROUND(K29,2)+ROUND(J29,2)</f>
        <v>0.41</v>
      </c>
      <c r="G29" s="14">
        <f>ROUND(J29,2)+ROUND(I29,2)</f>
        <v>0.31</v>
      </c>
      <c r="H29" s="14">
        <f>ROUND(K29,2)+ROUND(L29,2)</f>
        <v>0.18</v>
      </c>
      <c r="I29" s="14">
        <f>IF('Admissions 2020'!F29&gt;0,'Admissions 2020'!F29/'Admissions 2020'!C29,"  ")</f>
        <v>0.0421875</v>
      </c>
      <c r="J29" s="14">
        <f>IF('Admissions 2020'!G29&gt;0,'Admissions 2020'!G29/'Admissions 2020'!C29,"  ")</f>
        <v>0.2671875</v>
      </c>
      <c r="K29" s="14">
        <f>IF('Admissions 2020'!J29&gt;0,'Admissions 2020'!J29/'Admissions 2020'!C29,"  ")</f>
        <v>0.140625</v>
      </c>
      <c r="L29" s="14">
        <f>IF('Admissions 2020'!I29&gt;0,'Admissions 2020'!I29/'Admissions 2020'!C29,"  ")</f>
        <v>0.040625</v>
      </c>
      <c r="M29" s="8">
        <v>2020</v>
      </c>
      <c r="N29" t="s" s="5">
        <v>150</v>
      </c>
      <c r="O29" s="8">
        <v>6</v>
      </c>
    </row>
    <row r="30" ht="15" customHeight="1">
      <c r="A30" t="s" s="5">
        <v>66</v>
      </c>
      <c r="B30" t="s" s="5">
        <v>67</v>
      </c>
      <c r="C30" s="14"/>
      <c r="D30" s="14"/>
      <c r="E30" s="14"/>
      <c r="F30" s="14"/>
      <c r="G30" s="14"/>
      <c r="H30" s="14"/>
      <c r="I30" t="s" s="5">
        <f>IF('Admissions 2020'!F30&gt;0,'Admissions 2020'!F30/'Admissions 2020'!C30,"  ")</f>
        <v>131</v>
      </c>
      <c r="J30" t="s" s="5">
        <f>IF('Admissions 2020'!G30&gt;0,'Admissions 2020'!G30/'Admissions 2020'!C30,"  ")</f>
        <v>131</v>
      </c>
      <c r="K30" t="s" s="5">
        <f>IF('Admissions 2020'!J30&gt;0,'Admissions 2020'!J30/'Admissions 2020'!C30,"  ")</f>
        <v>131</v>
      </c>
      <c r="L30" t="s" s="5">
        <f>IF('Admissions 2020'!I30&gt;0,'Admissions 2020'!I30/'Admissions 2020'!C30,"  ")</f>
        <v>131</v>
      </c>
      <c r="M30" s="8">
        <v>2020</v>
      </c>
      <c r="N30" s="7"/>
      <c r="O30" s="7"/>
    </row>
    <row r="31" ht="15" customHeight="1">
      <c r="A31" t="s" s="5">
        <v>68</v>
      </c>
      <c r="B31" t="s" s="5">
        <v>69</v>
      </c>
      <c r="C31" s="14">
        <f>1-D31</f>
        <v>0.34</v>
      </c>
      <c r="D31" s="14">
        <f>ROUND(H31,2)+ROUND(G31,2)</f>
        <v>0.66</v>
      </c>
      <c r="E31" s="14"/>
      <c r="F31" s="14">
        <f>ROUND(K31,2)+ROUND(J31,2)</f>
        <v>0.66</v>
      </c>
      <c r="G31" s="14">
        <f>'Admissions 2020'!E31/'Admissions 2020'!C31</f>
        <v>0.08785046728971962</v>
      </c>
      <c r="H31" s="14">
        <f>'Admissions 2020'!H31/'Admissions 2020'!C31</f>
        <v>0.5663551401869159</v>
      </c>
      <c r="I31" t="s" s="5">
        <f>IF('Admissions 2020'!F31&gt;0,'Admissions 2020'!F31/'Admissions 2020'!C31,"  ")</f>
        <v>131</v>
      </c>
      <c r="J31" s="14">
        <f>IF('Admissions 2020'!G31&gt;0,'Admissions 2020'!G31/'Admissions 2020'!C31,"  ")</f>
        <v>0.08785046728971962</v>
      </c>
      <c r="K31" s="14">
        <f>IF('Admissions 2020'!J31&gt;0,'Admissions 2020'!J31/'Admissions 2020'!C31,"  ")</f>
        <v>0.5663551401869159</v>
      </c>
      <c r="L31" t="s" s="5">
        <f>IF('Admissions 2020'!I31&gt;0,'Admissions 2020'!I31/'Admissions 2020'!C31,"  ")</f>
        <v>131</v>
      </c>
      <c r="M31" s="8">
        <v>2020</v>
      </c>
      <c r="N31" t="s" s="5">
        <v>150</v>
      </c>
      <c r="O31" s="8">
        <v>6</v>
      </c>
    </row>
    <row r="32" ht="15" customHeight="1">
      <c r="A32" t="s" s="5">
        <v>70</v>
      </c>
      <c r="B32" t="s" s="5">
        <v>71</v>
      </c>
      <c r="C32" s="14"/>
      <c r="D32" s="14"/>
      <c r="E32" s="14"/>
      <c r="F32" s="14"/>
      <c r="G32" s="14"/>
      <c r="H32" s="14"/>
      <c r="I32" t="s" s="5">
        <f>IF('Admissions 2020'!F32&gt;0,'Admissions 2020'!F32/'Admissions 2020'!C32,"  ")</f>
        <v>131</v>
      </c>
      <c r="J32" t="s" s="5">
        <f>IF('Admissions 2020'!G32&gt;0,'Admissions 2020'!G32/'Admissions 2020'!C32,"  ")</f>
        <v>131</v>
      </c>
      <c r="K32" t="s" s="5">
        <f>IF('Admissions 2020'!J32&gt;0,'Admissions 2020'!J32/'Admissions 2020'!C32,"  ")</f>
        <v>131</v>
      </c>
      <c r="L32" t="s" s="5">
        <f>IF('Admissions 2020'!I32&gt;0,'Admissions 2020'!I32/'Admissions 2020'!C32,"  ")</f>
        <v>131</v>
      </c>
      <c r="M32" s="8">
        <v>2020</v>
      </c>
      <c r="N32" t="s" s="5">
        <v>150</v>
      </c>
      <c r="O32" s="8">
        <v>0</v>
      </c>
    </row>
    <row r="33" ht="15" customHeight="1">
      <c r="A33" t="s" s="5">
        <v>72</v>
      </c>
      <c r="B33" t="s" s="5">
        <v>73</v>
      </c>
      <c r="C33" s="14"/>
      <c r="D33" s="14"/>
      <c r="E33" s="14"/>
      <c r="F33" s="14"/>
      <c r="G33" s="14"/>
      <c r="H33" s="14"/>
      <c r="I33" t="s" s="5">
        <f>IF('Admissions 2020'!F33&gt;0,'Admissions 2020'!F33/'Admissions 2020'!C33,"  ")</f>
        <v>131</v>
      </c>
      <c r="J33" t="s" s="5">
        <f>IF('Admissions 2020'!G33&gt;0,'Admissions 2020'!G33/'Admissions 2020'!C33,"  ")</f>
        <v>131</v>
      </c>
      <c r="K33" t="s" s="5">
        <f>IF('Admissions 2020'!J33&gt;0,'Admissions 2020'!J33/'Admissions 2020'!C33,"  ")</f>
        <v>131</v>
      </c>
      <c r="L33" t="s" s="5">
        <f>IF('Admissions 2020'!I33&gt;0,'Admissions 2020'!I33/'Admissions 2020'!C33,"  ")</f>
        <v>131</v>
      </c>
      <c r="M33" s="8">
        <v>2020</v>
      </c>
      <c r="N33" s="7"/>
      <c r="O33" s="7"/>
    </row>
    <row r="34" ht="15" customHeight="1">
      <c r="A34" t="s" s="5">
        <v>74</v>
      </c>
      <c r="B34" t="s" s="5">
        <v>75</v>
      </c>
      <c r="C34" s="14">
        <f>1-D34</f>
        <v>0.53</v>
      </c>
      <c r="D34" s="14">
        <f>ROUND(H34,2)+ROUND(G34,2)</f>
        <v>0.47</v>
      </c>
      <c r="E34" s="14">
        <f>SUM(ROUND(L34,2),ROUND(I34,2))</f>
        <v>0.02</v>
      </c>
      <c r="F34" s="14">
        <f>ROUND(K34,2)+ROUND(J34,2)</f>
        <v>0.45</v>
      </c>
      <c r="G34" s="14">
        <f>ROUND(J34,2)+ROUND(I34,2)</f>
        <v>0.27</v>
      </c>
      <c r="H34" s="14">
        <f>ROUND(K34,2)+ROUND(L34,2)</f>
        <v>0.2</v>
      </c>
      <c r="I34" s="14">
        <f>IF('Admissions 2020'!F34&gt;0,'Admissions 2020'!F34/'Admissions 2020'!C34,"  ")</f>
        <v>0.01992679951199675</v>
      </c>
      <c r="J34" s="14">
        <f>IF('Admissions 2020'!G34&gt;0,'Admissions 2020'!G34/'Admissions 2020'!C34,"  ")</f>
        <v>0.2452216348108987</v>
      </c>
      <c r="K34" s="14">
        <f>IF('Admissions 2020'!J34&gt;0,'Admissions 2020'!J34/'Admissions 2020'!C34,"  ")</f>
        <v>0.1996746644977633</v>
      </c>
      <c r="L34" s="14">
        <f>IF('Admissions 2020'!I34&gt;0,'Admissions 2020'!I34/'Admissions 2020'!C34,"  ")</f>
        <v>0.002440016266775112</v>
      </c>
      <c r="M34" s="8">
        <v>2020</v>
      </c>
      <c r="N34" t="s" s="5">
        <v>150</v>
      </c>
      <c r="O34" s="8">
        <v>6</v>
      </c>
    </row>
    <row r="35" ht="15" customHeight="1">
      <c r="A35" t="s" s="5">
        <v>76</v>
      </c>
      <c r="B35" t="s" s="5">
        <v>77</v>
      </c>
      <c r="C35" s="14">
        <f>1-D35</f>
        <v>0.4399999999999999</v>
      </c>
      <c r="D35" s="14">
        <f>ROUND(H35,2)+ROUND(G35,2)</f>
        <v>0.5600000000000001</v>
      </c>
      <c r="E35" s="14">
        <f>L35</f>
        <v>0.05903319224771664</v>
      </c>
      <c r="F35" s="14">
        <f>K35</f>
        <v>0.5018935174871909</v>
      </c>
      <c r="G35" s="14"/>
      <c r="H35" s="14">
        <f>ROUND(K35,2)+ROUND(L35,2)</f>
        <v>0.5600000000000001</v>
      </c>
      <c r="I35" t="s" s="5">
        <f>IF('Admissions 2020'!F35&gt;0,'Admissions 2020'!F35/'Admissions 2020'!C35,"  ")</f>
        <v>131</v>
      </c>
      <c r="J35" t="s" s="5">
        <f>IF('Admissions 2020'!G35&gt;0,'Admissions 2020'!G35/'Admissions 2020'!C35,"  ")</f>
        <v>131</v>
      </c>
      <c r="K35" s="14">
        <f>IF('Admissions 2020'!J35&gt;0,'Admissions 2020'!J35/'Admissions 2020'!C35,"  ")</f>
        <v>0.5018935174871909</v>
      </c>
      <c r="L35" s="14">
        <f>IF('Admissions 2020'!I35&gt;0,'Admissions 2020'!I35/'Admissions 2020'!C35,"  ")</f>
        <v>0.05903319224771664</v>
      </c>
      <c r="M35" s="8">
        <v>2020</v>
      </c>
      <c r="N35" t="s" s="5">
        <v>150</v>
      </c>
      <c r="O35" s="8">
        <v>6</v>
      </c>
    </row>
    <row r="36" ht="15" customHeight="1">
      <c r="A36" t="s" s="5">
        <v>78</v>
      </c>
      <c r="B36" t="s" s="5">
        <v>79</v>
      </c>
      <c r="C36" s="14"/>
      <c r="D36" s="14"/>
      <c r="E36" s="14"/>
      <c r="F36" s="14"/>
      <c r="G36" s="14"/>
      <c r="H36" s="14"/>
      <c r="I36" t="s" s="5">
        <f>IF('Admissions 2020'!F36&gt;0,'Admissions 2020'!F36/'Admissions 2020'!C36,"  ")</f>
        <v>131</v>
      </c>
      <c r="J36" t="s" s="5">
        <f>IF('Admissions 2020'!G36&gt;0,'Admissions 2020'!G36/'Admissions 2020'!C36,"  ")</f>
        <v>131</v>
      </c>
      <c r="K36" t="s" s="5">
        <f>IF('Admissions 2020'!J36&gt;0,'Admissions 2020'!J36/'Admissions 2020'!C36,"  ")</f>
        <v>131</v>
      </c>
      <c r="L36" t="s" s="5">
        <f>IF('Admissions 2020'!I36&gt;0,'Admissions 2020'!I36/'Admissions 2020'!C36,"  ")</f>
        <v>131</v>
      </c>
      <c r="M36" s="8">
        <v>2020</v>
      </c>
      <c r="N36" s="7"/>
      <c r="O36" s="7"/>
    </row>
    <row r="37" ht="15" customHeight="1">
      <c r="A37" t="s" s="5">
        <v>80</v>
      </c>
      <c r="B37" t="s" s="5">
        <v>81</v>
      </c>
      <c r="C37" s="14">
        <f>1-D37</f>
        <v>0.82</v>
      </c>
      <c r="D37" s="14">
        <f>ROUND(H37,2)+ROUND(G37,2)</f>
        <v>0.18</v>
      </c>
      <c r="E37" s="14">
        <f>I37</f>
        <v>0.07937028533945556</v>
      </c>
      <c r="F37" s="14">
        <f>J37</f>
        <v>0.09068547064611349</v>
      </c>
      <c r="G37" s="14">
        <f>ROUND(J37,2)+ROUND(I37,2)</f>
        <v>0.17</v>
      </c>
      <c r="H37" s="14">
        <f>'Admissions 2020'!H37/'Admissions 2020'!C37</f>
        <v>0.01033125614955723</v>
      </c>
      <c r="I37" s="14">
        <f>IF('Admissions 2020'!F37&gt;0,'Admissions 2020'!F37/'Admissions 2020'!C37,"  ")</f>
        <v>0.07937028533945556</v>
      </c>
      <c r="J37" s="14">
        <f>IF('Admissions 2020'!G37&gt;0,'Admissions 2020'!G37/'Admissions 2020'!C37,"  ")</f>
        <v>0.09068547064611349</v>
      </c>
      <c r="K37" t="s" s="5">
        <f>IF('Admissions 2020'!J37&gt;0,'Admissions 2020'!J37/'Admissions 2020'!C37,"  ")</f>
        <v>131</v>
      </c>
      <c r="L37" t="s" s="5">
        <f>IF('Admissions 2020'!I37&gt;0,'Admissions 2020'!I37/'Admissions 2020'!C37,"  ")</f>
        <v>131</v>
      </c>
      <c r="M37" s="8">
        <v>2020</v>
      </c>
      <c r="N37" t="s" s="5">
        <v>151</v>
      </c>
      <c r="O37" s="8">
        <v>6</v>
      </c>
    </row>
    <row r="38" ht="15" customHeight="1">
      <c r="A38" t="s" s="5">
        <v>82</v>
      </c>
      <c r="B38" t="s" s="5">
        <v>83</v>
      </c>
      <c r="C38" s="14">
        <f>1-D38</f>
        <v>0.63</v>
      </c>
      <c r="D38" s="14">
        <f>ROUND(H38,2)+ROUND(G38,2)</f>
        <v>0.37</v>
      </c>
      <c r="E38" s="14">
        <f>SUM(ROUND(L38,2),ROUND(I38,2))</f>
        <v>0.14</v>
      </c>
      <c r="F38" s="14">
        <f>ROUND(K38,2)+ROUND(J38,2)</f>
        <v>0.23</v>
      </c>
      <c r="G38" s="14">
        <f>ROUND(J38,2)+ROUND(I38,2)</f>
        <v>0.34</v>
      </c>
      <c r="H38" s="14">
        <f>ROUND(K38,2)+ROUND(L38,2)</f>
        <v>0.03</v>
      </c>
      <c r="I38" s="14">
        <f>IF('Admissions 2020'!F38&gt;0,'Admissions 2020'!F38/'Admissions 2020'!C38,"  ")</f>
        <v>0.1308550185873606</v>
      </c>
      <c r="J38" s="14">
        <f>IF('Admissions 2020'!G38&gt;0,'Admissions 2020'!G38/'Admissions 2020'!C38,"  ")</f>
        <v>0.212639405204461</v>
      </c>
      <c r="K38" s="14">
        <f>IF('Admissions 2020'!J38&gt;0,'Admissions 2020'!J38/'Admissions 2020'!C38,"  ")</f>
        <v>0.02156133828996282</v>
      </c>
      <c r="L38" s="14">
        <f>IF('Admissions 2020'!I38&gt;0,'Admissions 2020'!I38/'Admissions 2020'!C38,"  ")</f>
        <v>0.008426270136307311</v>
      </c>
      <c r="M38" s="8">
        <v>2020</v>
      </c>
      <c r="N38" t="s" s="5">
        <v>150</v>
      </c>
      <c r="O38" s="8">
        <v>8</v>
      </c>
    </row>
    <row r="39" ht="15" customHeight="1">
      <c r="A39" t="s" s="5">
        <v>84</v>
      </c>
      <c r="B39" t="s" s="5">
        <v>85</v>
      </c>
      <c r="C39" s="14">
        <f>1-D39</f>
        <v>0.53</v>
      </c>
      <c r="D39" s="14">
        <f>ROUND(H39,2)+ROUND(G39,2)</f>
        <v>0.47</v>
      </c>
      <c r="E39" s="14">
        <f>L39</f>
        <v>0.2514501160092807</v>
      </c>
      <c r="F39" s="14">
        <f>K39</f>
        <v>0.2221577726218097</v>
      </c>
      <c r="G39" s="14"/>
      <c r="H39" s="14">
        <f>ROUND(K39,2)+ROUND(L39,2)</f>
        <v>0.47</v>
      </c>
      <c r="I39" t="s" s="5">
        <f>IF('Admissions 2020'!F39&gt;0,'Admissions 2020'!F39/'Admissions 2020'!C39,"  ")</f>
        <v>131</v>
      </c>
      <c r="J39" t="s" s="5">
        <f>IF('Admissions 2020'!G39&gt;0,'Admissions 2020'!G39/'Admissions 2020'!C39,"  ")</f>
        <v>131</v>
      </c>
      <c r="K39" s="14">
        <f>IF('Admissions 2020'!J39&gt;0,'Admissions 2020'!J39/'Admissions 2020'!C39,"  ")</f>
        <v>0.2221577726218097</v>
      </c>
      <c r="L39" s="14">
        <f>IF('Admissions 2020'!I39&gt;0,'Admissions 2020'!I39/'Admissions 2020'!C39,"  ")</f>
        <v>0.2514501160092807</v>
      </c>
      <c r="M39" s="8">
        <v>2020</v>
      </c>
      <c r="N39" t="s" s="5">
        <v>150</v>
      </c>
      <c r="O39" s="8">
        <v>8</v>
      </c>
    </row>
    <row r="40" ht="15" customHeight="1">
      <c r="A40" t="s" s="5">
        <v>86</v>
      </c>
      <c r="B40" t="s" s="5">
        <v>87</v>
      </c>
      <c r="C40" s="14">
        <f>1-D40</f>
        <v>0.76</v>
      </c>
      <c r="D40" s="14">
        <f>ROUND(H40,2)+ROUND(G40,2)</f>
        <v>0.24</v>
      </c>
      <c r="E40" s="14">
        <f>SUM(ROUND(L40,2),ROUND(I40,2))</f>
        <v>0.19</v>
      </c>
      <c r="F40" s="14">
        <f>ROUND(K40,2)+ROUND(J40,2)</f>
        <v>0.05</v>
      </c>
      <c r="G40" s="14">
        <f>ROUND(J40,2)+ROUND(I40,2)</f>
        <v>0.2</v>
      </c>
      <c r="H40" s="14">
        <f>ROUND(K40,2)+ROUND(L40,2)</f>
        <v>0.04</v>
      </c>
      <c r="I40" s="14">
        <f>IF('Admissions 2020'!F40&gt;0,'Admissions 2020'!F40/'Admissions 2020'!C40,"  ")</f>
        <v>0.1666666666666667</v>
      </c>
      <c r="J40" s="14">
        <f>IF('Admissions 2020'!G40&gt;0,'Admissions 2020'!G40/'Admissions 2020'!C40,"  ")</f>
        <v>0.02698412698412699</v>
      </c>
      <c r="K40" s="14">
        <f>IF('Admissions 2020'!J40&gt;0,'Admissions 2020'!J40/'Admissions 2020'!C40,"  ")</f>
        <v>0.01825396825396826</v>
      </c>
      <c r="L40" s="14">
        <f>IF('Admissions 2020'!I40&gt;0,'Admissions 2020'!I40/'Admissions 2020'!C40,"  ")</f>
        <v>0.01984126984126984</v>
      </c>
      <c r="M40" s="8">
        <v>2020</v>
      </c>
      <c r="N40" t="s" s="5">
        <v>150</v>
      </c>
      <c r="O40" s="8">
        <v>8</v>
      </c>
    </row>
    <row r="41" ht="15" customHeight="1">
      <c r="A41" t="s" s="5">
        <v>88</v>
      </c>
      <c r="B41" t="s" s="5">
        <v>89</v>
      </c>
      <c r="C41" s="14">
        <f>1-D41</f>
        <v>0.8100000000000001</v>
      </c>
      <c r="D41" s="14">
        <f>ROUND(H41,2)+ROUND(G41,2)</f>
        <v>0.19</v>
      </c>
      <c r="E41" s="14"/>
      <c r="F41" s="14"/>
      <c r="G41" s="14">
        <f>'Admissions 2020'!E41/'Admissions 2020'!C41</f>
        <v>0.09793588054457619</v>
      </c>
      <c r="H41" s="14">
        <f>'Admissions 2020'!H41/'Admissions 2020'!C41</f>
        <v>0.09046991655687307</v>
      </c>
      <c r="I41" t="s" s="5">
        <f>IF('Admissions 2020'!F41&gt;0,'Admissions 2020'!F41/'Admissions 2020'!C41,"  ")</f>
        <v>131</v>
      </c>
      <c r="J41" t="s" s="5">
        <f>IF('Admissions 2020'!G41&gt;0,'Admissions 2020'!G41/'Admissions 2020'!C41,"  ")</f>
        <v>131</v>
      </c>
      <c r="K41" t="s" s="5">
        <f>IF('Admissions 2020'!J41&gt;0,'Admissions 2020'!J41/'Admissions 2020'!C41,"  ")</f>
        <v>131</v>
      </c>
      <c r="L41" t="s" s="5">
        <f>IF('Admissions 2020'!I41&gt;0,'Admissions 2020'!I41/'Admissions 2020'!C41,"  ")</f>
        <v>131</v>
      </c>
      <c r="M41" s="8">
        <v>2020</v>
      </c>
      <c r="N41" t="s" s="5">
        <v>150</v>
      </c>
      <c r="O41" s="8">
        <v>6</v>
      </c>
    </row>
    <row r="42" ht="15" customHeight="1">
      <c r="A42" t="s" s="5">
        <v>90</v>
      </c>
      <c r="B42" t="s" s="5">
        <v>91</v>
      </c>
      <c r="C42" s="14"/>
      <c r="D42" s="14"/>
      <c r="E42" s="14"/>
      <c r="F42" s="14"/>
      <c r="G42" s="14"/>
      <c r="H42" s="14"/>
      <c r="I42" t="s" s="5">
        <f>IF('Admissions 2020'!F42&gt;0,'Admissions 2020'!F42/'Admissions 2020'!C42,"  ")</f>
        <v>131</v>
      </c>
      <c r="J42" t="s" s="5">
        <f>IF('Admissions 2020'!G42&gt;0,'Admissions 2020'!G42/'Admissions 2020'!C42,"  ")</f>
        <v>131</v>
      </c>
      <c r="K42" t="s" s="5">
        <f>IF('Admissions 2020'!J42&gt;0,'Admissions 2020'!J42/'Admissions 2020'!C42,"  ")</f>
        <v>131</v>
      </c>
      <c r="L42" t="s" s="5">
        <f>IF('Admissions 2020'!I42&gt;0,'Admissions 2020'!I42/'Admissions 2020'!C42,"  ")</f>
        <v>131</v>
      </c>
      <c r="M42" s="8">
        <v>2020</v>
      </c>
      <c r="N42" t="s" s="5">
        <v>150</v>
      </c>
      <c r="O42" s="7"/>
    </row>
    <row r="43" ht="15" customHeight="1">
      <c r="A43" t="s" s="5">
        <v>92</v>
      </c>
      <c r="B43" t="s" s="5">
        <v>93</v>
      </c>
      <c r="C43" s="14"/>
      <c r="D43" s="14"/>
      <c r="E43" s="14"/>
      <c r="F43" s="14"/>
      <c r="G43" s="14"/>
      <c r="H43" s="14"/>
      <c r="I43" t="s" s="5">
        <f>IF('Admissions 2020'!F43&gt;0,'Admissions 2020'!F43/'Admissions 2020'!C43,"  ")</f>
        <v>131</v>
      </c>
      <c r="J43" t="s" s="5">
        <f>IF('Admissions 2020'!G43&gt;0,'Admissions 2020'!G43/'Admissions 2020'!C43,"  ")</f>
        <v>131</v>
      </c>
      <c r="K43" t="s" s="5">
        <f>IF('Admissions 2020'!J43&gt;0,'Admissions 2020'!J43/'Admissions 2020'!C43,"  ")</f>
        <v>131</v>
      </c>
      <c r="L43" t="s" s="5">
        <f>IF('Admissions 2020'!I43&gt;0,'Admissions 2020'!I43/'Admissions 2020'!C43,"  ")</f>
        <v>131</v>
      </c>
      <c r="M43" s="8">
        <v>2020</v>
      </c>
      <c r="N43" t="s" s="5">
        <v>151</v>
      </c>
      <c r="O43" s="8">
        <v>6</v>
      </c>
    </row>
    <row r="44" ht="15" customHeight="1">
      <c r="A44" t="s" s="5">
        <v>94</v>
      </c>
      <c r="B44" t="s" s="5">
        <v>95</v>
      </c>
      <c r="C44" s="14"/>
      <c r="D44" s="14"/>
      <c r="E44" s="14"/>
      <c r="F44" s="14"/>
      <c r="G44" s="14"/>
      <c r="H44" s="14"/>
      <c r="I44" t="s" s="5">
        <f>IF('Admissions 2020'!F44&gt;0,'Admissions 2020'!F44/'Admissions 2020'!C44,"  ")</f>
        <v>131</v>
      </c>
      <c r="J44" t="s" s="5">
        <f>IF('Admissions 2020'!G44&gt;0,'Admissions 2020'!G44/'Admissions 2020'!C44,"  ")</f>
        <v>131</v>
      </c>
      <c r="K44" t="s" s="5">
        <f>IF('Admissions 2020'!J44&gt;0,'Admissions 2020'!J44/'Admissions 2020'!C44,"  ")</f>
        <v>131</v>
      </c>
      <c r="L44" t="s" s="5">
        <f>IF('Admissions 2020'!I44&gt;0,'Admissions 2020'!I44/'Admissions 2020'!C44,"  ")</f>
        <v>131</v>
      </c>
      <c r="M44" s="8">
        <v>2020</v>
      </c>
      <c r="N44" t="s" s="5">
        <v>151</v>
      </c>
      <c r="O44" s="7"/>
    </row>
    <row r="45" ht="15" customHeight="1">
      <c r="A45" t="s" s="5">
        <v>96</v>
      </c>
      <c r="B45" t="s" s="5">
        <v>97</v>
      </c>
      <c r="C45" s="14">
        <f>1-D45</f>
        <v>0.1899999999999999</v>
      </c>
      <c r="D45" s="14">
        <f>ROUND(H45,2)+ROUND(G45,2)</f>
        <v>0.8100000000000001</v>
      </c>
      <c r="E45" s="14">
        <f>SUM(ROUND(L45,2),ROUND(I45,2))</f>
        <v>0.19</v>
      </c>
      <c r="F45" s="14">
        <f>ROUND(K45,2)+ROUND(J45,2)</f>
        <v>0.62</v>
      </c>
      <c r="G45" s="14">
        <f>ROUND(J45,2)+ROUND(I45,2)</f>
        <v>0.2</v>
      </c>
      <c r="H45" s="14">
        <f>ROUND(K45,2)+ROUND(L45,2)</f>
        <v>0.61</v>
      </c>
      <c r="I45" s="14">
        <f>IF('Admissions 2020'!F45&gt;0,'Admissions 2020'!F45/'Admissions 2020'!C45,"  ")</f>
        <v>0.1003717472118959</v>
      </c>
      <c r="J45" s="14">
        <f>IF('Admissions 2020'!G45&gt;0,'Admissions 2020'!G45/'Admissions 2020'!C45,"  ")</f>
        <v>0.104089219330855</v>
      </c>
      <c r="K45" s="14">
        <f>IF('Admissions 2020'!J45&gt;0,'Admissions 2020'!J45/'Admissions 2020'!C45,"  ")</f>
        <v>0.5204460966542751</v>
      </c>
      <c r="L45" s="14">
        <f>IF('Admissions 2020'!I45&gt;0,'Admissions 2020'!I45/'Admissions 2020'!C45,"  ")</f>
        <v>0.09442379182156134</v>
      </c>
      <c r="M45" s="8">
        <v>2020</v>
      </c>
      <c r="N45" t="s" s="5">
        <v>150</v>
      </c>
      <c r="O45" s="8">
        <v>6</v>
      </c>
    </row>
    <row r="46" ht="15" customHeight="1">
      <c r="A46" t="s" s="5">
        <v>98</v>
      </c>
      <c r="B46" t="s" s="5">
        <v>99</v>
      </c>
      <c r="C46" s="14"/>
      <c r="D46" s="14"/>
      <c r="E46" s="14"/>
      <c r="F46" s="14"/>
      <c r="G46" s="14"/>
      <c r="H46" s="14"/>
      <c r="I46" t="s" s="5">
        <f>IF('Admissions 2020'!F46&gt;0,'Admissions 2020'!F46/'Admissions 2020'!C46,"  ")</f>
        <v>131</v>
      </c>
      <c r="J46" t="s" s="5">
        <f>IF('Admissions 2020'!G46&gt;0,'Admissions 2020'!G46/'Admissions 2020'!C46,"  ")</f>
        <v>131</v>
      </c>
      <c r="K46" t="s" s="5">
        <f>IF('Admissions 2020'!J46&gt;0,'Admissions 2020'!J46/'Admissions 2020'!C46,"  ")</f>
        <v>131</v>
      </c>
      <c r="L46" t="s" s="5">
        <f>IF('Admissions 2020'!I46&gt;0,'Admissions 2020'!I46/'Admissions 2020'!C46,"  ")</f>
        <v>131</v>
      </c>
      <c r="M46" s="8">
        <v>2020</v>
      </c>
      <c r="N46" t="s" s="5">
        <v>151</v>
      </c>
      <c r="O46" s="7"/>
    </row>
    <row r="47" ht="15" customHeight="1">
      <c r="A47" t="s" s="5">
        <v>100</v>
      </c>
      <c r="B47" t="s" s="5">
        <v>101</v>
      </c>
      <c r="C47" s="14">
        <f>1-D47</f>
        <v>0.89</v>
      </c>
      <c r="D47" s="14">
        <f>ROUND(H47,2)+ROUND(G47,2)</f>
        <v>0.11</v>
      </c>
      <c r="E47" s="14"/>
      <c r="F47" s="14"/>
      <c r="G47" s="14">
        <f>'Admissions 2020'!E47/'Admissions 2020'!C47</f>
        <v>0.0522947236965345</v>
      </c>
      <c r="H47" s="14">
        <f>'Admissions 2020'!H47/'Admissions 2020'!C47</f>
        <v>0.06228535747736497</v>
      </c>
      <c r="I47" t="s" s="5">
        <f>IF('Admissions 2020'!F47&gt;0,'Admissions 2020'!F47/'Admissions 2020'!C47,"  ")</f>
        <v>131</v>
      </c>
      <c r="J47" t="s" s="5">
        <f>IF('Admissions 2020'!G47&gt;0,'Admissions 2020'!G47/'Admissions 2020'!C47,"  ")</f>
        <v>131</v>
      </c>
      <c r="K47" t="s" s="5">
        <f>IF('Admissions 2020'!J47&gt;0,'Admissions 2020'!J47/'Admissions 2020'!C47,"  ")</f>
        <v>131</v>
      </c>
      <c r="L47" t="s" s="5">
        <f>IF('Admissions 2020'!I47&gt;0,'Admissions 2020'!I47/'Admissions 2020'!C47,"  ")</f>
        <v>131</v>
      </c>
      <c r="M47" s="8">
        <v>2020</v>
      </c>
      <c r="N47" t="s" s="5">
        <v>151</v>
      </c>
      <c r="O47" s="8">
        <v>12</v>
      </c>
    </row>
    <row r="48" ht="15" customHeight="1">
      <c r="A48" t="s" s="5">
        <v>102</v>
      </c>
      <c r="B48" t="s" s="5">
        <v>103</v>
      </c>
      <c r="C48" s="14">
        <f>1-D48</f>
        <v>0.5700000000000001</v>
      </c>
      <c r="D48" s="14">
        <f>ROUND(H48,2)+ROUND(G48,2)</f>
        <v>0.43</v>
      </c>
      <c r="E48" s="14"/>
      <c r="F48" s="14"/>
      <c r="G48" s="14"/>
      <c r="H48" s="14">
        <f>ROUND(K48,2)+ROUND(L48,2)</f>
        <v>0.43</v>
      </c>
      <c r="I48" t="s" s="5">
        <f>IF('Admissions 2020'!F48&gt;0,'Admissions 2020'!F48/'Admissions 2020'!C48,"  ")</f>
        <v>131</v>
      </c>
      <c r="J48" t="s" s="5">
        <f>IF('Admissions 2020'!G48&gt;0,'Admissions 2020'!G48/'Admissions 2020'!C48,"  ")</f>
        <v>131</v>
      </c>
      <c r="K48" s="14">
        <f>IF('Admissions 2020'!J48&gt;0,'Admissions 2020'!J48/'Admissions 2020'!C48,"  ")</f>
        <v>0.2025278362925068</v>
      </c>
      <c r="L48" s="14">
        <f>IF('Admissions 2020'!I48&gt;0,'Admissions 2020'!I48/'Admissions 2020'!C48,"  ")</f>
        <v>0.2323201925970509</v>
      </c>
      <c r="M48" s="8">
        <v>2020</v>
      </c>
      <c r="N48" s="7"/>
      <c r="O48" s="7"/>
    </row>
    <row r="49" ht="15" customHeight="1">
      <c r="A49" t="s" s="5">
        <v>104</v>
      </c>
      <c r="B49" t="s" s="5">
        <v>105</v>
      </c>
      <c r="C49" s="14">
        <f>1-D49</f>
        <v>0.3400000000000001</v>
      </c>
      <c r="D49" s="14">
        <f>ROUND(H49,2)+ROUND(G49,2)</f>
        <v>0.6599999999999999</v>
      </c>
      <c r="E49" s="14">
        <f>SUM(ROUND(L49,2),ROUND(I49,2))</f>
        <v>0.13</v>
      </c>
      <c r="F49" s="14">
        <f>ROUND(K49,2)+ROUND(J49,2)</f>
        <v>0.53</v>
      </c>
      <c r="G49" s="14">
        <f>ROUND(J49,2)+ROUND(I49,2)</f>
        <v>0.25</v>
      </c>
      <c r="H49" s="14">
        <f>ROUND(K49,2)+ROUND(L49,2)</f>
        <v>0.41</v>
      </c>
      <c r="I49" s="14">
        <f>IF('Admissions 2020'!F49&gt;0,'Admissions 2020'!F49/'Admissions 2020'!C49,"  ")</f>
        <v>0.06873385012919897</v>
      </c>
      <c r="J49" s="14">
        <f>IF('Admissions 2020'!G49&gt;0,'Admissions 2020'!G49/'Admissions 2020'!C49,"  ")</f>
        <v>0.1819121447028424</v>
      </c>
      <c r="K49" s="14">
        <f>IF('Admissions 2020'!J49&gt;0,'Admissions 2020'!J49/'Admissions 2020'!C49,"  ")</f>
        <v>0.3498708010335917</v>
      </c>
      <c r="L49" s="14">
        <f>IF('Admissions 2020'!I49&gt;0,'Admissions 2020'!I49/'Admissions 2020'!C49,"  ")</f>
        <v>0.0640826873385013</v>
      </c>
      <c r="M49" s="8">
        <v>2020</v>
      </c>
      <c r="N49" t="s" s="5">
        <v>150</v>
      </c>
      <c r="O49" s="8">
        <v>3</v>
      </c>
    </row>
    <row r="50" ht="15" customHeight="1">
      <c r="A50" t="s" s="5">
        <v>106</v>
      </c>
      <c r="B50" t="s" s="5">
        <v>107</v>
      </c>
      <c r="C50" s="14">
        <f>1-D50</f>
        <v>0.5600000000000001</v>
      </c>
      <c r="D50" s="14">
        <f>ROUND(H50,2)+ROUND(G50,2)</f>
        <v>0.44</v>
      </c>
      <c r="E50" s="14">
        <f>SUM(ROUND(L50,2),ROUND(I50,2))</f>
        <v>0.12</v>
      </c>
      <c r="F50" s="14">
        <f>ROUND(K50,2)+ROUND(J50,2)</f>
        <v>0.32</v>
      </c>
      <c r="G50" s="14">
        <f>ROUND(J50,2)+ROUND(I50,2)</f>
        <v>0.13</v>
      </c>
      <c r="H50" s="14">
        <f>ROUND(K50,2)+ROUND(L50,2)</f>
        <v>0.31</v>
      </c>
      <c r="I50" s="14">
        <f>IF('Admissions 2020'!F50&gt;0,'Admissions 2020'!F50/'Admissions 2020'!C50,"  ")</f>
        <v>0.00193735873425896</v>
      </c>
      <c r="J50" s="14">
        <f>IF('Admissions 2020'!G50&gt;0,'Admissions 2020'!G50/'Admissions 2020'!C50,"  ")</f>
        <v>0.1340006457862448</v>
      </c>
      <c r="K50" s="14">
        <f>IF('Admissions 2020'!J50&gt;0,'Admissions 2020'!J50/'Admissions 2020'!C50,"  ")</f>
        <v>0.1901840490797546</v>
      </c>
      <c r="L50" s="14">
        <f>IF('Admissions 2020'!I50&gt;0,'Admissions 2020'!I50/'Admissions 2020'!C50,"  ")</f>
        <v>0.1159186309331611</v>
      </c>
      <c r="M50" s="8">
        <v>2020</v>
      </c>
      <c r="N50" t="s" s="5">
        <v>151</v>
      </c>
      <c r="O50" s="8">
        <v>10</v>
      </c>
    </row>
    <row r="51" ht="15" customHeight="1">
      <c r="A51" t="s" s="5">
        <v>108</v>
      </c>
      <c r="B51" t="s" s="5">
        <v>109</v>
      </c>
      <c r="C51" s="14">
        <f>1-D51</f>
        <v>0.45</v>
      </c>
      <c r="D51" s="14">
        <f>ROUND(H51,2)+ROUND(G51,2)</f>
        <v>0.55</v>
      </c>
      <c r="E51" s="14">
        <f>SUM(ROUND(L51,2),ROUND(I51,2))</f>
        <v>0.1</v>
      </c>
      <c r="F51" s="14">
        <f>ROUND(K51,2)+ROUND(J51,2)</f>
        <v>0.45</v>
      </c>
      <c r="G51" s="14">
        <f>ROUND(J51,2)+ROUND(I51,2)</f>
        <v>0.3</v>
      </c>
      <c r="H51" s="14">
        <f>ROUND(K51,2)+ROUND(L51,2)</f>
        <v>0.25</v>
      </c>
      <c r="I51" s="14">
        <f>IF('Admissions 2020'!F51&gt;0,'Admissions 2020'!F51/'Admissions 2020'!C51,"  ")</f>
        <v>0.06150341685649203</v>
      </c>
      <c r="J51" s="14">
        <f>IF('Admissions 2020'!G51&gt;0,'Admissions 2020'!G51/'Admissions 2020'!C51,"  ")</f>
        <v>0.2369020501138952</v>
      </c>
      <c r="K51" s="14">
        <f>IF('Admissions 2020'!J51&gt;0,'Admissions 2020'!J51/'Admissions 2020'!C51,"  ")</f>
        <v>0.214123006833713</v>
      </c>
      <c r="L51" s="14">
        <f>IF('Admissions 2020'!I51&gt;0,'Admissions 2020'!I51/'Admissions 2020'!C51,"  ")</f>
        <v>0.04441913439635535</v>
      </c>
      <c r="M51" s="8">
        <v>2020</v>
      </c>
      <c r="N51" t="s" s="5">
        <v>151</v>
      </c>
      <c r="O51" s="8">
        <v>12</v>
      </c>
    </row>
    <row r="52" ht="15" customHeight="1">
      <c r="A52" s="7"/>
      <c r="B52" s="7"/>
      <c r="C52" s="14"/>
      <c r="D52" s="14"/>
      <c r="E52" s="14"/>
      <c r="F52" s="14"/>
      <c r="G52" s="14"/>
      <c r="H52" s="14"/>
      <c r="I52" s="28"/>
      <c r="J52" s="28"/>
      <c r="K52" s="28"/>
      <c r="L52" s="28"/>
      <c r="M52" s="7"/>
      <c r="N52" s="7"/>
      <c r="O52" s="7"/>
    </row>
    <row r="53" ht="15" customHeight="1">
      <c r="A53" s="7"/>
      <c r="B53" t="s" s="9">
        <v>110</v>
      </c>
      <c r="C53" s="29">
        <f>('Admissions 2020'!C53-'Admissions 2020'!E53-'Admissions 2020'!H53)/'Admissions 2020'!C53</f>
        <v>0.6410104374667562</v>
      </c>
      <c r="D53" s="29">
        <f>('Admissions 2020'!E53+'Admissions 2020'!H53)/'Admissions 2020'!C53</f>
        <v>0.3589895625332438</v>
      </c>
      <c r="E53" s="29">
        <f>('Admissions 2020'!F53+'Admissions 2020'!I53)/'Admissions 2020'!C53</f>
        <v>0.1669733090344689</v>
      </c>
      <c r="F53" s="29">
        <f>('Admissions 2020'!G53+'Admissions 2020'!J53)/'Admissions 2020'!C53</f>
        <v>0.1920162534987749</v>
      </c>
      <c r="G53" s="29">
        <f>'Admissions 2020'!E53/'Admissions 2020'!C53</f>
        <v>0.165198852489035</v>
      </c>
      <c r="H53" s="29">
        <f>'Admissions 2020'!H53/'Admissions 2020'!C53</f>
        <v>0.1937907100442088</v>
      </c>
      <c r="I53" s="29">
        <f>'Admissions 2020'!F53/'Admissions 2020'!C53</f>
        <v>0.08893209978811158</v>
      </c>
      <c r="J53" s="29">
        <f>'Admissions 2020'!G53/'Admissions 2020'!C53</f>
        <v>0.07626675270092341</v>
      </c>
      <c r="K53" s="29">
        <f>'Admissions 2020'!J53/'Admissions 2020'!C53</f>
        <v>0.1157495007978515</v>
      </c>
      <c r="L53" s="29">
        <f>'Admissions 2020'!I53/'Admissions 2020'!C53</f>
        <v>0.07804120924635735</v>
      </c>
      <c r="M53" s="7"/>
      <c r="N53" s="7"/>
      <c r="O53" s="7"/>
    </row>
    <row r="54" ht="15" customHeight="1">
      <c r="A54" s="7"/>
      <c r="B54" s="7"/>
      <c r="C54" s="7"/>
      <c r="D54" s="7"/>
      <c r="E54" s="14"/>
      <c r="F54" s="14"/>
      <c r="G54" s="7"/>
      <c r="H54" s="7"/>
      <c r="I54" s="7"/>
      <c r="J54" t="s" s="5">
        <f>IF('Admissions 2020'!G52&gt;0,'Admissions 2020'!G52/'Admissions 2020'!C52,"  ")</f>
        <v>131</v>
      </c>
      <c r="K54" t="s" s="5">
        <f>IF('Admissions 2020'!J52&gt;0,'Admissions 2020'!J52/'Admissions 2020'!C52,"  ")</f>
        <v>131</v>
      </c>
      <c r="L54" t="s" s="5">
        <f>IF('Admissions 2020'!I52&gt;0,'Admissions 2020'!I52/'Admissions 2020'!C52,"  ")</f>
        <v>131</v>
      </c>
      <c r="M54" s="7"/>
      <c r="N54" s="7"/>
      <c r="O54" s="7"/>
    </row>
    <row r="55" ht="15" customHeight="1">
      <c r="A55" s="7"/>
      <c r="B55" t="s" s="5">
        <v>140</v>
      </c>
      <c r="C55" s="8">
        <f>COUNTIF(C2:C51,"&gt;0")</f>
        <v>37</v>
      </c>
      <c r="D55" s="8">
        <f>COUNTIF(D2:D51,"&gt;0")</f>
        <v>37</v>
      </c>
      <c r="E55" s="8">
        <f>COUNTIF(E2:E51,"&gt;0")</f>
        <v>33</v>
      </c>
      <c r="F55" s="8">
        <f>COUNTIF(F2:F51,"&gt;0")</f>
        <v>34</v>
      </c>
      <c r="G55" s="8">
        <f>COUNTIF(G2:G51,"&gt;0")</f>
        <v>33</v>
      </c>
      <c r="H55" s="8">
        <f>COUNTIF(H2:H51,"&gt;0")</f>
        <v>36</v>
      </c>
      <c r="I55" s="8">
        <f>COUNTIF(I2:I51,"&gt;0")</f>
        <v>25</v>
      </c>
      <c r="J55" s="8">
        <f>COUNTIF(J2:J51,"&gt;0")</f>
        <v>26</v>
      </c>
      <c r="K55" s="8">
        <f>COUNTIF(K2:K51,"&gt;0")</f>
        <v>33</v>
      </c>
      <c r="L55" s="8">
        <f>COUNTIF(L2:L51,"&gt;0")</f>
        <v>32</v>
      </c>
      <c r="M55" s="7"/>
      <c r="N55" s="7"/>
      <c r="O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dimension ref="A1:K55"/>
  <sheetViews>
    <sheetView workbookViewId="0" showGridLines="0" defaultGridColor="1"/>
  </sheetViews>
  <sheetFormatPr defaultColWidth="8.83333" defaultRowHeight="15" customHeight="1" outlineLevelRow="0" outlineLevelCol="0"/>
  <cols>
    <col min="1" max="1" width="11.3516" style="116" customWidth="1"/>
    <col min="2" max="2" width="15.3516" style="116" customWidth="1"/>
    <col min="3" max="3" width="14.1719" style="116" customWidth="1"/>
    <col min="4" max="4" width="10.6719" style="116" customWidth="1"/>
    <col min="5" max="5" width="10.6719" style="116" customWidth="1"/>
    <col min="6" max="6" width="10.6719" style="116" customWidth="1"/>
    <col min="7" max="7" width="10.6719" style="116" customWidth="1"/>
    <col min="8" max="8" width="10.6719" style="116" customWidth="1"/>
    <col min="9" max="9" width="10.6719" style="116" customWidth="1"/>
    <col min="10" max="10" width="12" style="116" customWidth="1"/>
    <col min="11" max="11" width="8.85156" style="116" customWidth="1"/>
    <col min="12" max="256" width="8.85156" style="116" customWidth="1"/>
  </cols>
  <sheetData>
    <row r="1" ht="64.5" customHeight="1">
      <c r="A1" t="s" s="2">
        <v>0</v>
      </c>
      <c r="B1" t="s" s="2">
        <v>1</v>
      </c>
      <c r="C1" t="s" s="3">
        <v>132</v>
      </c>
      <c r="D1" t="s" s="3">
        <v>133</v>
      </c>
      <c r="E1" t="s" s="3">
        <v>134</v>
      </c>
      <c r="F1" t="s" s="3">
        <v>135</v>
      </c>
      <c r="G1" t="s" s="3">
        <v>136</v>
      </c>
      <c r="H1" t="s" s="3">
        <v>137</v>
      </c>
      <c r="I1" t="s" s="3">
        <v>138</v>
      </c>
      <c r="J1" t="s" s="3">
        <v>139</v>
      </c>
      <c r="K1" t="s" s="3">
        <v>119</v>
      </c>
    </row>
    <row r="2" ht="15" customHeight="1">
      <c r="A2" t="s" s="5">
        <v>10</v>
      </c>
      <c r="B2" t="s" s="5">
        <v>11</v>
      </c>
      <c r="C2" s="14">
        <f>1-D2</f>
        <v>0.6799999999999999</v>
      </c>
      <c r="D2" s="14">
        <f>ROUND(E2,2)+ROUND(F2,2)</f>
        <v>0.32</v>
      </c>
      <c r="E2" s="14">
        <f>ROUND(H2,2)+ROUND(G2,2)</f>
        <v>0.27</v>
      </c>
      <c r="F2" s="14">
        <f>ROUND(J2,2)+ROUND(I2,2)</f>
        <v>0.05</v>
      </c>
      <c r="G2" s="14">
        <f>IF('Population 2020'!F2&gt;0,'Population 2020'!F2/'Population 2020'!C2,"  ")</f>
        <v>0.1747864234587855</v>
      </c>
      <c r="H2" s="14">
        <f>IF('Population 2020'!G2&gt;0,'Population 2020'!G2/'Population 2020'!C2,"  ")</f>
        <v>0.1025167397829601</v>
      </c>
      <c r="I2" s="14">
        <f>IF('Population 2020'!J2&gt;0,'Population 2020'!J2/'Population 2020'!C2,"  ")</f>
        <v>0.02031863311013623</v>
      </c>
      <c r="J2" s="14">
        <f>IF('Population 2020'!I2&gt;0,'Population 2020'!I2/'Population 2020'!C2,"  ")</f>
        <v>0.03440314015238975</v>
      </c>
      <c r="K2" s="8">
        <v>2020</v>
      </c>
    </row>
    <row r="3" ht="15" customHeight="1">
      <c r="A3" t="s" s="5">
        <v>12</v>
      </c>
      <c r="B3" t="s" s="5">
        <v>13</v>
      </c>
      <c r="C3" s="14">
        <f>1-D3</f>
        <v>0.9999634502923976</v>
      </c>
      <c r="D3" s="117">
        <f>'Population 2020'!D3/'Population 2020'!C3</f>
        <v>3.654970760233918e-05</v>
      </c>
      <c r="E3" s="117">
        <f>'Population 2020'!E3/'Population 2020'!C3</f>
        <v>3.654970760233918e-05</v>
      </c>
      <c r="F3" s="117">
        <f>'Population 2020'!H3/'Population 2020'!C3</f>
        <v>0</v>
      </c>
      <c r="G3" t="s" s="5">
        <f>IF('Population 2020'!F3&gt;0,'Population 2020'!F3/'Population 2020'!C3,"  ")</f>
        <v>131</v>
      </c>
      <c r="H3" s="14">
        <f>IF('Population 2020'!G3&gt;0,'Population 2020'!G3/'Population 2020'!C3,"  ")</f>
        <v>3.654970760233918e-05</v>
      </c>
      <c r="I3" t="s" s="5">
        <f>IF('Population 2020'!J3&gt;0,'Population 2020'!J3/'Population 2020'!C3,"  ")</f>
        <v>131</v>
      </c>
      <c r="J3" t="s" s="5">
        <f>IF('Population 2020'!I3&gt;0,'Population 2020'!I3/'Population 2020'!C3,"  ")</f>
        <v>131</v>
      </c>
      <c r="K3" s="8">
        <v>2020</v>
      </c>
    </row>
    <row r="4" ht="15" customHeight="1">
      <c r="A4" t="s" s="5">
        <v>14</v>
      </c>
      <c r="B4" t="s" s="5">
        <v>15</v>
      </c>
      <c r="C4" s="14">
        <f>1-D4</f>
        <v>0.54</v>
      </c>
      <c r="D4" s="14">
        <f>ROUND(E4,2)+ROUND(F4,2)</f>
        <v>0.46</v>
      </c>
      <c r="E4" s="14">
        <f>ROUND(H4,2)+ROUND(G4,2)</f>
        <v>0.16</v>
      </c>
      <c r="F4" s="14">
        <f>ROUND(J4,2)+ROUND(I4,2)</f>
        <v>0.3</v>
      </c>
      <c r="G4" s="14">
        <f>IF('Population 2020'!F4&gt;0,'Population 2020'!F4/'Population 2020'!C4,"  ")</f>
        <v>0.1338948206114464</v>
      </c>
      <c r="H4" s="14">
        <f>IF('Population 2020'!G4&gt;0,'Population 2020'!G4/'Population 2020'!C4,"  ")</f>
        <v>0.02765435373698521</v>
      </c>
      <c r="I4" s="14">
        <f>IF('Population 2020'!J4&gt;0,'Population 2020'!J4/'Population 2020'!C4,"  ")</f>
        <v>0.06857218648451489</v>
      </c>
      <c r="J4" s="14">
        <f>IF('Population 2020'!I4&gt;0,'Population 2020'!I4/'Population 2020'!C4,"  ")</f>
        <v>0.2302539956230519</v>
      </c>
      <c r="K4" s="8">
        <v>2020</v>
      </c>
    </row>
    <row r="5" ht="15" customHeight="1">
      <c r="A5" t="s" s="5">
        <v>16</v>
      </c>
      <c r="B5" t="s" s="5">
        <v>17</v>
      </c>
      <c r="C5" s="14"/>
      <c r="D5" s="14"/>
      <c r="E5" s="14"/>
      <c r="F5" s="14"/>
      <c r="G5" s="14"/>
      <c r="H5" s="14"/>
      <c r="I5" s="14"/>
      <c r="J5" s="14"/>
      <c r="K5" s="8">
        <v>2020</v>
      </c>
    </row>
    <row r="6" ht="15" customHeight="1">
      <c r="A6" t="s" s="5">
        <v>18</v>
      </c>
      <c r="B6" t="s" s="5">
        <v>19</v>
      </c>
      <c r="C6" s="14">
        <f>1-D6</f>
        <v>0.76</v>
      </c>
      <c r="D6" s="14">
        <f>ROUND(E6,2)+ROUND(F6,2)</f>
        <v>0.24</v>
      </c>
      <c r="E6" s="14">
        <f>ROUND(H6,2)+ROUND(G6,2)</f>
        <v>0.07000000000000001</v>
      </c>
      <c r="F6" s="14">
        <f>ROUND(J6,2)+ROUND(I6,2)</f>
        <v>0.17</v>
      </c>
      <c r="G6" s="14">
        <f>IF('Population 2020'!F6&gt;0,'Population 2020'!F6/'Population 2020'!C6,"  ")</f>
        <v>0.05300762172235028</v>
      </c>
      <c r="H6" s="14">
        <f>IF('Population 2020'!G6&gt;0,'Population 2020'!G6/'Population 2020'!C6,"  ")</f>
        <v>0.01992422435948388</v>
      </c>
      <c r="I6" s="14">
        <f>IF('Population 2020'!J6&gt;0,'Population 2020'!J6/'Population 2020'!C6,"  ")</f>
        <v>0.0007418594176403572</v>
      </c>
      <c r="J6" s="14">
        <f>IF('Population 2020'!I6&gt;0,'Population 2020'!I6/'Population 2020'!C6,"  ")</f>
        <v>0.1657525898842169</v>
      </c>
      <c r="K6" s="8">
        <v>2020</v>
      </c>
    </row>
    <row r="7" ht="15" customHeight="1">
      <c r="A7" t="s" s="5">
        <v>20</v>
      </c>
      <c r="B7" t="s" s="5">
        <v>21</v>
      </c>
      <c r="C7" s="14">
        <f>1-D7</f>
        <v>0.8200000000000001</v>
      </c>
      <c r="D7" s="14">
        <f>ROUND(E7,2)+ROUND(F7,2)</f>
        <v>0.18</v>
      </c>
      <c r="E7" s="28">
        <f>'Population 2020'!E7/'Population 2020'!C7</f>
        <v>0.00366951436270856</v>
      </c>
      <c r="F7" s="14">
        <f>ROUND(J7,2)+ROUND(I7,2)</f>
        <v>0.18</v>
      </c>
      <c r="G7" s="14">
        <f>IF('Population 2020'!F7&gt;0,'Population 2020'!F7/'Population 2020'!C7,"  ")</f>
        <v>0.002580127286279457</v>
      </c>
      <c r="H7" s="14">
        <f>IF('Population 2020'!G7&gt;0,'Population 2020'!G7/'Population 2020'!C7,"  ")</f>
        <v>0.001089387076429104</v>
      </c>
      <c r="I7" s="14">
        <f>IF('Population 2020'!J7&gt;0,'Population 2020'!J7/'Population 2020'!C7,"  ")</f>
        <v>0.05039848632532538</v>
      </c>
      <c r="J7" s="14">
        <f>IF('Population 2020'!I7&gt;0,'Population 2020'!I7/'Population 2020'!C7,"  ")</f>
        <v>0.1334212487816065</v>
      </c>
      <c r="K7" s="8">
        <v>2020</v>
      </c>
    </row>
    <row r="8" ht="15" customHeight="1">
      <c r="A8" t="s" s="5">
        <v>22</v>
      </c>
      <c r="B8" t="s" s="5">
        <v>23</v>
      </c>
      <c r="C8" s="14"/>
      <c r="D8" s="14"/>
      <c r="E8" s="14"/>
      <c r="F8" s="14"/>
      <c r="G8" s="14"/>
      <c r="H8" s="14"/>
      <c r="I8" s="14"/>
      <c r="J8" s="14"/>
      <c r="K8" s="8">
        <v>2020</v>
      </c>
    </row>
    <row r="9" ht="15" customHeight="1">
      <c r="A9" t="s" s="5">
        <v>24</v>
      </c>
      <c r="B9" t="s" s="5">
        <v>25</v>
      </c>
      <c r="C9" s="14"/>
      <c r="D9" s="14"/>
      <c r="E9" s="14"/>
      <c r="F9" s="14"/>
      <c r="G9" s="14"/>
      <c r="H9" s="14"/>
      <c r="I9" s="14"/>
      <c r="J9" s="14"/>
      <c r="K9" s="8">
        <v>2020</v>
      </c>
    </row>
    <row r="10" ht="15" customHeight="1">
      <c r="A10" t="s" s="5">
        <v>26</v>
      </c>
      <c r="B10" t="s" s="5">
        <v>27</v>
      </c>
      <c r="C10" s="14">
        <f>1-D10</f>
        <v>0.84</v>
      </c>
      <c r="D10" s="14">
        <f>ROUND(E10,2)+ROUND(F10,2)</f>
        <v>0.16</v>
      </c>
      <c r="E10" s="14">
        <f>ROUND(H10,2)+ROUND(G10,2)</f>
        <v>0.15</v>
      </c>
      <c r="F10" s="28">
        <f>'Population 2020'!H10/'Population 2020'!C10</f>
        <v>0.007682137321054072</v>
      </c>
      <c r="G10" s="14">
        <f>IF('Population 2020'!F10&gt;0,'Population 2020'!F10/'Population 2020'!C10,"  ")</f>
        <v>0.09248199142883196</v>
      </c>
      <c r="H10" s="14">
        <f>IF('Population 2020'!G10&gt;0,'Population 2020'!G10/'Population 2020'!C10,"  ")</f>
        <v>0.05850506063645482</v>
      </c>
      <c r="I10" s="28">
        <f>IF('Population 2020'!J10&gt;0,'Population 2020'!J10/'Population 2020'!C10,"  ")</f>
        <v>0.004034831768031367</v>
      </c>
      <c r="J10" s="28">
        <f>IF('Population 2020'!I10&gt;0,'Population 2020'!I10/'Population 2020'!C10,"  ")</f>
        <v>0.003647305553022704</v>
      </c>
      <c r="K10" s="8">
        <v>2020</v>
      </c>
    </row>
    <row r="11" ht="15" customHeight="1">
      <c r="A11" t="s" s="5">
        <v>28</v>
      </c>
      <c r="B11" t="s" s="5">
        <v>29</v>
      </c>
      <c r="C11" s="14"/>
      <c r="D11" s="14"/>
      <c r="E11" s="14"/>
      <c r="F11" s="14"/>
      <c r="G11" s="14"/>
      <c r="H11" s="14"/>
      <c r="I11" s="14"/>
      <c r="J11" s="14"/>
      <c r="K11" s="8">
        <v>2020</v>
      </c>
    </row>
    <row r="12" ht="15" customHeight="1">
      <c r="A12" t="s" s="5">
        <v>30</v>
      </c>
      <c r="B12" t="s" s="5">
        <v>31</v>
      </c>
      <c r="C12" s="14">
        <f>1-D12</f>
        <v>0.6699999999999999</v>
      </c>
      <c r="D12" s="14">
        <f>ROUND(E12,2)+ROUND(F12,2)</f>
        <v>0.33</v>
      </c>
      <c r="E12" s="14">
        <f>ROUND(H12,2)+ROUND(G12,2)</f>
        <v>0.11</v>
      </c>
      <c r="F12" s="14">
        <f>ROUND(J12,2)+ROUND(I12,2)</f>
        <v>0.22</v>
      </c>
      <c r="G12" s="14">
        <f>IF('Population 2020'!F12&gt;0,'Population 2020'!F12/'Population 2020'!C12,"  ")</f>
        <v>0.07919655667144906</v>
      </c>
      <c r="H12" s="14">
        <f>IF('Population 2020'!G12&gt;0,'Population 2020'!G12/'Population 2020'!C12,"  ")</f>
        <v>0.02697274031563845</v>
      </c>
      <c r="I12" s="14">
        <f>IF('Population 2020'!J12&gt;0,'Population 2020'!J12/'Population 2020'!C12,"  ")</f>
        <v>0.03959827833572453</v>
      </c>
      <c r="J12" s="14">
        <f>IF('Population 2020'!I12&gt;0,'Population 2020'!I12/'Population 2020'!C12,"  ")</f>
        <v>0.175609756097561</v>
      </c>
      <c r="K12" s="8">
        <v>2020</v>
      </c>
    </row>
    <row r="13" ht="15" customHeight="1">
      <c r="A13" t="s" s="5">
        <v>32</v>
      </c>
      <c r="B13" t="s" s="5">
        <v>33</v>
      </c>
      <c r="C13" s="14">
        <f>1-D13</f>
        <v>0.6799999999999999</v>
      </c>
      <c r="D13" s="14">
        <f>ROUND(E13,2)+ROUND(F13,2)</f>
        <v>0.32</v>
      </c>
      <c r="E13" s="14">
        <f>ROUND(H13,2)+ROUND(G13,2)</f>
        <v>0.2</v>
      </c>
      <c r="F13" s="14">
        <f>ROUND(J13,2)+ROUND(I13,2)</f>
        <v>0.12</v>
      </c>
      <c r="G13" s="14">
        <f>IF('Population 2020'!F13&gt;0,'Population 2020'!F13/'Population 2020'!C13,"  ")</f>
        <v>0.1058714133900106</v>
      </c>
      <c r="H13" s="14">
        <f>IF('Population 2020'!G13&gt;0,'Population 2020'!G13/'Population 2020'!C13,"  ")</f>
        <v>0.08913390010626993</v>
      </c>
      <c r="I13" s="14">
        <f>IF('Population 2020'!J13&gt;0,'Population 2020'!J13/'Population 2020'!C13,"  ")</f>
        <v>0.03772582359192349</v>
      </c>
      <c r="J13" s="14">
        <f>IF('Population 2020'!I13&gt;0,'Population 2020'!I13/'Population 2020'!C13,"  ")</f>
        <v>0.08435175345377258</v>
      </c>
      <c r="K13" s="8">
        <v>2020</v>
      </c>
    </row>
    <row r="14" ht="15" customHeight="1">
      <c r="A14" t="s" s="5">
        <v>34</v>
      </c>
      <c r="B14" t="s" s="5">
        <v>35</v>
      </c>
      <c r="C14" s="14">
        <f>1-D14</f>
        <v>0.8300000000000001</v>
      </c>
      <c r="D14" s="14">
        <f>ROUND(E14,2)+ROUND(F14,2)</f>
        <v>0.17</v>
      </c>
      <c r="E14" s="14">
        <f>ROUND(H14,2)+ROUND(G14,2)</f>
        <v>0.12</v>
      </c>
      <c r="F14" s="14">
        <f>ROUND(J14,2)+ROUND(I14,2)</f>
        <v>0.05</v>
      </c>
      <c r="G14" s="14">
        <f>IF('Population 2020'!F14&gt;0,'Population 2020'!F14/'Population 2020'!C14,"  ")</f>
        <v>0.08490028490028489</v>
      </c>
      <c r="H14" s="14">
        <f>IF('Population 2020'!G14&gt;0,'Population 2020'!G14/'Population 2020'!C14,"  ")</f>
        <v>0.03555555555555556</v>
      </c>
      <c r="I14" s="14">
        <f>IF('Population 2020'!J14&gt;0,'Population 2020'!J14/'Population 2020'!C14,"  ")</f>
        <v>0.01071225071225071</v>
      </c>
      <c r="J14" s="14">
        <f>IF('Population 2020'!I14&gt;0,'Population 2020'!I14/'Population 2020'!C14,"  ")</f>
        <v>0.04478632478632479</v>
      </c>
      <c r="K14" s="8">
        <v>2020</v>
      </c>
    </row>
    <row r="15" ht="15" customHeight="1">
      <c r="A15" t="s" s="5">
        <v>36</v>
      </c>
      <c r="B15" t="s" s="5">
        <v>37</v>
      </c>
      <c r="C15" s="14">
        <f>1-D15</f>
        <v>0.87</v>
      </c>
      <c r="D15" s="14">
        <f>ROUND(E15,2)+ROUND(F15,2)</f>
        <v>0.13</v>
      </c>
      <c r="E15" s="14"/>
      <c r="F15" s="14">
        <f>'Population 2020'!H15/'Population 2020'!C15</f>
        <v>0.1284235396524388</v>
      </c>
      <c r="G15" t="s" s="5">
        <f>IF('Population 2020'!F15&gt;0,'Population 2020'!F15/'Population 2020'!C15,"  ")</f>
        <v>131</v>
      </c>
      <c r="H15" t="s" s="5">
        <f>IF('Population 2020'!G15&gt;0,'Population 2020'!G15/'Population 2020'!C15,"  ")</f>
        <v>131</v>
      </c>
      <c r="I15" s="14">
        <f>IF('Population 2020'!J15&gt;0,'Population 2020'!J15/'Population 2020'!C15,"  ")</f>
        <v>0.07464171355737247</v>
      </c>
      <c r="J15" s="14">
        <f>IF('Population 2020'!I15&gt;0,'Population 2020'!I15/'Population 2020'!C15,"  ")</f>
        <v>0.05378182609506637</v>
      </c>
      <c r="K15" s="8">
        <v>2020</v>
      </c>
    </row>
    <row r="16" ht="15" customHeight="1">
      <c r="A16" t="s" s="5">
        <v>38</v>
      </c>
      <c r="B16" t="s" s="5">
        <v>39</v>
      </c>
      <c r="C16" s="14">
        <f>1-D16</f>
        <v>0.89</v>
      </c>
      <c r="D16" s="14">
        <f>ROUND(E16,2)+ROUND(F16,2)</f>
        <v>0.11</v>
      </c>
      <c r="E16" s="14">
        <f>ROUND(H16,2)+ROUND(G16,2)</f>
        <v>0.03</v>
      </c>
      <c r="F16" s="14">
        <f>ROUND(J16,2)+ROUND(I16,2)</f>
        <v>0.08</v>
      </c>
      <c r="G16" s="14">
        <f>IF('Population 2020'!F16&gt;0,'Population 2020'!F16/'Population 2020'!C16,"  ")</f>
        <v>0.02714201299980303</v>
      </c>
      <c r="H16" s="14">
        <f>IF('Population 2020'!G16&gt;0,'Population 2020'!G16/'Population 2020'!C16,"  ")</f>
        <v>0.001851487098680323</v>
      </c>
      <c r="I16" s="14">
        <f>IF('Population 2020'!J16&gt;0,'Population 2020'!J16/'Population 2020'!C16,"  ")</f>
        <v>0.04321449675004924</v>
      </c>
      <c r="J16" s="14">
        <f>IF('Population 2020'!I16&gt;0,'Population 2020'!I16/'Population 2020'!C16,"  ")</f>
        <v>0.0389206224148119</v>
      </c>
      <c r="K16" s="8">
        <v>2020</v>
      </c>
    </row>
    <row r="17" ht="15" customHeight="1">
      <c r="A17" t="s" s="5">
        <v>40</v>
      </c>
      <c r="B17" t="s" s="5">
        <v>41</v>
      </c>
      <c r="C17" s="14">
        <f>1-D17</f>
        <v>0.72</v>
      </c>
      <c r="D17" s="14">
        <f>ROUND(E17,2)+ROUND(F17,2)</f>
        <v>0.28</v>
      </c>
      <c r="E17" s="14">
        <f>ROUND(H17,2)+ROUND(G17,2)</f>
        <v>0.21</v>
      </c>
      <c r="F17" s="14">
        <f>'Population 2020'!H17/'Population 2020'!C17</f>
        <v>0.07389269779083688</v>
      </c>
      <c r="G17" s="14">
        <f>IF('Population 2020'!F17&gt;0,'Population 2020'!F17/'Population 2020'!C17,"  ")</f>
        <v>0.09456959407987811</v>
      </c>
      <c r="H17" s="14">
        <f>IF('Population 2020'!G17&gt;0,'Population 2020'!G17/'Population 2020'!C17,"  ")</f>
        <v>0.1186200892371314</v>
      </c>
      <c r="I17" t="s" s="5">
        <f>IF('Population 2020'!J17&gt;0,'Population 2020'!J17/'Population 2020'!C17,"  ")</f>
        <v>131</v>
      </c>
      <c r="J17" s="14">
        <f>IF('Population 2020'!I17&gt;0,'Population 2020'!I17/'Population 2020'!C17,"  ")</f>
        <v>0.07389269779083688</v>
      </c>
      <c r="K17" s="8">
        <v>2020</v>
      </c>
    </row>
    <row r="18" ht="15" customHeight="1">
      <c r="A18" t="s" s="5">
        <v>42</v>
      </c>
      <c r="B18" t="s" s="5">
        <v>43</v>
      </c>
      <c r="C18" s="14"/>
      <c r="D18" s="14"/>
      <c r="E18" s="14"/>
      <c r="F18" s="14"/>
      <c r="G18" t="s" s="5">
        <f>IF('Population 2020'!F18&gt;0,'Population 2020'!F18/'Population 2020'!C18,"  ")</f>
        <v>131</v>
      </c>
      <c r="H18" t="s" s="5">
        <f>IF('Population 2020'!G18&gt;0,'Population 2020'!G18/'Population 2020'!C18,"  ")</f>
        <v>131</v>
      </c>
      <c r="I18" t="s" s="5">
        <f>IF('Population 2020'!J18&gt;0,'Population 2020'!J18/'Population 2020'!C18,"  ")</f>
        <v>131</v>
      </c>
      <c r="J18" t="s" s="5">
        <f>IF('Population 2020'!I18&gt;0,'Population 2020'!I18/'Population 2020'!C18,"  ")</f>
        <v>131</v>
      </c>
      <c r="K18" s="8">
        <v>2020</v>
      </c>
    </row>
    <row r="19" ht="15" customHeight="1">
      <c r="A19" t="s" s="5">
        <v>44</v>
      </c>
      <c r="B19" t="s" s="5">
        <v>45</v>
      </c>
      <c r="C19" s="14"/>
      <c r="D19" s="14"/>
      <c r="E19" s="14"/>
      <c r="F19" s="14"/>
      <c r="G19" t="s" s="5">
        <f>IF('Population 2020'!F19&gt;0,'Population 2020'!F19/'Population 2020'!C19,"  ")</f>
        <v>131</v>
      </c>
      <c r="H19" t="s" s="5">
        <f>IF('Population 2020'!G19&gt;0,'Population 2020'!G19/'Population 2020'!C19,"  ")</f>
        <v>131</v>
      </c>
      <c r="I19" t="s" s="5">
        <f>IF('Population 2020'!J19&gt;0,'Population 2020'!J19/'Population 2020'!C19,"  ")</f>
        <v>131</v>
      </c>
      <c r="J19" t="s" s="5">
        <f>IF('Population 2020'!I19&gt;0,'Population 2020'!I19/'Population 2020'!C19,"  ")</f>
        <v>131</v>
      </c>
      <c r="K19" s="8">
        <v>2020</v>
      </c>
    </row>
    <row r="20" ht="15" customHeight="1">
      <c r="A20" t="s" s="5">
        <v>46</v>
      </c>
      <c r="B20" t="s" s="5">
        <v>47</v>
      </c>
      <c r="C20" s="14">
        <f>1-D20</f>
        <v>0.98</v>
      </c>
      <c r="D20" s="14">
        <f>ROUND(E20,2)+ROUND(F20,2)</f>
        <v>0.02</v>
      </c>
      <c r="E20" s="14">
        <f>'Population 2020'!E20/'Population 2020'!C20</f>
        <v>0.001325283463407451</v>
      </c>
      <c r="F20" s="14">
        <f>ROUND(J20,2)+ROUND(I20,2)</f>
        <v>0.02</v>
      </c>
      <c r="G20" t="s" s="5">
        <f>IF('Population 2020'!F20&gt;0,'Population 2020'!F20/'Population 2020'!C20,"  ")</f>
        <v>131</v>
      </c>
      <c r="H20" t="s" s="5">
        <f>IF('Population 2020'!G20&gt;0,'Population 2020'!G20/'Population 2020'!C20,"  ")</f>
        <v>131</v>
      </c>
      <c r="I20" s="14">
        <f>IF('Population 2020'!J20&gt;0,'Population 2020'!J20/'Population 2020'!C20,"  ")</f>
        <v>0.01148579001619791</v>
      </c>
      <c r="J20" s="14">
        <f>IF('Population 2020'!I20&gt;0,'Population 2020'!I20/'Population 2020'!C20,"  ")</f>
        <v>0.01074952142541599</v>
      </c>
      <c r="K20" s="8">
        <v>2020</v>
      </c>
    </row>
    <row r="21" ht="15" customHeight="1">
      <c r="A21" t="s" s="5">
        <v>48</v>
      </c>
      <c r="B21" t="s" s="5">
        <v>49</v>
      </c>
      <c r="C21" s="14">
        <f>1-D21</f>
        <v>0.92</v>
      </c>
      <c r="D21" s="14">
        <f>ROUND(E21,2)+ROUND(F21,2)</f>
        <v>0.08</v>
      </c>
      <c r="E21" s="14">
        <f>'Population 2020'!E21/'Population 2020'!C21</f>
        <v>0.0440694362336755</v>
      </c>
      <c r="F21" s="14">
        <f>'Population 2020'!H21/'Population 2020'!C21</f>
        <v>0.03815768259257269</v>
      </c>
      <c r="G21" t="s" s="5">
        <f>IF('Population 2020'!F21&gt;0,'Population 2020'!F21/'Population 2020'!C21,"  ")</f>
        <v>131</v>
      </c>
      <c r="H21" t="s" s="5">
        <f>IF('Population 2020'!G21&gt;0,'Population 2020'!G21/'Population 2020'!C21,"  ")</f>
        <v>131</v>
      </c>
      <c r="I21" t="s" s="5">
        <f>IF('Population 2020'!J21&gt;0,'Population 2020'!J21/'Population 2020'!C21,"  ")</f>
        <v>131</v>
      </c>
      <c r="J21" t="s" s="5">
        <f>IF('Population 2020'!I21&gt;0,'Population 2020'!I21/'Population 2020'!C21,"  ")</f>
        <v>131</v>
      </c>
      <c r="K21" s="8">
        <v>2020</v>
      </c>
    </row>
    <row r="22" ht="15" customHeight="1">
      <c r="A22" t="s" s="5">
        <v>50</v>
      </c>
      <c r="B22" t="s" s="5">
        <v>51</v>
      </c>
      <c r="C22" s="14"/>
      <c r="D22" s="14"/>
      <c r="E22" s="14"/>
      <c r="F22" s="14"/>
      <c r="G22" t="s" s="5">
        <f>IF('Population 2020'!F22&gt;0,'Population 2020'!F22/'Population 2020'!C22,"  ")</f>
        <v>131</v>
      </c>
      <c r="H22" t="s" s="5">
        <f>IF('Population 2020'!G22&gt;0,'Population 2020'!G22/'Population 2020'!C22,"  ")</f>
        <v>131</v>
      </c>
      <c r="I22" t="s" s="5">
        <f>IF('Population 2020'!J22&gt;0,'Population 2020'!J22/'Population 2020'!C22,"  ")</f>
        <v>131</v>
      </c>
      <c r="J22" t="s" s="5">
        <f>IF('Population 2020'!I22&gt;0,'Population 2020'!I22/'Population 2020'!C22,"  ")</f>
        <v>131</v>
      </c>
      <c r="K22" s="8">
        <v>2020</v>
      </c>
    </row>
    <row r="23" ht="15" customHeight="1">
      <c r="A23" t="s" s="5">
        <v>52</v>
      </c>
      <c r="B23" t="s" s="5">
        <v>53</v>
      </c>
      <c r="C23" s="14">
        <f>1-D23</f>
        <v>0.97</v>
      </c>
      <c r="D23" s="14">
        <f>ROUND(E23,2)+ROUND(F23,2)</f>
        <v>0.03</v>
      </c>
      <c r="E23" s="14"/>
      <c r="F23" s="14">
        <f>'Population 2020'!H23/'Population 2020'!C23</f>
        <v>0.03460832745236415</v>
      </c>
      <c r="G23" t="s" s="5">
        <f>IF('Population 2020'!F23&gt;0,'Population 2020'!F23/'Population 2020'!C23,"  ")</f>
        <v>131</v>
      </c>
      <c r="H23" t="s" s="5">
        <f>IF('Population 2020'!G23&gt;0,'Population 2020'!G23/'Population 2020'!C23,"  ")</f>
        <v>131</v>
      </c>
      <c r="I23" s="14">
        <f>IF('Population 2020'!J23&gt;0,'Population 2020'!J23/'Population 2020'!C23,"  ")</f>
        <v>0.03460832745236415</v>
      </c>
      <c r="J23" t="s" s="5">
        <f>IF('Population 2020'!I23&gt;0,'Population 2020'!I23/'Population 2020'!C23,"  ")</f>
        <v>131</v>
      </c>
      <c r="K23" s="8">
        <v>2020</v>
      </c>
    </row>
    <row r="24" ht="15" customHeight="1">
      <c r="A24" t="s" s="5">
        <v>54</v>
      </c>
      <c r="B24" t="s" s="5">
        <v>55</v>
      </c>
      <c r="C24" s="14">
        <f>1-D24</f>
        <v>0.74</v>
      </c>
      <c r="D24" s="14">
        <f>ROUND(E24,2)+ROUND(F24,2)</f>
        <v>0.26</v>
      </c>
      <c r="E24" s="14">
        <f>'Population 2020'!E24/'Population 2020'!C24</f>
        <v>0.1168067226890756</v>
      </c>
      <c r="F24" s="14">
        <f>ROUND(J24,2)+ROUND(I24,2)</f>
        <v>0.14</v>
      </c>
      <c r="G24" t="s" s="5">
        <f>IF('Population 2020'!F24&gt;0,'Population 2020'!F24/'Population 2020'!C24,"  ")</f>
        <v>131</v>
      </c>
      <c r="H24" s="14">
        <f>IF('Population 2020'!G24&gt;0,'Population 2020'!G24/'Population 2020'!C24,"  ")</f>
        <v>0.1168067226890756</v>
      </c>
      <c r="I24" s="14">
        <f>IF('Population 2020'!J24&gt;0,'Population 2020'!J24/'Population 2020'!C24,"  ")</f>
        <v>0.07923169267707082</v>
      </c>
      <c r="J24" s="14">
        <f>IF('Population 2020'!I24&gt;0,'Population 2020'!I24/'Population 2020'!C24,"  ")</f>
        <v>0.06398559423769508</v>
      </c>
      <c r="K24" s="8">
        <v>2020</v>
      </c>
    </row>
    <row r="25" ht="15" customHeight="1">
      <c r="A25" t="s" s="5">
        <v>56</v>
      </c>
      <c r="B25" t="s" s="5">
        <v>57</v>
      </c>
      <c r="C25" s="14">
        <f>1-D25</f>
        <v>0.53</v>
      </c>
      <c r="D25" s="14">
        <f>ROUND(E25,2)+ROUND(F25,2)</f>
        <v>0.47</v>
      </c>
      <c r="E25" s="14">
        <f>ROUND(H25,2)+ROUND(G25,2)</f>
        <v>0.28</v>
      </c>
      <c r="F25" s="14">
        <f>ROUND(J25,2)+ROUND(I25,2)</f>
        <v>0.19</v>
      </c>
      <c r="G25" s="14">
        <f>IF('Population 2020'!F25&gt;0,'Population 2020'!F25/'Population 2020'!C25,"  ")</f>
        <v>0.174602510460251</v>
      </c>
      <c r="H25" s="14">
        <f>IF('Population 2020'!G25&gt;0,'Population 2020'!G25/'Population 2020'!C25,"  ")</f>
        <v>0.1122594142259414</v>
      </c>
      <c r="I25" s="14">
        <f>IF('Population 2020'!J25&gt;0,'Population 2020'!J25/'Population 2020'!C25,"  ")</f>
        <v>0.0905020920502092</v>
      </c>
      <c r="J25" s="14">
        <f>IF('Population 2020'!I25&gt;0,'Population 2020'!I25/'Population 2020'!C25,"  ")</f>
        <v>0.1034309623430962</v>
      </c>
      <c r="K25" s="8">
        <v>2020</v>
      </c>
    </row>
    <row r="26" ht="15" customHeight="1">
      <c r="A26" t="s" s="5">
        <v>58</v>
      </c>
      <c r="B26" t="s" s="5">
        <v>59</v>
      </c>
      <c r="C26" s="14"/>
      <c r="D26" s="14"/>
      <c r="E26" s="14"/>
      <c r="F26" s="14"/>
      <c r="G26" t="s" s="5">
        <f>IF('Population 2020'!F26&gt;0,'Population 2020'!F26/'Population 2020'!C26,"  ")</f>
        <v>131</v>
      </c>
      <c r="H26" t="s" s="5">
        <f>IF('Population 2020'!G26&gt;0,'Population 2020'!G26/'Population 2020'!C26,"  ")</f>
        <v>131</v>
      </c>
      <c r="I26" t="s" s="5">
        <f>IF('Population 2020'!J26&gt;0,'Population 2020'!J26/'Population 2020'!C26,"  ")</f>
        <v>131</v>
      </c>
      <c r="J26" t="s" s="5">
        <f>IF('Population 2020'!I26&gt;0,'Population 2020'!I26/'Population 2020'!C26,"  ")</f>
        <v>131</v>
      </c>
      <c r="K26" s="8">
        <v>2020</v>
      </c>
    </row>
    <row r="27" ht="15" customHeight="1">
      <c r="A27" t="s" s="5">
        <v>60</v>
      </c>
      <c r="B27" t="s" s="5">
        <v>61</v>
      </c>
      <c r="C27" s="14">
        <f>1-D27</f>
        <v>0.87</v>
      </c>
      <c r="D27" s="14">
        <f>ROUND(E27,2)+ROUND(F27,2)</f>
        <v>0.13</v>
      </c>
      <c r="E27" s="14">
        <f>ROUND(H27,2)+ROUND(G27,2)</f>
        <v>0.08</v>
      </c>
      <c r="F27" s="14">
        <f>ROUND(J27,2)+ROUND(I27,2)</f>
        <v>0.05</v>
      </c>
      <c r="G27" s="14">
        <f>IF('Population 2020'!F27&gt;0,'Population 2020'!F27/'Population 2020'!C27,"  ")</f>
        <v>0.02324665090622537</v>
      </c>
      <c r="H27" s="14">
        <f>IF('Population 2020'!G27&gt;0,'Population 2020'!G27/'Population 2020'!C27,"  ")</f>
        <v>0.06067769897557131</v>
      </c>
      <c r="I27" s="14">
        <f>IF('Population 2020'!J27&gt;0,'Population 2020'!J27/'Population 2020'!C27,"  ")</f>
        <v>0.03900709219858156</v>
      </c>
      <c r="J27" s="14">
        <f>IF('Population 2020'!I27&gt;0,'Population 2020'!I27/'Population 2020'!C27,"  ")</f>
        <v>0.006698187549251379</v>
      </c>
      <c r="K27" s="8">
        <v>2020</v>
      </c>
    </row>
    <row r="28" ht="15" customHeight="1">
      <c r="A28" t="s" s="5">
        <v>62</v>
      </c>
      <c r="B28" t="s" s="5">
        <v>63</v>
      </c>
      <c r="C28" s="14">
        <f>1-D28</f>
        <v>0.77</v>
      </c>
      <c r="D28" s="14">
        <f>ROUND(E28,2)+ROUND(F28,2)</f>
        <v>0.23</v>
      </c>
      <c r="E28" s="14">
        <f>ROUND(H28,2)+ROUND(G28,2)</f>
        <v>0.13</v>
      </c>
      <c r="F28" s="14">
        <f>ROUND(J28,2)+ROUND(I28,2)</f>
        <v>0.1</v>
      </c>
      <c r="G28" s="14">
        <f>IF('Population 2020'!F28&gt;0,'Population 2020'!F28/'Population 2020'!C28,"  ")</f>
        <v>0.1297566475617777</v>
      </c>
      <c r="H28" s="14">
        <f>IF('Population 2020'!G28&gt;0,'Population 2020'!G28/'Population 2020'!C28,"  ")</f>
        <v>0.003351185442700993</v>
      </c>
      <c r="I28" s="14">
        <f>IF('Population 2020'!J28&gt;0,'Population 2020'!J28/'Population 2020'!C28,"  ")</f>
        <v>0.0001252779604748035</v>
      </c>
      <c r="J28" s="14">
        <f>IF('Population 2020'!I28&gt;0,'Population 2020'!I28/'Population 2020'!C28,"  ")</f>
        <v>0.1013185505339973</v>
      </c>
      <c r="K28" s="8">
        <v>2020</v>
      </c>
    </row>
    <row r="29" ht="15" customHeight="1">
      <c r="A29" t="s" s="5">
        <v>64</v>
      </c>
      <c r="B29" t="s" s="5">
        <v>65</v>
      </c>
      <c r="C29" s="14">
        <f>1-D29</f>
        <v>0.64</v>
      </c>
      <c r="D29" s="14">
        <f>ROUND(E29,2)+ROUND(F29,2)</f>
        <v>0.36</v>
      </c>
      <c r="E29" s="14">
        <f>'Population 2020'!E29/'Population 2020'!C29</f>
        <v>0.2559652928416486</v>
      </c>
      <c r="F29" s="14">
        <f>'Population 2020'!H29/'Population 2020'!C29</f>
        <v>0.1048445408532176</v>
      </c>
      <c r="G29" t="s" s="5">
        <f>IF('Population 2020'!F29&gt;0,'Population 2020'!F29/'Population 2020'!C29,"  ")</f>
        <v>131</v>
      </c>
      <c r="H29" t="s" s="5">
        <f>IF('Population 2020'!G29&gt;0,'Population 2020'!G29/'Population 2020'!C29,"  ")</f>
        <v>131</v>
      </c>
      <c r="I29" t="s" s="5">
        <f>IF('Population 2020'!J29&gt;0,'Population 2020'!J29/'Population 2020'!C29,"  ")</f>
        <v>131</v>
      </c>
      <c r="J29" t="s" s="5">
        <f>IF('Population 2020'!I29&gt;0,'Population 2020'!I29/'Population 2020'!C29,"  ")</f>
        <v>131</v>
      </c>
      <c r="K29" s="8">
        <v>2020</v>
      </c>
    </row>
    <row r="30" ht="15" customHeight="1">
      <c r="A30" t="s" s="5">
        <v>66</v>
      </c>
      <c r="B30" t="s" s="5">
        <v>67</v>
      </c>
      <c r="C30" s="14"/>
      <c r="D30" s="14"/>
      <c r="E30" s="14"/>
      <c r="F30" s="14"/>
      <c r="G30" t="s" s="5">
        <f>IF('Population 2020'!F30&gt;0,'Population 2020'!F30/'Population 2020'!C30,"  ")</f>
        <v>131</v>
      </c>
      <c r="H30" t="s" s="5">
        <f>IF('Population 2020'!G30&gt;0,'Population 2020'!G30/'Population 2020'!C30,"  ")</f>
        <v>131</v>
      </c>
      <c r="I30" t="s" s="5">
        <f>IF('Population 2020'!J30&gt;0,'Population 2020'!J30/'Population 2020'!C30,"  ")</f>
        <v>131</v>
      </c>
      <c r="J30" t="s" s="5">
        <f>IF('Population 2020'!I30&gt;0,'Population 2020'!I30/'Population 2020'!C30,"  ")</f>
        <v>131</v>
      </c>
      <c r="K30" s="8">
        <v>2020</v>
      </c>
    </row>
    <row r="31" ht="15" customHeight="1">
      <c r="A31" t="s" s="5">
        <v>68</v>
      </c>
      <c r="B31" t="s" s="5">
        <v>69</v>
      </c>
      <c r="C31" s="14">
        <f>1-D31</f>
        <v>0.99</v>
      </c>
      <c r="D31" s="14">
        <f>ROUND(E31,2)+ROUND(F31,2)</f>
        <v>0.01</v>
      </c>
      <c r="E31" s="28">
        <f>'Population 2020'!E31/'Population 2020'!C31</f>
        <v>0.00211954217888936</v>
      </c>
      <c r="F31" s="14">
        <f>'Population 2020'!H31/'Population 2020'!C31</f>
        <v>0.01102161933022467</v>
      </c>
      <c r="G31" t="s" s="5">
        <f>IF('Population 2020'!F31&gt;0,'Population 2020'!F31/'Population 2020'!C31,"  ")</f>
        <v>131</v>
      </c>
      <c r="H31" s="28">
        <f>IF('Population 2020'!G31&gt;0,'Population 2020'!G31/'Population 2020'!C31,"  ")</f>
        <v>0.00211954217888936</v>
      </c>
      <c r="I31" s="14">
        <f>IF('Population 2020'!J31&gt;0,'Population 2020'!J31/'Population 2020'!C31,"  ")</f>
        <v>0.01102161933022467</v>
      </c>
      <c r="J31" t="s" s="5">
        <f>IF('Population 2020'!I31&gt;0,'Population 2020'!I31/'Population 2020'!C31,"  ")</f>
        <v>131</v>
      </c>
      <c r="K31" s="8">
        <v>2020</v>
      </c>
    </row>
    <row r="32" ht="15" customHeight="1">
      <c r="A32" t="s" s="5">
        <v>70</v>
      </c>
      <c r="B32" t="s" s="5">
        <v>71</v>
      </c>
      <c r="C32" s="14"/>
      <c r="D32" s="14"/>
      <c r="E32" s="14"/>
      <c r="F32" s="14"/>
      <c r="G32" t="s" s="5">
        <f>IF('Population 2020'!F32&gt;0,'Population 2020'!F32/'Population 2020'!C32,"  ")</f>
        <v>131</v>
      </c>
      <c r="H32" t="s" s="5">
        <f>IF('Population 2020'!G32&gt;0,'Population 2020'!G32/'Population 2020'!C32,"  ")</f>
        <v>131</v>
      </c>
      <c r="I32" t="s" s="5">
        <f>IF('Population 2020'!J32&gt;0,'Population 2020'!J32/'Population 2020'!C32,"  ")</f>
        <v>131</v>
      </c>
      <c r="J32" t="s" s="5">
        <f>IF('Population 2020'!I32&gt;0,'Population 2020'!I32/'Population 2020'!C32,"  ")</f>
        <v>131</v>
      </c>
      <c r="K32" s="8">
        <v>2020</v>
      </c>
    </row>
    <row r="33" ht="15" customHeight="1">
      <c r="A33" t="s" s="5">
        <v>72</v>
      </c>
      <c r="B33" t="s" s="5">
        <v>73</v>
      </c>
      <c r="C33" s="14"/>
      <c r="D33" s="14"/>
      <c r="E33" s="14"/>
      <c r="F33" s="14"/>
      <c r="G33" t="s" s="5">
        <f>IF('Population 2020'!F33&gt;0,'Population 2020'!F33/'Population 2020'!C33,"  ")</f>
        <v>131</v>
      </c>
      <c r="H33" t="s" s="5">
        <f>IF('Population 2020'!G33&gt;0,'Population 2020'!G33/'Population 2020'!C33,"  ")</f>
        <v>131</v>
      </c>
      <c r="I33" t="s" s="5">
        <f>IF('Population 2020'!J33&gt;0,'Population 2020'!J33/'Population 2020'!C33,"  ")</f>
        <v>131</v>
      </c>
      <c r="J33" t="s" s="5">
        <f>IF('Population 2020'!I33&gt;0,'Population 2020'!I33/'Population 2020'!C33,"  ")</f>
        <v>131</v>
      </c>
      <c r="K33" s="8">
        <v>2020</v>
      </c>
    </row>
    <row r="34" ht="15" customHeight="1">
      <c r="A34" t="s" s="5">
        <v>74</v>
      </c>
      <c r="B34" t="s" s="5">
        <v>75</v>
      </c>
      <c r="C34" s="14">
        <f>1-D34</f>
        <v>0.79</v>
      </c>
      <c r="D34" s="14">
        <f>ROUND(E34,2)+ROUND(F34,2)</f>
        <v>0.21</v>
      </c>
      <c r="E34" s="14">
        <f>ROUND(H34,2)+ROUND(G34,2)</f>
        <v>0.14</v>
      </c>
      <c r="F34" s="14">
        <f>ROUND(J34,2)+ROUND(I34,2)</f>
        <v>0.06999999999999999</v>
      </c>
      <c r="G34" s="14">
        <f>IF('Population 2020'!F34&gt;0,'Population 2020'!F34/'Population 2020'!C34,"  ")</f>
        <v>0.0170556552962298</v>
      </c>
      <c r="H34" s="14">
        <f>IF('Population 2020'!G34&gt;0,'Population 2020'!G34/'Population 2020'!C34,"  ")</f>
        <v>0.1215113432348621</v>
      </c>
      <c r="I34" s="14">
        <f>IF('Population 2020'!J34&gt;0,'Population 2020'!J34/'Population 2020'!C34,"  ")</f>
        <v>0.05842990044067244</v>
      </c>
      <c r="J34" s="14">
        <f>IF('Population 2020'!I34&gt;0,'Population 2020'!I34/'Population 2020'!C34,"  ")</f>
        <v>0.007262934551983026</v>
      </c>
      <c r="K34" s="8">
        <v>2020</v>
      </c>
    </row>
    <row r="35" ht="15" customHeight="1">
      <c r="A35" t="s" s="5">
        <v>76</v>
      </c>
      <c r="B35" t="s" s="5">
        <v>77</v>
      </c>
      <c r="C35" s="14">
        <f>1-D35</f>
        <v>0.8100000000000001</v>
      </c>
      <c r="D35" s="14">
        <f>ROUND(E35,2)+ROUND(F35,2)</f>
        <v>0.19</v>
      </c>
      <c r="E35" s="14"/>
      <c r="F35" s="14">
        <f>ROUND(J35,2)+ROUND(I35,2)</f>
        <v>0.19</v>
      </c>
      <c r="G35" t="s" s="5">
        <f>IF('Population 2020'!F35&gt;0,'Population 2020'!F35/'Population 2020'!C35,"  ")</f>
        <v>131</v>
      </c>
      <c r="H35" t="s" s="5">
        <f>IF('Population 2020'!G35&gt;0,'Population 2020'!G35/'Population 2020'!C35,"  ")</f>
        <v>131</v>
      </c>
      <c r="I35" s="14">
        <f>IF('Population 2020'!J35&gt;0,'Population 2020'!J35/'Population 2020'!C35,"  ")</f>
        <v>0.05737363210005211</v>
      </c>
      <c r="J35" s="14">
        <f>IF('Population 2020'!I35&gt;0,'Population 2020'!I35/'Population 2020'!C35,"  ")</f>
        <v>0.1338978634705576</v>
      </c>
      <c r="K35" s="8">
        <v>2020</v>
      </c>
    </row>
    <row r="36" ht="15" customHeight="1">
      <c r="A36" t="s" s="5">
        <v>78</v>
      </c>
      <c r="B36" t="s" s="5">
        <v>79</v>
      </c>
      <c r="C36" s="14"/>
      <c r="D36" s="14"/>
      <c r="E36" s="14"/>
      <c r="F36" s="14"/>
      <c r="G36" t="s" s="5">
        <f>IF('Population 2020'!F36&gt;0,'Population 2020'!F36/'Population 2020'!C36,"  ")</f>
        <v>131</v>
      </c>
      <c r="H36" t="s" s="5">
        <f>IF('Population 2020'!G36&gt;0,'Population 2020'!G36/'Population 2020'!C36,"  ")</f>
        <v>131</v>
      </c>
      <c r="I36" t="s" s="5">
        <f>IF('Population 2020'!J36&gt;0,'Population 2020'!J36/'Population 2020'!C36,"  ")</f>
        <v>131</v>
      </c>
      <c r="J36" t="s" s="5">
        <f>IF('Population 2020'!I36&gt;0,'Population 2020'!I36/'Population 2020'!C36,"  ")</f>
        <v>131</v>
      </c>
      <c r="K36" s="8">
        <v>2020</v>
      </c>
    </row>
    <row r="37" ht="15" customHeight="1">
      <c r="A37" t="s" s="5">
        <v>80</v>
      </c>
      <c r="B37" t="s" s="5">
        <v>81</v>
      </c>
      <c r="C37" s="14">
        <f>1-D37</f>
        <v>0.92</v>
      </c>
      <c r="D37" s="14">
        <f>ROUND(E37,2)+ROUND(F37,2)</f>
        <v>0.08</v>
      </c>
      <c r="E37" s="14">
        <f>ROUND(H37,2)+ROUND(G37,2)</f>
        <v>0.08</v>
      </c>
      <c r="F37" s="28"/>
      <c r="G37" s="14">
        <f>IF('Population 2020'!F37&gt;0,'Population 2020'!F37/'Population 2020'!C37,"  ")</f>
        <v>0.03371928584055153</v>
      </c>
      <c r="H37" s="14">
        <f>IF('Population 2020'!G37&gt;0,'Population 2020'!G37/'Population 2020'!C37,"  ")</f>
        <v>0.05435743326851688</v>
      </c>
      <c r="I37" t="s" s="5">
        <f>IF('Population 2020'!J37&gt;0,'Population 2020'!J37/'Population 2020'!C37,"  ")</f>
        <v>131</v>
      </c>
      <c r="J37" t="s" s="5">
        <f>IF('Population 2020'!I37&gt;0,'Population 2020'!I37/'Population 2020'!C37,"  ")</f>
        <v>131</v>
      </c>
      <c r="K37" s="8">
        <v>2020</v>
      </c>
    </row>
    <row r="38" ht="15" customHeight="1">
      <c r="A38" t="s" s="5">
        <v>82</v>
      </c>
      <c r="B38" t="s" s="5">
        <v>83</v>
      </c>
      <c r="C38" s="14">
        <f>1-D38</f>
        <v>0.9</v>
      </c>
      <c r="D38" s="14">
        <f>ROUND(E38,2)+ROUND(F38,2)</f>
        <v>0.1</v>
      </c>
      <c r="E38" s="14">
        <f>ROUND(H38,2)+ROUND(G38,2)</f>
        <v>0.1</v>
      </c>
      <c r="F38" s="28">
        <f>'Population 2020'!H38/'Population 2020'!C38</f>
        <v>0.002239014833473272</v>
      </c>
      <c r="G38" s="14">
        <f>IF('Population 2020'!F38&gt;0,'Population 2020'!F38/'Population 2020'!C38,"  ")</f>
        <v>0.0538762944304506</v>
      </c>
      <c r="H38" s="14">
        <f>IF('Population 2020'!G38&gt;0,'Population 2020'!G38/'Population 2020'!C38,"  ")</f>
        <v>0.05212706409179961</v>
      </c>
      <c r="I38" s="28">
        <f>IF('Population 2020'!J38&gt;0,'Population 2020'!J38/'Population 2020'!C38,"  ")</f>
        <v>0.001819199552197033</v>
      </c>
      <c r="J38" s="28">
        <f>IF('Population 2020'!I38&gt;0,'Population 2020'!I38/'Population 2020'!C38,"  ")</f>
        <v>0.0004198152812762384</v>
      </c>
      <c r="K38" s="8">
        <v>2020</v>
      </c>
    </row>
    <row r="39" ht="15" customHeight="1">
      <c r="A39" t="s" s="5">
        <v>84</v>
      </c>
      <c r="B39" t="s" s="5">
        <v>85</v>
      </c>
      <c r="C39" s="14">
        <f>1-D39</f>
        <v>0.86</v>
      </c>
      <c r="D39" s="14">
        <f>ROUND(E39,2)+ROUND(F39,2)</f>
        <v>0.14</v>
      </c>
      <c r="E39" s="14"/>
      <c r="F39" s="14">
        <f>ROUND(J39,2)+ROUND(I39,2)</f>
        <v>0.14</v>
      </c>
      <c r="G39" t="s" s="5">
        <f>IF('Population 2020'!F39&gt;0,'Population 2020'!F39/'Population 2020'!C39,"  ")</f>
        <v>131</v>
      </c>
      <c r="H39" t="s" s="5">
        <f>IF('Population 2020'!G39&gt;0,'Population 2020'!G39/'Population 2020'!C39,"  ")</f>
        <v>131</v>
      </c>
      <c r="I39" s="14">
        <f>IF('Population 2020'!J39&gt;0,'Population 2020'!J39/'Population 2020'!C39,"  ")</f>
        <v>0.05427424526733332</v>
      </c>
      <c r="J39" s="14">
        <f>IF('Population 2020'!I39&gt;0,'Population 2020'!I39/'Population 2020'!C39,"  ")</f>
        <v>0.08683879242773331</v>
      </c>
      <c r="K39" s="8">
        <v>2020</v>
      </c>
    </row>
    <row r="40" ht="15" customHeight="1">
      <c r="A40" t="s" s="5">
        <v>86</v>
      </c>
      <c r="B40" t="s" s="5">
        <v>87</v>
      </c>
      <c r="C40" s="14">
        <f>1-D40</f>
        <v>0.74</v>
      </c>
      <c r="D40" s="14">
        <f>ROUND(E40,2)+ROUND(F40,2)</f>
        <v>0.26</v>
      </c>
      <c r="E40" s="14">
        <f>ROUND(H40,2)+ROUND(G40,2)</f>
        <v>0.21</v>
      </c>
      <c r="F40" s="14">
        <f>ROUND(J40,2)+ROUND(I40,2)</f>
        <v>0.05</v>
      </c>
      <c r="G40" s="14">
        <f>IF('Population 2020'!F40&gt;0,'Population 2020'!F40/'Population 2020'!C40,"  ")</f>
        <v>0.1863047501542258</v>
      </c>
      <c r="H40" s="14">
        <f>IF('Population 2020'!G40&gt;0,'Population 2020'!G40/'Population 2020'!C40,"  ")</f>
        <v>0.02405922270203578</v>
      </c>
      <c r="I40" s="14">
        <f>IF('Population 2020'!J40&gt;0,'Population 2020'!J40/'Population 2020'!C40,"  ")</f>
        <v>0.01850709438618137</v>
      </c>
      <c r="J40" s="14">
        <f>IF('Population 2020'!I40&gt;0,'Population 2020'!I40/'Population 2020'!C40,"  ")</f>
        <v>0.02652683528685996</v>
      </c>
      <c r="K40" s="8">
        <v>2020</v>
      </c>
    </row>
    <row r="41" ht="15" customHeight="1">
      <c r="A41" t="s" s="5">
        <v>88</v>
      </c>
      <c r="B41" t="s" s="5">
        <v>89</v>
      </c>
      <c r="C41" s="14">
        <f>1-D41</f>
        <v>0.8400000000000001</v>
      </c>
      <c r="D41" s="14">
        <f>ROUND(E41,2)+ROUND(F41,2)</f>
        <v>0.16</v>
      </c>
      <c r="E41" s="14">
        <f>'Population 2020'!E41/'Population 2020'!C41</f>
        <v>0.08546021480540478</v>
      </c>
      <c r="F41" s="14">
        <f>'Population 2020'!H41/'Population 2020'!C41</f>
        <v>0.06784848134888555</v>
      </c>
      <c r="G41" t="s" s="5">
        <f>IF('Population 2020'!F41&gt;0,'Population 2020'!F41/'Population 2020'!C41,"  ")</f>
        <v>131</v>
      </c>
      <c r="H41" t="s" s="5">
        <f>IF('Population 2020'!G41&gt;0,'Population 2020'!G41/'Population 2020'!C41,"  ")</f>
        <v>131</v>
      </c>
      <c r="I41" t="s" s="5">
        <f>IF('Population 2020'!J41&gt;0,'Population 2020'!J41/'Population 2020'!C41,"  ")</f>
        <v>131</v>
      </c>
      <c r="J41" t="s" s="5">
        <f>IF('Population 2020'!I41&gt;0,'Population 2020'!I41/'Population 2020'!C41,"  ")</f>
        <v>131</v>
      </c>
      <c r="K41" s="8">
        <v>2020</v>
      </c>
    </row>
    <row r="42" ht="15" customHeight="1">
      <c r="A42" t="s" s="5">
        <v>90</v>
      </c>
      <c r="B42" t="s" s="5">
        <v>91</v>
      </c>
      <c r="C42" s="14"/>
      <c r="D42" s="14"/>
      <c r="E42" s="14"/>
      <c r="F42" s="14"/>
      <c r="G42" t="s" s="5">
        <f>IF('Population 2020'!F42&gt;0,'Population 2020'!F42/'Population 2020'!C42,"  ")</f>
        <v>131</v>
      </c>
      <c r="H42" t="s" s="5">
        <f>IF('Population 2020'!G42&gt;0,'Population 2020'!G42/'Population 2020'!C42,"  ")</f>
        <v>131</v>
      </c>
      <c r="I42" t="s" s="5">
        <f>IF('Population 2020'!J42&gt;0,'Population 2020'!J42/'Population 2020'!C42,"  ")</f>
        <v>131</v>
      </c>
      <c r="J42" t="s" s="5">
        <f>IF('Population 2020'!I42&gt;0,'Population 2020'!I42/'Population 2020'!C42,"  ")</f>
        <v>131</v>
      </c>
      <c r="K42" s="8">
        <v>2020</v>
      </c>
    </row>
    <row r="43" ht="15" customHeight="1">
      <c r="A43" t="s" s="5">
        <v>92</v>
      </c>
      <c r="B43" t="s" s="5">
        <v>93</v>
      </c>
      <c r="C43" s="14"/>
      <c r="D43" s="14"/>
      <c r="E43" s="14"/>
      <c r="F43" s="14"/>
      <c r="G43" t="s" s="5">
        <f>IF('Population 2020'!F43&gt;0,'Population 2020'!F43/'Population 2020'!C43,"  ")</f>
        <v>131</v>
      </c>
      <c r="H43" t="s" s="5">
        <f>IF('Population 2020'!G43&gt;0,'Population 2020'!G43/'Population 2020'!C43,"  ")</f>
        <v>131</v>
      </c>
      <c r="I43" t="s" s="5">
        <f>IF('Population 2020'!J43&gt;0,'Population 2020'!J43/'Population 2020'!C43,"  ")</f>
        <v>131</v>
      </c>
      <c r="J43" t="s" s="5">
        <f>IF('Population 2020'!I43&gt;0,'Population 2020'!I43/'Population 2020'!C43,"  ")</f>
        <v>131</v>
      </c>
      <c r="K43" s="8">
        <v>2020</v>
      </c>
    </row>
    <row r="44" ht="15" customHeight="1">
      <c r="A44" t="s" s="5">
        <v>94</v>
      </c>
      <c r="B44" t="s" s="5">
        <v>95</v>
      </c>
      <c r="C44" s="14"/>
      <c r="D44" s="14"/>
      <c r="E44" s="14"/>
      <c r="F44" s="14"/>
      <c r="G44" t="s" s="5">
        <f>IF('Population 2020'!F44&gt;0,'Population 2020'!F44/'Population 2020'!C44,"  ")</f>
        <v>131</v>
      </c>
      <c r="H44" t="s" s="5">
        <f>IF('Population 2020'!G44&gt;0,'Population 2020'!G44/'Population 2020'!C44,"  ")</f>
        <v>131</v>
      </c>
      <c r="I44" t="s" s="5">
        <f>IF('Population 2020'!J44&gt;0,'Population 2020'!J44/'Population 2020'!C44,"  ")</f>
        <v>131</v>
      </c>
      <c r="J44" t="s" s="5">
        <f>IF('Population 2020'!I44&gt;0,'Population 2020'!I44/'Population 2020'!C44,"  ")</f>
        <v>131</v>
      </c>
      <c r="K44" s="8">
        <v>2020</v>
      </c>
    </row>
    <row r="45" ht="15" customHeight="1">
      <c r="A45" t="s" s="5">
        <v>96</v>
      </c>
      <c r="B45" t="s" s="5">
        <v>97</v>
      </c>
      <c r="C45" s="14">
        <f>1-D45</f>
        <v>0.52</v>
      </c>
      <c r="D45" s="14">
        <f>ROUND(E45,2)+ROUND(F45,2)</f>
        <v>0.48</v>
      </c>
      <c r="E45" s="14">
        <f>'Population 2020'!E45/'Population 2020'!C45</f>
        <v>0.2064886180319054</v>
      </c>
      <c r="F45" s="14">
        <f>'Population 2020'!H45/'Population 2020'!C45</f>
        <v>0.2688653880623768</v>
      </c>
      <c r="G45" t="s" s="5">
        <f>IF('Population 2020'!F45&gt;0,'Population 2020'!F45/'Population 2020'!C45,"  ")</f>
        <v>131</v>
      </c>
      <c r="H45" t="s" s="5">
        <f>IF('Population 2020'!G45&gt;0,'Population 2020'!G45/'Population 2020'!C45,"  ")</f>
        <v>131</v>
      </c>
      <c r="I45" t="s" s="5">
        <f>IF('Population 2020'!J45&gt;0,'Population 2020'!J45/'Population 2020'!C45,"  ")</f>
        <v>131</v>
      </c>
      <c r="J45" t="s" s="5">
        <f>IF('Population 2020'!I45&gt;0,'Population 2020'!I45/'Population 2020'!C45,"  ")</f>
        <v>131</v>
      </c>
      <c r="K45" s="8">
        <v>2020</v>
      </c>
    </row>
    <row r="46" ht="15" customHeight="1">
      <c r="A46" t="s" s="5">
        <v>98</v>
      </c>
      <c r="B46" t="s" s="5">
        <v>99</v>
      </c>
      <c r="C46" s="14"/>
      <c r="D46" s="14"/>
      <c r="E46" s="14"/>
      <c r="F46" s="14"/>
      <c r="G46" t="s" s="5">
        <f>IF('Population 2020'!F46&gt;0,'Population 2020'!F46/'Population 2020'!C46,"  ")</f>
        <v>131</v>
      </c>
      <c r="H46" t="s" s="5">
        <f>IF('Population 2020'!G46&gt;0,'Population 2020'!G46/'Population 2020'!C46,"  ")</f>
        <v>131</v>
      </c>
      <c r="I46" t="s" s="5">
        <f>IF('Population 2020'!J46&gt;0,'Population 2020'!J46/'Population 2020'!C46,"  ")</f>
        <v>131</v>
      </c>
      <c r="J46" t="s" s="5">
        <f>IF('Population 2020'!I46&gt;0,'Population 2020'!I46/'Population 2020'!C46,"  ")</f>
        <v>131</v>
      </c>
      <c r="K46" s="8">
        <v>2020</v>
      </c>
    </row>
    <row r="47" ht="15" customHeight="1">
      <c r="A47" t="s" s="5">
        <v>100</v>
      </c>
      <c r="B47" t="s" s="5">
        <v>101</v>
      </c>
      <c r="C47" s="14">
        <f>1-D47</f>
        <v>0.76</v>
      </c>
      <c r="D47" s="14">
        <f>ROUND(E47,2)+ROUND(F47,2)</f>
        <v>0.24</v>
      </c>
      <c r="E47" s="14">
        <f>'Population 2020'!E47/'Population 2020'!C47</f>
        <v>0.08630393996247655</v>
      </c>
      <c r="F47" s="14">
        <f>'Population 2020'!H47/'Population 2020'!C47</f>
        <v>0.1482176360225141</v>
      </c>
      <c r="G47" t="s" s="5">
        <f>IF('Population 2020'!F47&gt;0,'Population 2020'!F47/'Population 2020'!C47,"  ")</f>
        <v>131</v>
      </c>
      <c r="H47" t="s" s="5">
        <f>IF('Population 2020'!G47&gt;0,'Population 2020'!G47/'Population 2020'!C47,"  ")</f>
        <v>131</v>
      </c>
      <c r="I47" t="s" s="5">
        <f>IF('Population 2020'!J47&gt;0,'Population 2020'!J47/'Population 2020'!C47,"  ")</f>
        <v>131</v>
      </c>
      <c r="J47" t="s" s="5">
        <f>IF('Population 2020'!I47&gt;0,'Population 2020'!I47/'Population 2020'!C47,"  ")</f>
        <v>131</v>
      </c>
      <c r="K47" s="8">
        <v>2020</v>
      </c>
    </row>
    <row r="48" ht="15" customHeight="1">
      <c r="A48" t="s" s="5">
        <v>102</v>
      </c>
      <c r="B48" t="s" s="5">
        <v>103</v>
      </c>
      <c r="C48" s="14">
        <f>1-D48</f>
        <v>0.6599999999999999</v>
      </c>
      <c r="D48" s="14">
        <f>ROUND(E48,2)+ROUND(F48,2)</f>
        <v>0.34</v>
      </c>
      <c r="E48" s="14"/>
      <c r="F48" s="14">
        <f>ROUND(J48,2)+ROUND(I48,2)</f>
        <v>0.34</v>
      </c>
      <c r="G48" t="s" s="5">
        <f>IF('Population 2020'!F48&gt;0,'Population 2020'!F48/'Population 2020'!C48,"  ")</f>
        <v>131</v>
      </c>
      <c r="H48" t="s" s="5">
        <f>IF('Population 2020'!G48&gt;0,'Population 2020'!G48/'Population 2020'!C48,"  ")</f>
        <v>131</v>
      </c>
      <c r="I48" s="14">
        <f>IF('Population 2020'!J48&gt;0,'Population 2020'!J48/'Population 2020'!C48,"  ")</f>
        <v>0.1148297749567224</v>
      </c>
      <c r="J48" s="14">
        <f>IF('Population 2020'!I48&gt;0,'Population 2020'!I48/'Population 2020'!C48,"  ")</f>
        <v>0.2345066358915176</v>
      </c>
      <c r="K48" s="8">
        <v>2020</v>
      </c>
    </row>
    <row r="49" ht="15" customHeight="1">
      <c r="A49" t="s" s="5">
        <v>104</v>
      </c>
      <c r="B49" t="s" s="5">
        <v>105</v>
      </c>
      <c r="C49" s="14">
        <f>1-D49</f>
        <v>0.49</v>
      </c>
      <c r="D49" s="14">
        <f>ROUND(E49,2)+ROUND(F49,2)</f>
        <v>0.51</v>
      </c>
      <c r="E49" s="14">
        <f>ROUND(H49,2)+ROUND(G49,2)</f>
        <v>0.19</v>
      </c>
      <c r="F49" s="14">
        <f>ROUND(J49,2)+ROUND(I49,2)</f>
        <v>0.32</v>
      </c>
      <c r="G49" s="14">
        <f>IF('Population 2020'!F49&gt;0,'Population 2020'!F49/'Population 2020'!C49,"  ")</f>
        <v>0.112434252051336</v>
      </c>
      <c r="H49" s="14">
        <f>IF('Population 2020'!G49&gt;0,'Population 2020'!G49/'Population 2020'!C49,"  ")</f>
        <v>0.084325689038502</v>
      </c>
      <c r="I49" s="14">
        <f>IF('Population 2020'!J49&gt;0,'Population 2020'!J49/'Population 2020'!C49,"  ")</f>
        <v>0.1560277719335157</v>
      </c>
      <c r="J49" s="14">
        <f>IF('Population 2020'!I49&gt;0,'Population 2020'!I49/'Population 2020'!C49,"  ")</f>
        <v>0.1585524931622133</v>
      </c>
      <c r="K49" s="8">
        <v>2020</v>
      </c>
    </row>
    <row r="50" ht="15" customHeight="1">
      <c r="A50" t="s" s="5">
        <v>106</v>
      </c>
      <c r="B50" t="s" s="5">
        <v>107</v>
      </c>
      <c r="C50" s="14">
        <f>1-D50</f>
        <v>0.87</v>
      </c>
      <c r="D50" s="14">
        <f>ROUND(E50,2)+ROUND(F50,2)</f>
        <v>0.13</v>
      </c>
      <c r="E50" s="14">
        <f>ROUND(H50,2)+ROUND(G50,2)</f>
        <v>0.13</v>
      </c>
      <c r="F50" s="14"/>
      <c r="G50" s="14">
        <f>IF('Population 2020'!F50&gt;0,'Population 2020'!F50/'Population 2020'!C50,"  ")</f>
        <v>0.009789156626506024</v>
      </c>
      <c r="H50" s="14">
        <f>IF('Population 2020'!G50&gt;0,'Population 2020'!G50/'Population 2020'!C50,"  ")</f>
        <v>0.1204819277108434</v>
      </c>
      <c r="I50" t="s" s="5">
        <f>IF('Population 2020'!J50&gt;0,'Population 2020'!J50/'Population 2020'!C50,"  ")</f>
        <v>131</v>
      </c>
      <c r="J50" t="s" s="5">
        <f>IF('Population 2020'!I50&gt;0,'Population 2020'!I50/'Population 2020'!C50,"  ")</f>
        <v>131</v>
      </c>
      <c r="K50" s="8">
        <v>2020</v>
      </c>
    </row>
    <row r="51" ht="15" customHeight="1">
      <c r="A51" t="s" s="5">
        <v>108</v>
      </c>
      <c r="B51" t="s" s="5">
        <v>109</v>
      </c>
      <c r="C51" s="14">
        <f>1-D51</f>
        <v>0.72</v>
      </c>
      <c r="D51" s="14">
        <f>ROUND(E51,2)+ROUND(F51,2)</f>
        <v>0.28</v>
      </c>
      <c r="E51" s="14">
        <f>ROUND(H51,2)+ROUND(G51,2)</f>
        <v>0.2</v>
      </c>
      <c r="F51" s="14">
        <f>ROUND(J51,2)+ROUND(I51,2)</f>
        <v>0.08</v>
      </c>
      <c r="G51" s="14">
        <f>IF('Population 2020'!F51&gt;0,'Population 2020'!F51/'Population 2020'!C51,"  ")</f>
        <v>0.01015228426395939</v>
      </c>
      <c r="H51" s="14">
        <f>IF('Population 2020'!G51&gt;0,'Population 2020'!G51/'Population 2020'!C51,"  ")</f>
        <v>0.1937394247038917</v>
      </c>
      <c r="I51" s="14">
        <f>IF('Population 2020'!J51&gt;0,'Population 2020'!J51/'Population 2020'!C51,"  ")</f>
        <v>0.05372250423011844</v>
      </c>
      <c r="J51" s="14">
        <f>IF('Population 2020'!I51&gt;0,'Population 2020'!I51/'Population 2020'!C51,"  ")</f>
        <v>0.03045685279187817</v>
      </c>
      <c r="K51" s="8">
        <v>2020</v>
      </c>
    </row>
    <row r="52" ht="15" customHeight="1">
      <c r="A52" s="7"/>
      <c r="B52" s="7"/>
      <c r="C52" s="7"/>
      <c r="D52" s="7"/>
      <c r="E52" s="7"/>
      <c r="F52" s="7"/>
      <c r="G52" s="7"/>
      <c r="H52" s="7"/>
      <c r="I52" s="7"/>
      <c r="J52" s="7"/>
      <c r="K52" s="7"/>
    </row>
    <row r="53" ht="15" customHeight="1">
      <c r="A53" s="7"/>
      <c r="B53" t="s" s="9">
        <v>110</v>
      </c>
      <c r="C53" s="29">
        <f>('Population 2020'!C53-'Population 2020'!D53)/'Population 2020'!C53</f>
        <v>0.8121188815782271</v>
      </c>
      <c r="D53" s="29">
        <f>'Population 2020'!D53/'Population 2020'!C53</f>
        <v>0.1878811184217729</v>
      </c>
      <c r="E53" s="29">
        <f>'Population 2020'!E53/'Population 2020'!C53</f>
        <v>0.08015255684617321</v>
      </c>
      <c r="F53" s="29">
        <f>'Population 2020'!H53/'Population 2020'!C53</f>
        <v>0.1077271931072989</v>
      </c>
      <c r="G53" s="29">
        <f>'Population 2020'!F53/'Population 2020'!C53</f>
        <v>0.05118071444993048</v>
      </c>
      <c r="H53" s="29">
        <f>'Population 2020'!G53/'Population 2020'!C53</f>
        <v>0.02897184239624273</v>
      </c>
      <c r="I53" s="29">
        <f>'Population 2020'!J53/'Population 2020'!C53</f>
        <v>0.02982302967934051</v>
      </c>
      <c r="J53" s="29">
        <f>'Population 2020'!I53/'Population 2020'!C53</f>
        <v>0.07790416342795836</v>
      </c>
      <c r="K53" s="7"/>
    </row>
    <row r="54" ht="15" customHeight="1">
      <c r="A54" s="7"/>
      <c r="B54" s="7"/>
      <c r="C54" s="7"/>
      <c r="D54" s="7"/>
      <c r="E54" s="7"/>
      <c r="F54" s="7"/>
      <c r="G54" s="7"/>
      <c r="H54" s="7"/>
      <c r="I54" s="7"/>
      <c r="J54" s="7"/>
      <c r="K54" s="7"/>
    </row>
    <row r="55" ht="15" customHeight="1">
      <c r="A55" s="7"/>
      <c r="B55" t="s" s="5">
        <v>140</v>
      </c>
      <c r="C55" s="8">
        <f>COUNTIF(C2:C51,"&gt;0")</f>
        <v>34</v>
      </c>
      <c r="D55" s="8">
        <f>COUNTIF(D2:D51,"&gt;0")</f>
        <v>34</v>
      </c>
      <c r="E55" s="8">
        <f>COUNTIF(E2:E51,"&gt;0")</f>
        <v>29</v>
      </c>
      <c r="F55" s="8">
        <f>COUNTIF(F2:F51,"&gt;0")</f>
        <v>31</v>
      </c>
      <c r="G55" s="8">
        <f>COUNTIF(G2:G51,"&gt;0")</f>
        <v>20</v>
      </c>
      <c r="H55" s="8">
        <f>COUNTIF(H2:H51,"&gt;0")</f>
        <v>23</v>
      </c>
      <c r="I55" s="8">
        <f>COUNTIF(I2:I51,"&gt;0")</f>
        <v>25</v>
      </c>
      <c r="J55" s="8">
        <f>COUNTIF(J2:J51,"&gt;0")</f>
        <v>24</v>
      </c>
      <c r="K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dimension ref="A1:E51"/>
  <sheetViews>
    <sheetView workbookViewId="0" showGridLines="0" defaultGridColor="1"/>
  </sheetViews>
  <sheetFormatPr defaultColWidth="8.83333" defaultRowHeight="15" customHeight="1" outlineLevelRow="0" outlineLevelCol="0"/>
  <cols>
    <col min="1" max="1" width="11.6719" style="118" customWidth="1"/>
    <col min="2" max="2" width="17" style="118" customWidth="1"/>
    <col min="3" max="3" width="8.85156" style="118" customWidth="1"/>
    <col min="4" max="4" width="8.85156" style="118" customWidth="1"/>
    <col min="5" max="5" width="8.85156" style="118" customWidth="1"/>
    <col min="6" max="256" width="8.85156" style="118" customWidth="1"/>
  </cols>
  <sheetData>
    <row r="1" ht="39" customHeight="1">
      <c r="A1" t="s" s="2">
        <v>0</v>
      </c>
      <c r="B1" t="s" s="2">
        <v>1</v>
      </c>
      <c r="C1" t="s" s="2">
        <v>145</v>
      </c>
      <c r="D1" s="7"/>
      <c r="E1" s="7"/>
    </row>
    <row r="2" ht="15" customHeight="1">
      <c r="A2" t="s" s="5">
        <v>10</v>
      </c>
      <c r="B2" t="s" s="5">
        <v>11</v>
      </c>
      <c r="C2" t="s" s="119">
        <v>178</v>
      </c>
      <c r="D2" s="7"/>
      <c r="E2" s="7"/>
    </row>
    <row r="3" ht="15" customHeight="1">
      <c r="A3" t="s" s="5">
        <v>12</v>
      </c>
      <c r="B3" t="s" s="5">
        <v>13</v>
      </c>
      <c r="C3" s="120"/>
      <c r="D3" s="7"/>
      <c r="E3" s="7"/>
    </row>
    <row r="4" ht="15" customHeight="1">
      <c r="A4" t="s" s="5">
        <v>14</v>
      </c>
      <c r="B4" t="s" s="5">
        <v>15</v>
      </c>
      <c r="C4" t="s" s="119">
        <v>179</v>
      </c>
      <c r="D4" s="7"/>
      <c r="E4" s="7"/>
    </row>
    <row r="5" ht="15" customHeight="1">
      <c r="A5" t="s" s="5">
        <v>16</v>
      </c>
      <c r="B5" t="s" s="5">
        <v>17</v>
      </c>
      <c r="C5" s="120"/>
      <c r="D5" s="7"/>
      <c r="E5" s="7"/>
    </row>
    <row r="6" ht="15" customHeight="1">
      <c r="A6" t="s" s="5">
        <v>18</v>
      </c>
      <c r="B6" t="s" s="5">
        <v>19</v>
      </c>
      <c r="C6" t="s" s="119">
        <v>180</v>
      </c>
      <c r="D6" s="7"/>
      <c r="E6" s="7"/>
    </row>
    <row r="7" ht="15" customHeight="1">
      <c r="A7" t="s" s="5">
        <v>20</v>
      </c>
      <c r="B7" t="s" s="5">
        <v>21</v>
      </c>
      <c r="C7" t="s" s="119">
        <v>181</v>
      </c>
      <c r="D7" s="7"/>
      <c r="E7" s="7"/>
    </row>
    <row r="8" ht="15" customHeight="1">
      <c r="A8" t="s" s="5">
        <v>22</v>
      </c>
      <c r="B8" t="s" s="5">
        <v>23</v>
      </c>
      <c r="C8" t="s" s="119">
        <v>182</v>
      </c>
      <c r="D8" s="7"/>
      <c r="E8" s="7"/>
    </row>
    <row r="9" ht="15" customHeight="1">
      <c r="A9" t="s" s="5">
        <v>24</v>
      </c>
      <c r="B9" t="s" s="5">
        <v>25</v>
      </c>
      <c r="C9" t="s" s="119">
        <v>183</v>
      </c>
      <c r="D9" s="7"/>
      <c r="E9" s="7"/>
    </row>
    <row r="10" ht="15" customHeight="1">
      <c r="A10" t="s" s="5">
        <v>26</v>
      </c>
      <c r="B10" t="s" s="5">
        <v>27</v>
      </c>
      <c r="C10" t="s" s="119">
        <v>184</v>
      </c>
      <c r="D10" s="7"/>
      <c r="E10" s="7"/>
    </row>
    <row r="11" ht="15" customHeight="1">
      <c r="A11" t="s" s="5">
        <v>28</v>
      </c>
      <c r="B11" t="s" s="5">
        <v>29</v>
      </c>
      <c r="C11" t="s" s="119">
        <v>185</v>
      </c>
      <c r="D11" s="7"/>
      <c r="E11" s="7"/>
    </row>
    <row r="12" ht="15" customHeight="1">
      <c r="A12" t="s" s="5">
        <v>30</v>
      </c>
      <c r="B12" t="s" s="5">
        <v>31</v>
      </c>
      <c r="C12" t="s" s="119">
        <v>186</v>
      </c>
      <c r="D12" s="7"/>
      <c r="E12" s="7"/>
    </row>
    <row r="13" ht="15" customHeight="1">
      <c r="A13" t="s" s="5">
        <v>32</v>
      </c>
      <c r="B13" t="s" s="5">
        <v>33</v>
      </c>
      <c r="C13" t="s" s="119">
        <v>187</v>
      </c>
      <c r="D13" s="7"/>
      <c r="E13" s="7"/>
    </row>
    <row r="14" ht="15" customHeight="1">
      <c r="A14" t="s" s="5">
        <v>34</v>
      </c>
      <c r="B14" t="s" s="5">
        <v>35</v>
      </c>
      <c r="C14" t="s" s="119">
        <v>188</v>
      </c>
      <c r="D14" s="7"/>
      <c r="E14" s="7"/>
    </row>
    <row r="15" ht="15" customHeight="1">
      <c r="A15" t="s" s="5">
        <v>36</v>
      </c>
      <c r="B15" t="s" s="5">
        <v>37</v>
      </c>
      <c r="C15" t="s" s="119">
        <v>189</v>
      </c>
      <c r="D15" s="7"/>
      <c r="E15" s="7"/>
    </row>
    <row r="16" ht="15" customHeight="1">
      <c r="A16" t="s" s="5">
        <v>38</v>
      </c>
      <c r="B16" t="s" s="5">
        <v>39</v>
      </c>
      <c r="C16" s="120"/>
      <c r="D16" s="7"/>
      <c r="E16" s="7"/>
    </row>
    <row r="17" ht="15" customHeight="1">
      <c r="A17" t="s" s="5">
        <v>40</v>
      </c>
      <c r="B17" t="s" s="5">
        <v>41</v>
      </c>
      <c r="C17" t="s" s="119">
        <v>190</v>
      </c>
      <c r="D17" s="7"/>
      <c r="E17" s="7"/>
    </row>
    <row r="18" ht="15" customHeight="1">
      <c r="A18" t="s" s="5">
        <v>42</v>
      </c>
      <c r="B18" t="s" s="5">
        <v>43</v>
      </c>
      <c r="C18" t="s" s="119">
        <v>191</v>
      </c>
      <c r="D18" s="7"/>
      <c r="E18" s="7"/>
    </row>
    <row r="19" ht="15" customHeight="1">
      <c r="A19" t="s" s="5">
        <v>44</v>
      </c>
      <c r="B19" t="s" s="5">
        <v>45</v>
      </c>
      <c r="C19" t="s" s="119">
        <v>192</v>
      </c>
      <c r="D19" s="7"/>
      <c r="E19" s="7"/>
    </row>
    <row r="20" ht="15" customHeight="1">
      <c r="A20" t="s" s="5">
        <v>46</v>
      </c>
      <c r="B20" t="s" s="5">
        <v>47</v>
      </c>
      <c r="C20" t="s" s="119">
        <v>193</v>
      </c>
      <c r="D20" s="7"/>
      <c r="E20" s="7"/>
    </row>
    <row r="21" ht="15" customHeight="1">
      <c r="A21" t="s" s="5">
        <v>48</v>
      </c>
      <c r="B21" t="s" s="5">
        <v>49</v>
      </c>
      <c r="C21" t="s" s="119">
        <v>194</v>
      </c>
      <c r="D21" s="7"/>
      <c r="E21" s="7"/>
    </row>
    <row r="22" ht="15" customHeight="1">
      <c r="A22" t="s" s="5">
        <v>50</v>
      </c>
      <c r="B22" t="s" s="5">
        <v>51</v>
      </c>
      <c r="C22" t="s" s="119">
        <v>195</v>
      </c>
      <c r="D22" s="7"/>
      <c r="E22" s="7"/>
    </row>
    <row r="23" ht="15" customHeight="1">
      <c r="A23" t="s" s="5">
        <v>52</v>
      </c>
      <c r="B23" t="s" s="5">
        <v>53</v>
      </c>
      <c r="C23" t="s" s="119">
        <v>196</v>
      </c>
      <c r="D23" s="7"/>
      <c r="E23" s="7"/>
    </row>
    <row r="24" ht="15" customHeight="1">
      <c r="A24" t="s" s="5">
        <v>54</v>
      </c>
      <c r="B24" t="s" s="5">
        <v>55</v>
      </c>
      <c r="C24" t="s" s="119">
        <v>196</v>
      </c>
      <c r="D24" s="7"/>
      <c r="E24" s="7"/>
    </row>
    <row r="25" ht="15" customHeight="1">
      <c r="A25" t="s" s="5">
        <v>56</v>
      </c>
      <c r="B25" t="s" s="5">
        <v>57</v>
      </c>
      <c r="C25" t="s" s="119">
        <v>197</v>
      </c>
      <c r="D25" s="7"/>
      <c r="E25" s="7"/>
    </row>
    <row r="26" ht="15" customHeight="1">
      <c r="A26" t="s" s="5">
        <v>58</v>
      </c>
      <c r="B26" t="s" s="5">
        <v>59</v>
      </c>
      <c r="C26" t="s" s="119">
        <v>198</v>
      </c>
      <c r="D26" s="7"/>
      <c r="E26" s="7"/>
    </row>
    <row r="27" ht="15" customHeight="1">
      <c r="A27" t="s" s="5">
        <v>60</v>
      </c>
      <c r="B27" t="s" s="5">
        <v>61</v>
      </c>
      <c r="C27" t="s" s="119">
        <v>199</v>
      </c>
      <c r="D27" s="7"/>
      <c r="E27" s="7"/>
    </row>
    <row r="28" ht="15" customHeight="1">
      <c r="A28" t="s" s="5">
        <v>62</v>
      </c>
      <c r="B28" t="s" s="5">
        <v>63</v>
      </c>
      <c r="C28" t="s" s="119">
        <v>200</v>
      </c>
      <c r="D28" s="7"/>
      <c r="E28" s="7"/>
    </row>
    <row r="29" ht="15" customHeight="1">
      <c r="A29" t="s" s="5">
        <v>64</v>
      </c>
      <c r="B29" t="s" s="5">
        <v>65</v>
      </c>
      <c r="C29" t="s" s="119">
        <v>201</v>
      </c>
      <c r="D29" s="7"/>
      <c r="E29" s="7"/>
    </row>
    <row r="30" ht="15" customHeight="1">
      <c r="A30" t="s" s="5">
        <v>66</v>
      </c>
      <c r="B30" t="s" s="5">
        <v>67</v>
      </c>
      <c r="C30" t="s" s="119">
        <v>202</v>
      </c>
      <c r="D30" s="7"/>
      <c r="E30" s="7"/>
    </row>
    <row r="31" ht="15" customHeight="1">
      <c r="A31" t="s" s="5">
        <v>68</v>
      </c>
      <c r="B31" t="s" s="5">
        <v>69</v>
      </c>
      <c r="C31" t="s" s="5">
        <v>203</v>
      </c>
      <c r="D31" s="7"/>
      <c r="E31" s="7"/>
    </row>
    <row r="32" ht="15" customHeight="1">
      <c r="A32" t="s" s="5">
        <v>70</v>
      </c>
      <c r="B32" t="s" s="5">
        <v>71</v>
      </c>
      <c r="C32" t="s" s="119">
        <v>204</v>
      </c>
      <c r="D32" s="7"/>
      <c r="E32" s="7"/>
    </row>
    <row r="33" ht="15" customHeight="1">
      <c r="A33" t="s" s="5">
        <v>72</v>
      </c>
      <c r="B33" t="s" s="5">
        <v>73</v>
      </c>
      <c r="C33" s="120"/>
      <c r="D33" s="7"/>
      <c r="E33" s="7"/>
    </row>
    <row r="34" ht="15" customHeight="1">
      <c r="A34" t="s" s="5">
        <v>74</v>
      </c>
      <c r="B34" t="s" s="5">
        <v>75</v>
      </c>
      <c r="C34" t="s" s="121">
        <v>205</v>
      </c>
      <c r="D34" s="7"/>
      <c r="E34" s="7"/>
    </row>
    <row r="35" ht="15" customHeight="1">
      <c r="A35" t="s" s="5">
        <v>76</v>
      </c>
      <c r="B35" t="s" s="5">
        <v>77</v>
      </c>
      <c r="C35" t="s" s="119">
        <v>206</v>
      </c>
      <c r="D35" s="7"/>
      <c r="E35" s="7"/>
    </row>
    <row r="36" ht="15" customHeight="1">
      <c r="A36" t="s" s="5">
        <v>78</v>
      </c>
      <c r="B36" t="s" s="5">
        <v>79</v>
      </c>
      <c r="C36" s="120"/>
      <c r="D36" s="7"/>
      <c r="E36" s="7"/>
    </row>
    <row r="37" ht="15" customHeight="1">
      <c r="A37" t="s" s="5">
        <v>80</v>
      </c>
      <c r="B37" t="s" s="5">
        <v>81</v>
      </c>
      <c r="C37" t="s" s="119">
        <v>207</v>
      </c>
      <c r="D37" s="7"/>
      <c r="E37" s="7"/>
    </row>
    <row r="38" ht="15" customHeight="1">
      <c r="A38" t="s" s="5">
        <v>82</v>
      </c>
      <c r="B38" t="s" s="5">
        <v>83</v>
      </c>
      <c r="C38" t="s" s="119">
        <v>208</v>
      </c>
      <c r="D38" s="7"/>
      <c r="E38" s="7"/>
    </row>
    <row r="39" ht="15" customHeight="1">
      <c r="A39" t="s" s="5">
        <v>84</v>
      </c>
      <c r="B39" t="s" s="5">
        <v>85</v>
      </c>
      <c r="C39" t="s" s="119">
        <v>209</v>
      </c>
      <c r="D39" s="7"/>
      <c r="E39" s="7"/>
    </row>
    <row r="40" ht="15" customHeight="1">
      <c r="A40" t="s" s="5">
        <v>86</v>
      </c>
      <c r="B40" t="s" s="5">
        <v>87</v>
      </c>
      <c r="C40" t="s" s="119">
        <v>210</v>
      </c>
      <c r="D40" s="7"/>
      <c r="E40" s="7"/>
    </row>
    <row r="41" ht="15" customHeight="1">
      <c r="A41" t="s" s="5">
        <v>88</v>
      </c>
      <c r="B41" t="s" s="5">
        <v>89</v>
      </c>
      <c r="C41" t="s" s="119">
        <v>211</v>
      </c>
      <c r="D41" s="7"/>
      <c r="E41" s="7"/>
    </row>
    <row r="42" ht="15" customHeight="1">
      <c r="A42" t="s" s="5">
        <v>90</v>
      </c>
      <c r="B42" t="s" s="5">
        <v>91</v>
      </c>
      <c r="C42" t="s" s="119">
        <v>212</v>
      </c>
      <c r="D42" s="7"/>
      <c r="E42" s="7"/>
    </row>
    <row r="43" ht="15" customHeight="1">
      <c r="A43" t="s" s="5">
        <v>92</v>
      </c>
      <c r="B43" t="s" s="5">
        <v>93</v>
      </c>
      <c r="C43" s="120"/>
      <c r="D43" s="7"/>
      <c r="E43" s="7"/>
    </row>
    <row r="44" ht="15" customHeight="1">
      <c r="A44" t="s" s="5">
        <v>94</v>
      </c>
      <c r="B44" t="s" s="5">
        <v>95</v>
      </c>
      <c r="C44" t="s" s="119">
        <v>213</v>
      </c>
      <c r="D44" s="7"/>
      <c r="E44" s="7"/>
    </row>
    <row r="45" ht="15" customHeight="1">
      <c r="A45" t="s" s="5">
        <v>96</v>
      </c>
      <c r="B45" t="s" s="5">
        <v>97</v>
      </c>
      <c r="C45" t="s" s="119">
        <v>214</v>
      </c>
      <c r="D45" s="7"/>
      <c r="E45" s="7"/>
    </row>
    <row r="46" ht="15" customHeight="1">
      <c r="A46" t="s" s="5">
        <v>98</v>
      </c>
      <c r="B46" t="s" s="5">
        <v>99</v>
      </c>
      <c r="C46" s="120"/>
      <c r="D46" s="7"/>
      <c r="E46" s="7"/>
    </row>
    <row r="47" ht="15" customHeight="1">
      <c r="A47" t="s" s="5">
        <v>100</v>
      </c>
      <c r="B47" t="s" s="5">
        <v>101</v>
      </c>
      <c r="C47" t="s" s="119">
        <v>215</v>
      </c>
      <c r="D47" s="7"/>
      <c r="E47" s="7"/>
    </row>
    <row r="48" ht="15" customHeight="1">
      <c r="A48" t="s" s="5">
        <v>102</v>
      </c>
      <c r="B48" t="s" s="5">
        <v>103</v>
      </c>
      <c r="C48" t="s" s="119">
        <v>216</v>
      </c>
      <c r="D48" s="7"/>
      <c r="E48" s="7"/>
    </row>
    <row r="49" ht="15" customHeight="1">
      <c r="A49" t="s" s="5">
        <v>104</v>
      </c>
      <c r="B49" t="s" s="5">
        <v>105</v>
      </c>
      <c r="C49" t="s" s="2">
        <v>217</v>
      </c>
      <c r="D49" s="7"/>
      <c r="E49" s="7"/>
    </row>
    <row r="50" ht="15" customHeight="1">
      <c r="A50" t="s" s="5">
        <v>106</v>
      </c>
      <c r="B50" t="s" s="5">
        <v>107</v>
      </c>
      <c r="C50" t="s" s="119">
        <v>218</v>
      </c>
      <c r="D50" s="7"/>
      <c r="E50" s="7"/>
    </row>
    <row r="51" ht="15" customHeight="1">
      <c r="A51" t="s" s="5">
        <v>108</v>
      </c>
      <c r="B51" t="s" s="5">
        <v>109</v>
      </c>
      <c r="C51" t="s" s="119">
        <v>219</v>
      </c>
      <c r="D51" s="7"/>
      <c r="E51"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M52"/>
  <sheetViews>
    <sheetView workbookViewId="0" showGridLines="0" defaultGridColor="1"/>
  </sheetViews>
  <sheetFormatPr defaultColWidth="16.3333" defaultRowHeight="12.75" customHeight="1" outlineLevelRow="0" outlineLevelCol="0"/>
  <cols>
    <col min="1" max="1" width="16.3516" style="122" customWidth="1"/>
    <col min="2" max="2" width="16.3516" style="122" customWidth="1"/>
    <col min="3" max="3" width="16.3516" style="122" customWidth="1"/>
    <col min="4" max="4" width="16.3516" style="122" customWidth="1"/>
    <col min="5" max="5" width="16.3516" style="122" customWidth="1"/>
    <col min="6" max="6" width="16.3516" style="122" customWidth="1"/>
    <col min="7" max="7" width="16.3516" style="122" customWidth="1"/>
    <col min="8" max="8" width="16.3516" style="122" customWidth="1"/>
    <col min="9" max="9" width="16.3516" style="122" customWidth="1"/>
    <col min="10" max="10" width="16.3516" style="122" customWidth="1"/>
    <col min="11" max="11" width="16.3516" style="122" customWidth="1"/>
    <col min="12" max="12" width="16.3516" style="122" customWidth="1"/>
    <col min="13" max="13" width="16.3516" style="122" customWidth="1"/>
    <col min="14" max="256" width="16.3516" style="122" customWidth="1"/>
  </cols>
  <sheetData>
    <row r="1" ht="61.35" customHeight="1">
      <c r="A1" t="s" s="123">
        <v>220</v>
      </c>
      <c r="B1" s="124"/>
      <c r="C1" s="124"/>
      <c r="D1" s="124"/>
      <c r="E1" s="124"/>
      <c r="F1" s="124"/>
      <c r="G1" s="124"/>
      <c r="H1" s="124"/>
      <c r="I1" s="124"/>
      <c r="J1" s="124"/>
      <c r="K1" s="124"/>
      <c r="L1" s="124"/>
      <c r="M1" s="123"/>
    </row>
    <row r="2" ht="55.8" customHeight="1">
      <c r="A2" t="s" s="123">
        <v>1</v>
      </c>
      <c r="B2" t="s" s="123">
        <v>221</v>
      </c>
      <c r="C2" t="s" s="123">
        <v>222</v>
      </c>
      <c r="D2" t="s" s="123">
        <v>223</v>
      </c>
      <c r="E2" t="s" s="123">
        <v>224</v>
      </c>
      <c r="F2" t="s" s="123">
        <v>225</v>
      </c>
      <c r="G2" t="s" s="123">
        <v>226</v>
      </c>
      <c r="H2" t="s" s="123">
        <v>227</v>
      </c>
      <c r="I2" t="s" s="123">
        <v>228</v>
      </c>
      <c r="J2" t="s" s="123">
        <v>229</v>
      </c>
      <c r="K2" t="s" s="123">
        <v>230</v>
      </c>
      <c r="L2" t="s" s="123">
        <v>145</v>
      </c>
      <c r="M2" s="123"/>
    </row>
    <row r="3" ht="55.8" customHeight="1">
      <c r="A3" t="s" s="123">
        <v>11</v>
      </c>
      <c r="B3" s="125"/>
      <c r="C3" s="125"/>
      <c r="D3" s="125"/>
      <c r="E3" s="125"/>
      <c r="F3" s="125"/>
      <c r="G3" s="126">
        <v>175.84</v>
      </c>
      <c r="H3" s="126">
        <v>175.84</v>
      </c>
      <c r="I3" s="126"/>
      <c r="J3" s="125"/>
      <c r="K3" s="125"/>
      <c r="L3" s="125"/>
      <c r="M3" s="125"/>
    </row>
    <row r="4" ht="61.15" customHeight="1">
      <c r="A4" t="s" s="123">
        <v>13</v>
      </c>
      <c r="B4" s="125"/>
      <c r="C4" s="127">
        <v>45</v>
      </c>
      <c r="D4" s="127">
        <v>45</v>
      </c>
      <c r="E4" t="s" s="123">
        <v>231</v>
      </c>
      <c r="F4" s="123"/>
      <c r="G4" s="126">
        <v>72.28</v>
      </c>
      <c r="H4" s="126">
        <v>72.28</v>
      </c>
      <c r="I4" s="126"/>
      <c r="J4" s="125"/>
      <c r="K4" s="125"/>
      <c r="L4" s="125"/>
      <c r="M4" s="125"/>
    </row>
    <row r="5" ht="55.05" customHeight="1">
      <c r="A5" t="s" s="123">
        <v>15</v>
      </c>
      <c r="B5" s="127">
        <f>(365*2)+(3*30.436875)+6</f>
        <v>827.310625</v>
      </c>
      <c r="C5" s="127">
        <f>(10*30.436875)+24</f>
        <v>328.36875</v>
      </c>
      <c r="D5" s="127">
        <f>(1*365)+24</f>
        <v>389</v>
      </c>
      <c r="E5" t="s" s="123">
        <v>231</v>
      </c>
      <c r="F5" s="125"/>
      <c r="G5" s="126">
        <v>64.18000000000001</v>
      </c>
      <c r="H5" s="125"/>
      <c r="I5" s="126"/>
      <c r="J5" s="125"/>
      <c r="K5" t="s" s="123">
        <v>232</v>
      </c>
      <c r="L5" t="s" s="123">
        <v>233</v>
      </c>
      <c r="M5" s="125"/>
    </row>
    <row r="6" ht="101.05" customHeight="1">
      <c r="A6" t="s" s="123">
        <v>17</v>
      </c>
      <c r="B6" s="128">
        <v>1061.7</v>
      </c>
      <c r="C6" s="127">
        <v>686.6</v>
      </c>
      <c r="D6" s="127">
        <v>238.5</v>
      </c>
      <c r="E6" t="s" s="123">
        <v>231</v>
      </c>
      <c r="F6" s="123"/>
      <c r="G6" s="126">
        <v>71.48999999999999</v>
      </c>
      <c r="H6" s="126">
        <v>71.48999999999999</v>
      </c>
      <c r="I6" s="126">
        <v>4.91</v>
      </c>
      <c r="J6" s="126">
        <v>4.91</v>
      </c>
      <c r="K6" t="s" s="123">
        <v>234</v>
      </c>
      <c r="L6" s="125"/>
      <c r="M6" s="125"/>
    </row>
    <row r="7" ht="55.05" customHeight="1">
      <c r="A7" t="s" s="123">
        <v>19</v>
      </c>
      <c r="B7" s="127">
        <v>323</v>
      </c>
      <c r="C7" s="127">
        <v>265</v>
      </c>
      <c r="D7" s="127">
        <v>381</v>
      </c>
      <c r="E7" t="s" s="123">
        <v>231</v>
      </c>
      <c r="F7" s="125"/>
      <c r="G7" s="126"/>
      <c r="H7" t="s" s="123">
        <v>235</v>
      </c>
      <c r="I7" s="126"/>
      <c r="J7" s="125"/>
      <c r="K7" t="s" s="123">
        <v>236</v>
      </c>
      <c r="L7" t="s" s="123">
        <v>237</v>
      </c>
      <c r="M7" s="125"/>
    </row>
    <row r="8" ht="55.05" customHeight="1">
      <c r="A8" t="s" s="123">
        <v>21</v>
      </c>
      <c r="B8" s="127">
        <v>953</v>
      </c>
      <c r="C8" s="127">
        <v>1170</v>
      </c>
      <c r="D8" s="127">
        <v>511</v>
      </c>
      <c r="E8" t="s" s="123">
        <v>231</v>
      </c>
      <c r="F8" s="123"/>
      <c r="G8" s="126"/>
      <c r="H8" s="125"/>
      <c r="I8" s="126"/>
      <c r="J8" s="125"/>
      <c r="K8" s="125"/>
      <c r="L8" s="125"/>
      <c r="M8" s="125"/>
    </row>
    <row r="9" ht="55.05" customHeight="1">
      <c r="A9" t="s" s="123">
        <v>23</v>
      </c>
      <c r="B9" s="125"/>
      <c r="C9" s="125"/>
      <c r="D9" s="125"/>
      <c r="E9" s="125"/>
      <c r="F9" s="125"/>
      <c r="G9" s="126">
        <v>131.15</v>
      </c>
      <c r="H9" s="126">
        <v>131.15</v>
      </c>
      <c r="I9" s="126"/>
      <c r="J9" s="125"/>
      <c r="K9" s="125"/>
      <c r="L9" s="125"/>
      <c r="M9" s="125"/>
    </row>
    <row r="10" ht="55.05" customHeight="1">
      <c r="A10" t="s" s="123">
        <v>25</v>
      </c>
      <c r="B10" s="125"/>
      <c r="C10" s="125"/>
      <c r="D10" s="125"/>
      <c r="E10" s="125"/>
      <c r="F10" s="125"/>
      <c r="G10" s="126">
        <v>154.4</v>
      </c>
      <c r="H10" t="s" s="123">
        <v>238</v>
      </c>
      <c r="I10" s="126">
        <v>176.39</v>
      </c>
      <c r="J10" s="125"/>
      <c r="K10" s="125"/>
      <c r="L10" s="125"/>
      <c r="M10" s="125"/>
    </row>
    <row r="11" ht="55.05" customHeight="1">
      <c r="A11" t="s" s="123">
        <v>27</v>
      </c>
      <c r="B11" s="127">
        <v>17614.36</v>
      </c>
      <c r="C11" s="127">
        <v>16074.41</v>
      </c>
      <c r="D11" s="127">
        <v>22080.22</v>
      </c>
      <c r="E11" t="s" s="123">
        <v>231</v>
      </c>
      <c r="F11" s="125"/>
      <c r="G11" s="126">
        <v>66.48</v>
      </c>
      <c r="H11" s="125"/>
      <c r="I11" s="126"/>
      <c r="J11" s="125"/>
      <c r="K11" s="125"/>
      <c r="L11" t="s" s="123">
        <v>239</v>
      </c>
      <c r="M11" s="125"/>
    </row>
    <row r="12" ht="55.05" customHeight="1">
      <c r="A12" t="s" s="123">
        <v>29</v>
      </c>
      <c r="B12" s="125"/>
      <c r="C12" s="125"/>
      <c r="D12" s="125"/>
      <c r="E12" s="125"/>
      <c r="F12" s="125"/>
      <c r="G12" s="126"/>
      <c r="H12" s="125"/>
      <c r="I12" s="126"/>
      <c r="J12" s="125"/>
      <c r="K12" s="125"/>
      <c r="L12" s="125"/>
      <c r="M12" s="125"/>
    </row>
    <row r="13" ht="55.05" customHeight="1">
      <c r="A13" t="s" s="123">
        <v>31</v>
      </c>
      <c r="B13" s="125"/>
      <c r="C13" s="125"/>
      <c r="D13" s="125"/>
      <c r="E13" s="125"/>
      <c r="F13" s="125"/>
      <c r="G13" s="126"/>
      <c r="H13" s="125"/>
      <c r="I13" s="126"/>
      <c r="J13" s="125"/>
      <c r="K13" s="125"/>
      <c r="L13" s="125"/>
      <c r="M13" s="125"/>
    </row>
    <row r="14" ht="55.05" customHeight="1">
      <c r="A14" t="s" s="123">
        <v>33</v>
      </c>
      <c r="B14" s="125"/>
      <c r="C14" s="125"/>
      <c r="D14" s="125"/>
      <c r="E14" s="125"/>
      <c r="F14" s="125"/>
      <c r="G14" s="126"/>
      <c r="H14" s="125"/>
      <c r="I14" s="126"/>
      <c r="J14" s="125"/>
      <c r="K14" s="125"/>
      <c r="L14" s="125"/>
      <c r="M14" s="125"/>
    </row>
    <row r="15" ht="61.15" customHeight="1">
      <c r="A15" t="s" s="123">
        <v>35</v>
      </c>
      <c r="B15" s="127">
        <v>61</v>
      </c>
      <c r="C15" s="127">
        <v>24</v>
      </c>
      <c r="D15" s="127">
        <v>25</v>
      </c>
      <c r="E15" t="s" s="123">
        <v>240</v>
      </c>
      <c r="F15" s="123"/>
      <c r="G15" s="126">
        <v>76.31999999999999</v>
      </c>
      <c r="H15" s="126">
        <v>76.31999999999999</v>
      </c>
      <c r="I15" s="126">
        <v>32.14</v>
      </c>
      <c r="J15" s="126">
        <v>32.14</v>
      </c>
      <c r="K15" s="125"/>
      <c r="L15" s="125"/>
      <c r="M15" s="125"/>
    </row>
    <row r="16" ht="55.05" customHeight="1">
      <c r="A16" t="s" s="123">
        <v>37</v>
      </c>
      <c r="B16" s="127">
        <v>26.7</v>
      </c>
      <c r="C16" s="125"/>
      <c r="D16" s="127">
        <v>7.4</v>
      </c>
      <c r="E16" t="s" s="123">
        <v>240</v>
      </c>
      <c r="F16" s="123"/>
      <c r="G16" s="126">
        <v>94.14</v>
      </c>
      <c r="H16" s="126">
        <v>94.14</v>
      </c>
      <c r="I16" s="126">
        <v>24.71</v>
      </c>
      <c r="J16" s="126">
        <v>24.71</v>
      </c>
      <c r="K16" s="123"/>
      <c r="L16" t="s" s="123">
        <v>241</v>
      </c>
      <c r="M16" s="123"/>
    </row>
    <row r="17" ht="55.05" customHeight="1">
      <c r="A17" t="s" s="123">
        <v>39</v>
      </c>
      <c r="B17" s="125"/>
      <c r="C17" s="125"/>
      <c r="D17" s="125"/>
      <c r="E17" s="125"/>
      <c r="F17" s="125"/>
      <c r="G17" s="126"/>
      <c r="H17" s="125"/>
      <c r="I17" s="126"/>
      <c r="J17" s="125"/>
      <c r="K17" s="125"/>
      <c r="L17" s="125"/>
      <c r="M17" s="125"/>
    </row>
    <row r="18" ht="61.15" customHeight="1">
      <c r="A18" t="s" s="123">
        <v>41</v>
      </c>
      <c r="B18" s="127">
        <v>37.86</v>
      </c>
      <c r="C18" s="127">
        <v>12.43</v>
      </c>
      <c r="D18" s="127">
        <v>16.74</v>
      </c>
      <c r="E18" t="s" s="123">
        <v>240</v>
      </c>
      <c r="F18" s="123"/>
      <c r="G18" s="126">
        <v>10.18</v>
      </c>
      <c r="H18" t="s" s="123">
        <v>242</v>
      </c>
      <c r="I18" s="126"/>
      <c r="J18" s="125"/>
      <c r="K18" s="123"/>
      <c r="L18" t="s" s="123">
        <v>243</v>
      </c>
      <c r="M18" s="123"/>
    </row>
    <row r="19" ht="55.05" customHeight="1">
      <c r="A19" t="s" s="123">
        <v>43</v>
      </c>
      <c r="B19" s="125"/>
      <c r="C19" s="125"/>
      <c r="D19" s="125"/>
      <c r="E19" s="125"/>
      <c r="F19" s="125"/>
      <c r="G19" s="126"/>
      <c r="H19" s="125"/>
      <c r="I19" s="126"/>
      <c r="J19" s="125"/>
      <c r="K19" s="125"/>
      <c r="L19" s="125"/>
      <c r="M19" s="125"/>
    </row>
    <row r="20" ht="61.15" customHeight="1">
      <c r="A20" t="s" s="123">
        <v>45</v>
      </c>
      <c r="B20" s="127">
        <v>6.2</v>
      </c>
      <c r="C20" s="127">
        <v>4.9</v>
      </c>
      <c r="D20" s="127">
        <v>4.89</v>
      </c>
      <c r="E20" t="s" s="123">
        <v>244</v>
      </c>
      <c r="F20" s="123"/>
      <c r="G20" s="126">
        <v>62.49</v>
      </c>
      <c r="H20" t="s" s="123">
        <v>245</v>
      </c>
      <c r="I20" s="126"/>
      <c r="J20" t="s" s="123">
        <v>246</v>
      </c>
      <c r="K20" t="s" s="123">
        <v>247</v>
      </c>
      <c r="L20" s="125"/>
      <c r="M20" s="125"/>
    </row>
    <row r="21" ht="55.05" customHeight="1">
      <c r="A21" t="s" s="123">
        <v>47</v>
      </c>
      <c r="B21" s="125"/>
      <c r="C21" s="125"/>
      <c r="D21" s="125"/>
      <c r="E21" s="125"/>
      <c r="F21" s="125"/>
      <c r="G21" s="126"/>
      <c r="H21" s="125"/>
      <c r="I21" s="126"/>
      <c r="J21" s="125"/>
      <c r="K21" s="125"/>
      <c r="L21" s="125"/>
      <c r="M21" s="125"/>
    </row>
    <row r="22" ht="101.05" customHeight="1">
      <c r="A22" t="s" s="123">
        <v>49</v>
      </c>
      <c r="B22" s="125"/>
      <c r="C22" s="125"/>
      <c r="D22" s="125"/>
      <c r="E22" s="125"/>
      <c r="F22" s="125"/>
      <c r="G22" s="126">
        <v>123.33</v>
      </c>
      <c r="H22" t="s" s="123">
        <v>248</v>
      </c>
      <c r="I22" s="126">
        <v>6.36</v>
      </c>
      <c r="J22" s="126">
        <v>6.36</v>
      </c>
      <c r="K22" t="s" s="123">
        <v>249</v>
      </c>
      <c r="L22" s="125"/>
      <c r="M22" s="125"/>
    </row>
    <row r="23" ht="55.05" customHeight="1">
      <c r="A23" t="s" s="123">
        <v>51</v>
      </c>
      <c r="B23" s="125"/>
      <c r="C23" s="125"/>
      <c r="D23" s="125"/>
      <c r="E23" s="125"/>
      <c r="F23" t="s" s="123">
        <v>250</v>
      </c>
      <c r="G23" s="126">
        <v>151</v>
      </c>
      <c r="H23" s="126">
        <v>151</v>
      </c>
      <c r="I23" s="126"/>
      <c r="J23" s="125"/>
      <c r="K23" t="s" s="123">
        <v>251</v>
      </c>
      <c r="L23" t="s" s="123">
        <v>252</v>
      </c>
      <c r="M23" s="125"/>
    </row>
    <row r="24" ht="55.05" customHeight="1">
      <c r="A24" t="s" s="123">
        <v>53</v>
      </c>
      <c r="B24" s="125"/>
      <c r="C24" s="125"/>
      <c r="D24" s="125"/>
      <c r="E24" s="125"/>
      <c r="F24" s="125"/>
      <c r="G24" s="126"/>
      <c r="H24" s="125"/>
      <c r="I24" s="126"/>
      <c r="J24" s="125"/>
      <c r="K24" s="125"/>
      <c r="L24" s="125"/>
      <c r="M24" s="125"/>
    </row>
    <row r="25" ht="55.05" customHeight="1">
      <c r="A25" t="s" s="123">
        <v>55</v>
      </c>
      <c r="B25" s="125"/>
      <c r="C25" s="125"/>
      <c r="D25" s="125"/>
      <c r="E25" s="125"/>
      <c r="F25" s="125"/>
      <c r="G25" s="126"/>
      <c r="H25" s="125"/>
      <c r="I25" s="126"/>
      <c r="J25" s="125"/>
      <c r="K25" s="125"/>
      <c r="L25" s="125"/>
      <c r="M25" s="125"/>
    </row>
    <row r="26" ht="61.15" customHeight="1">
      <c r="A26" t="s" s="123">
        <v>57</v>
      </c>
      <c r="B26" s="127">
        <v>4.9</v>
      </c>
      <c r="C26" s="127">
        <v>2.1</v>
      </c>
      <c r="D26" s="127">
        <v>1.4</v>
      </c>
      <c r="E26" t="s" s="123">
        <v>244</v>
      </c>
      <c r="F26" s="123"/>
      <c r="G26" s="126">
        <v>83.15000000000001</v>
      </c>
      <c r="H26" t="s" s="123">
        <v>253</v>
      </c>
      <c r="I26" s="126">
        <v>21.37</v>
      </c>
      <c r="J26" t="s" s="123">
        <v>254</v>
      </c>
      <c r="K26" s="125"/>
      <c r="L26" s="125"/>
      <c r="M26" s="125"/>
    </row>
    <row r="27" ht="55.05" customHeight="1">
      <c r="A27" t="s" s="123">
        <v>59</v>
      </c>
      <c r="B27" s="127">
        <v>39</v>
      </c>
      <c r="C27" s="127">
        <v>26.1</v>
      </c>
      <c r="D27" s="127">
        <v>9.800000000000001</v>
      </c>
      <c r="E27" t="s" s="123">
        <v>240</v>
      </c>
      <c r="F27" s="125"/>
      <c r="G27" s="126">
        <v>39.91</v>
      </c>
      <c r="H27" s="126">
        <v>39.91</v>
      </c>
      <c r="I27" s="126"/>
      <c r="J27" s="125"/>
      <c r="K27" t="s" s="123">
        <v>255</v>
      </c>
      <c r="L27" s="125"/>
      <c r="M27" s="125"/>
    </row>
    <row r="28" ht="55.05" customHeight="1">
      <c r="A28" t="s" s="123">
        <v>61</v>
      </c>
      <c r="B28" s="127">
        <v>361</v>
      </c>
      <c r="C28" s="127">
        <v>341</v>
      </c>
      <c r="D28" s="127">
        <v>276</v>
      </c>
      <c r="E28" t="s" s="123">
        <v>231</v>
      </c>
      <c r="F28" s="125"/>
      <c r="G28" s="126">
        <v>104.66</v>
      </c>
      <c r="H28" t="s" s="123">
        <v>256</v>
      </c>
      <c r="I28" s="126">
        <v>0.24</v>
      </c>
      <c r="J28" t="s" s="123">
        <v>257</v>
      </c>
      <c r="K28" s="125"/>
      <c r="L28" s="125"/>
      <c r="M28" s="125"/>
    </row>
    <row r="29" ht="55.05" customHeight="1">
      <c r="A29" t="s" s="123">
        <v>63</v>
      </c>
      <c r="B29" s="127">
        <v>2</v>
      </c>
      <c r="C29" s="125"/>
      <c r="D29" s="125"/>
      <c r="E29" t="s" s="123">
        <v>244</v>
      </c>
      <c r="F29" s="123"/>
      <c r="G29" s="126"/>
      <c r="H29" s="125"/>
      <c r="I29" s="126">
        <v>127.63</v>
      </c>
      <c r="J29" s="127">
        <v>127.63</v>
      </c>
      <c r="K29" s="125"/>
      <c r="L29" s="125"/>
      <c r="M29" s="125"/>
    </row>
    <row r="30" ht="55.05" customHeight="1">
      <c r="A30" t="s" s="123">
        <v>65</v>
      </c>
      <c r="B30" s="127">
        <v>1.4</v>
      </c>
      <c r="C30" s="127">
        <v>1.02</v>
      </c>
      <c r="D30" s="127">
        <v>0.67</v>
      </c>
      <c r="E30" t="s" s="123">
        <v>244</v>
      </c>
      <c r="F30" s="123"/>
      <c r="G30" s="126">
        <v>132.61</v>
      </c>
      <c r="H30" t="s" s="123">
        <v>258</v>
      </c>
      <c r="I30" s="126"/>
      <c r="J30" s="125"/>
      <c r="K30" s="125"/>
      <c r="L30" s="125"/>
      <c r="M30" s="125"/>
    </row>
    <row r="31" ht="55.05" customHeight="1">
      <c r="A31" t="s" s="123">
        <v>67</v>
      </c>
      <c r="B31" s="125"/>
      <c r="C31" s="125"/>
      <c r="D31" s="125"/>
      <c r="E31" s="125"/>
      <c r="F31" s="125"/>
      <c r="G31" s="126"/>
      <c r="H31" s="125"/>
      <c r="I31" s="126"/>
      <c r="J31" s="125"/>
      <c r="K31" s="125"/>
      <c r="L31" s="125"/>
      <c r="M31" s="125"/>
    </row>
    <row r="32" ht="55.05" customHeight="1">
      <c r="A32" t="s" s="123">
        <v>69</v>
      </c>
      <c r="B32" s="125"/>
      <c r="C32" s="125"/>
      <c r="D32" s="125"/>
      <c r="E32" s="125"/>
      <c r="F32" t="s" s="123">
        <v>259</v>
      </c>
      <c r="G32" s="126"/>
      <c r="H32" s="125"/>
      <c r="I32" s="126">
        <v>131</v>
      </c>
      <c r="J32" s="127">
        <v>131</v>
      </c>
      <c r="K32" s="125"/>
      <c r="L32" s="125"/>
      <c r="M32" s="125"/>
    </row>
    <row r="33" ht="55.05" customHeight="1">
      <c r="A33" t="s" s="123">
        <v>71</v>
      </c>
      <c r="B33" s="125"/>
      <c r="C33" s="125"/>
      <c r="D33" s="125"/>
      <c r="E33" s="125"/>
      <c r="F33" s="125"/>
      <c r="G33" s="126">
        <v>136.86</v>
      </c>
      <c r="H33" t="s" s="123">
        <v>260</v>
      </c>
      <c r="I33" s="126"/>
      <c r="J33" s="125"/>
      <c r="K33" s="125"/>
      <c r="L33" s="125"/>
      <c r="M33" s="125"/>
    </row>
    <row r="34" ht="55.05" customHeight="1">
      <c r="A34" t="s" s="123">
        <v>73</v>
      </c>
      <c r="B34" s="125"/>
      <c r="C34" s="125"/>
      <c r="D34" s="125"/>
      <c r="E34" s="125"/>
      <c r="F34" s="125"/>
      <c r="G34" s="126"/>
      <c r="H34" s="125"/>
      <c r="I34" s="126"/>
      <c r="J34" s="125"/>
      <c r="K34" s="125"/>
      <c r="L34" s="125"/>
      <c r="M34" s="125"/>
    </row>
    <row r="35" ht="55.05" customHeight="1">
      <c r="A35" t="s" s="123">
        <v>75</v>
      </c>
      <c r="B35" s="127">
        <v>33.06</v>
      </c>
      <c r="C35" s="127">
        <v>15.19</v>
      </c>
      <c r="D35" t="s" s="123">
        <v>261</v>
      </c>
      <c r="E35" t="s" s="123">
        <v>240</v>
      </c>
      <c r="F35" s="125"/>
      <c r="G35" s="126">
        <v>66.77</v>
      </c>
      <c r="H35" t="s" s="123">
        <v>262</v>
      </c>
      <c r="I35" s="126">
        <v>3.17</v>
      </c>
      <c r="J35" s="127">
        <v>3.17</v>
      </c>
      <c r="K35" t="s" s="123">
        <v>263</v>
      </c>
      <c r="L35" s="125"/>
      <c r="M35" s="125"/>
    </row>
    <row r="36" ht="55.05" customHeight="1">
      <c r="A36" t="s" s="123">
        <v>77</v>
      </c>
      <c r="B36" s="125"/>
      <c r="C36" s="125"/>
      <c r="D36" s="125"/>
      <c r="E36" s="125"/>
      <c r="F36" s="125"/>
      <c r="G36" s="126"/>
      <c r="H36" s="125"/>
      <c r="I36" s="126"/>
      <c r="J36" s="125"/>
      <c r="K36" s="125"/>
      <c r="L36" s="125"/>
      <c r="M36" s="125"/>
    </row>
    <row r="37" ht="55.05" customHeight="1">
      <c r="A37" t="s" s="123">
        <v>79</v>
      </c>
      <c r="B37" s="125"/>
      <c r="C37" s="125"/>
      <c r="D37" s="125"/>
      <c r="E37" s="125"/>
      <c r="F37" s="125"/>
      <c r="G37" s="126"/>
      <c r="H37" s="125"/>
      <c r="I37" s="126"/>
      <c r="J37" s="125"/>
      <c r="K37" s="125"/>
      <c r="L37" s="125"/>
      <c r="M37" s="125"/>
    </row>
    <row r="38" ht="55.05" customHeight="1">
      <c r="A38" t="s" s="123">
        <v>81</v>
      </c>
      <c r="B38" s="127">
        <v>1095</v>
      </c>
      <c r="C38" s="127">
        <v>895</v>
      </c>
      <c r="D38" s="127">
        <v>3047</v>
      </c>
      <c r="E38" t="s" s="123">
        <v>231</v>
      </c>
      <c r="F38" s="125"/>
      <c r="G38" s="126"/>
      <c r="H38" s="125"/>
      <c r="I38" s="126">
        <v>15.74</v>
      </c>
      <c r="J38" s="127">
        <v>15.74</v>
      </c>
      <c r="K38" t="s" s="123">
        <v>264</v>
      </c>
      <c r="L38" t="s" s="123">
        <v>265</v>
      </c>
      <c r="M38" s="125"/>
    </row>
    <row r="39" ht="55.05" customHeight="1">
      <c r="A39" t="s" s="123">
        <v>83</v>
      </c>
      <c r="B39" s="127">
        <v>1217</v>
      </c>
      <c r="C39" s="127">
        <v>367</v>
      </c>
      <c r="D39" s="127">
        <v>544</v>
      </c>
      <c r="E39" t="s" s="123">
        <v>231</v>
      </c>
      <c r="F39" s="125"/>
      <c r="G39" s="126"/>
      <c r="H39" s="125"/>
      <c r="I39" s="126">
        <v>116.89</v>
      </c>
      <c r="J39" t="s" s="123">
        <v>266</v>
      </c>
      <c r="K39" s="125"/>
      <c r="L39" t="s" s="123">
        <v>267</v>
      </c>
      <c r="M39" s="125"/>
    </row>
    <row r="40" ht="55.05" customHeight="1">
      <c r="A40" t="s" s="123">
        <v>85</v>
      </c>
      <c r="B40" s="125"/>
      <c r="C40" s="125"/>
      <c r="D40" s="125"/>
      <c r="E40" s="125"/>
      <c r="F40" s="125"/>
      <c r="G40" s="126"/>
      <c r="H40" s="125"/>
      <c r="I40" s="126"/>
      <c r="J40" s="125"/>
      <c r="K40" s="125"/>
      <c r="L40" s="125"/>
      <c r="M40" s="125"/>
    </row>
    <row r="41" ht="61.15" customHeight="1">
      <c r="A41" t="s" s="123">
        <v>87</v>
      </c>
      <c r="B41" s="127">
        <v>352</v>
      </c>
      <c r="C41" s="127">
        <v>381</v>
      </c>
      <c r="D41" s="127">
        <v>334</v>
      </c>
      <c r="E41" t="s" s="123">
        <v>231</v>
      </c>
      <c r="F41" s="123"/>
      <c r="G41" s="126">
        <v>226.13</v>
      </c>
      <c r="H41" t="s" s="123">
        <v>268</v>
      </c>
      <c r="I41" s="126"/>
      <c r="J41" s="125"/>
      <c r="K41" t="s" s="123">
        <v>269</v>
      </c>
      <c r="L41" s="125"/>
      <c r="M41" s="125"/>
    </row>
    <row r="42" ht="55.05" customHeight="1">
      <c r="A42" t="s" s="123">
        <v>89</v>
      </c>
      <c r="B42" s="125"/>
      <c r="C42" s="125"/>
      <c r="D42" s="125"/>
      <c r="E42" s="125"/>
      <c r="F42" s="125"/>
      <c r="G42" s="126"/>
      <c r="H42" s="125"/>
      <c r="I42" s="126"/>
      <c r="J42" s="125"/>
      <c r="K42" s="125"/>
      <c r="L42" s="125"/>
      <c r="M42" s="125"/>
    </row>
    <row r="43" ht="55.05" customHeight="1">
      <c r="A43" t="s" s="123">
        <v>91</v>
      </c>
      <c r="B43" s="125"/>
      <c r="C43" s="125"/>
      <c r="D43" s="125"/>
      <c r="E43" s="125"/>
      <c r="F43" s="125"/>
      <c r="G43" s="126"/>
      <c r="H43" s="125"/>
      <c r="I43" s="126">
        <v>67.64</v>
      </c>
      <c r="J43" t="s" s="123">
        <v>270</v>
      </c>
      <c r="K43" s="125"/>
      <c r="L43" s="125"/>
      <c r="M43" s="125"/>
    </row>
    <row r="44" ht="55.05" customHeight="1">
      <c r="A44" t="s" s="123">
        <v>93</v>
      </c>
      <c r="B44" s="125"/>
      <c r="C44" s="125"/>
      <c r="D44" s="125"/>
      <c r="E44" s="125"/>
      <c r="F44" s="125"/>
      <c r="G44" s="126"/>
      <c r="H44" s="125"/>
      <c r="I44" s="126"/>
      <c r="J44" s="125"/>
      <c r="K44" s="125"/>
      <c r="L44" s="125"/>
      <c r="M44" s="125"/>
    </row>
    <row r="45" ht="55.05" customHeight="1">
      <c r="A45" t="s" s="123">
        <v>95</v>
      </c>
      <c r="B45" s="127">
        <v>34.1</v>
      </c>
      <c r="C45" s="125"/>
      <c r="D45" s="127">
        <v>25.1</v>
      </c>
      <c r="E45" t="s" s="123">
        <v>240</v>
      </c>
      <c r="F45" s="123"/>
      <c r="G45" s="126">
        <v>64.34</v>
      </c>
      <c r="H45" s="126">
        <v>64.34</v>
      </c>
      <c r="I45" s="126">
        <v>69.27</v>
      </c>
      <c r="J45" s="126">
        <v>69.27</v>
      </c>
      <c r="K45" s="125"/>
      <c r="L45" s="125"/>
      <c r="M45" s="125"/>
    </row>
    <row r="46" ht="55.05" customHeight="1">
      <c r="A46" t="s" s="123">
        <v>97</v>
      </c>
      <c r="B46" s="125"/>
      <c r="C46" s="125"/>
      <c r="D46" s="125"/>
      <c r="E46" s="125"/>
      <c r="F46" s="125"/>
      <c r="G46" s="126"/>
      <c r="H46" s="125"/>
      <c r="I46" s="126"/>
      <c r="J46" s="125"/>
      <c r="K46" s="125"/>
      <c r="L46" s="125"/>
      <c r="M46" s="125"/>
    </row>
    <row r="47" ht="55.05" customHeight="1">
      <c r="A47" t="s" s="123">
        <v>99</v>
      </c>
      <c r="B47" s="125"/>
      <c r="C47" s="125"/>
      <c r="D47" s="125"/>
      <c r="E47" s="125"/>
      <c r="F47" s="125"/>
      <c r="G47" s="126"/>
      <c r="H47" s="125"/>
      <c r="I47" s="126"/>
      <c r="J47" s="125"/>
      <c r="K47" s="125"/>
      <c r="L47" s="125"/>
      <c r="M47" s="125"/>
    </row>
    <row r="48" ht="55.05" customHeight="1">
      <c r="A48" t="s" s="123">
        <v>101</v>
      </c>
      <c r="B48" s="125"/>
      <c r="C48" s="125"/>
      <c r="D48" s="125"/>
      <c r="E48" s="125"/>
      <c r="F48" s="125"/>
      <c r="G48" s="126"/>
      <c r="H48" s="125"/>
      <c r="I48" s="126"/>
      <c r="J48" s="125"/>
      <c r="K48" s="125"/>
      <c r="L48" s="125"/>
      <c r="M48" s="125"/>
    </row>
    <row r="49" ht="55.05" customHeight="1">
      <c r="A49" t="s" s="123">
        <v>103</v>
      </c>
      <c r="B49" s="127">
        <v>806.8</v>
      </c>
      <c r="C49" s="127">
        <v>16.6</v>
      </c>
      <c r="D49" s="125"/>
      <c r="E49" t="s" s="123">
        <v>231</v>
      </c>
      <c r="F49" s="125"/>
      <c r="G49" s="126">
        <v>130.7</v>
      </c>
      <c r="H49" t="s" s="123">
        <v>271</v>
      </c>
      <c r="I49" s="126"/>
      <c r="J49" s="125"/>
      <c r="K49" s="125"/>
      <c r="L49" s="125"/>
      <c r="M49" s="125"/>
    </row>
    <row r="50" ht="55.05" customHeight="1">
      <c r="A50" t="s" s="123">
        <v>105</v>
      </c>
      <c r="B50" s="127">
        <v>4.49</v>
      </c>
      <c r="C50" s="127">
        <v>2.16</v>
      </c>
      <c r="D50" s="127">
        <v>2.01</v>
      </c>
      <c r="E50" t="s" s="123">
        <v>244</v>
      </c>
      <c r="F50" s="125"/>
      <c r="G50" s="126">
        <v>98.93000000000001</v>
      </c>
      <c r="H50" s="127">
        <v>98.93000000000001</v>
      </c>
      <c r="I50" s="126">
        <v>20.29</v>
      </c>
      <c r="J50" s="125"/>
      <c r="K50" t="s" s="123">
        <v>272</v>
      </c>
      <c r="L50" s="129"/>
      <c r="M50" s="129"/>
    </row>
    <row r="51" ht="55.05" customHeight="1">
      <c r="A51" t="s" s="123">
        <v>107</v>
      </c>
      <c r="B51" s="127">
        <v>4</v>
      </c>
      <c r="C51" s="127">
        <v>3</v>
      </c>
      <c r="D51" s="125"/>
      <c r="E51" t="s" s="123">
        <v>244</v>
      </c>
      <c r="F51" s="125"/>
      <c r="G51" s="126"/>
      <c r="H51" s="125"/>
      <c r="I51" s="126"/>
      <c r="J51" s="125"/>
      <c r="K51" t="s" s="123">
        <v>273</v>
      </c>
      <c r="L51" s="129"/>
      <c r="M51" s="129"/>
    </row>
    <row r="52" ht="55.05" customHeight="1">
      <c r="A52" t="s" s="123">
        <v>109</v>
      </c>
      <c r="B52" s="127">
        <v>26</v>
      </c>
      <c r="C52" s="127">
        <v>22</v>
      </c>
      <c r="D52" s="127">
        <v>12</v>
      </c>
      <c r="E52" t="s" s="123">
        <v>240</v>
      </c>
      <c r="F52" s="123"/>
      <c r="G52" s="126">
        <v>128.41</v>
      </c>
      <c r="H52" s="127">
        <v>128.41</v>
      </c>
      <c r="I52" s="126">
        <v>128.41</v>
      </c>
      <c r="J52" t="s" s="123">
        <v>274</v>
      </c>
      <c r="K52" s="123"/>
      <c r="L52" s="123"/>
      <c r="M52" t="s" s="123">
        <v>275</v>
      </c>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O54"/>
  <sheetViews>
    <sheetView workbookViewId="0" showGridLines="0" defaultGridColor="1"/>
  </sheetViews>
  <sheetFormatPr defaultColWidth="8.83333" defaultRowHeight="15" customHeight="1" outlineLevelRow="0" outlineLevelCol="0"/>
  <cols>
    <col min="1" max="1" width="11.1719" style="13" customWidth="1"/>
    <col min="2" max="2" width="15.3516" style="13" customWidth="1"/>
    <col min="3" max="3" width="10.6719" style="13" customWidth="1"/>
    <col min="4" max="4" width="10.6719" style="13" customWidth="1"/>
    <col min="5" max="5" width="10.6719" style="13" customWidth="1"/>
    <col min="6" max="6" width="10.6719" style="13" customWidth="1"/>
    <col min="7" max="7" width="10.6719" style="13" customWidth="1"/>
    <col min="8" max="8" width="10.6719" style="13" customWidth="1"/>
    <col min="9" max="9" width="10.6719" style="13" customWidth="1"/>
    <col min="10" max="10" width="10.6719" style="13" customWidth="1"/>
    <col min="11" max="11" width="10.6719" style="13" customWidth="1"/>
    <col min="12" max="12" width="11.3516" style="13" customWidth="1"/>
    <col min="13" max="13" width="10.1719" style="13" customWidth="1"/>
    <col min="14" max="14" width="8.85156" style="13" customWidth="1"/>
    <col min="15" max="15" width="8.85156" style="13" customWidth="1"/>
    <col min="16" max="256" width="8.85156" style="13"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s="7"/>
      <c r="O1" s="12"/>
    </row>
    <row r="2" ht="15" customHeight="1">
      <c r="A2" t="s" s="5">
        <v>10</v>
      </c>
      <c r="B2" t="s" s="5">
        <v>11</v>
      </c>
      <c r="C2" s="14">
        <f>1-D2</f>
        <v>0.83</v>
      </c>
      <c r="D2" s="15">
        <f>ROUND(H2,2)+ROUND(G2,2)</f>
        <v>0.17</v>
      </c>
      <c r="E2" s="14">
        <f>SUM(ROUND(L2,2),ROUND(I2,2))</f>
        <v>0.06999999999999999</v>
      </c>
      <c r="F2" s="15">
        <f>ROUND(K2,2)+ROUND(J2,2)</f>
        <v>0.09999999999999999</v>
      </c>
      <c r="G2" s="14">
        <f>ROUND(J2,2)+ROUND(I2,2)</f>
        <v>0.13</v>
      </c>
      <c r="H2" s="14">
        <f>ROUND(K2,2)+ROUND(L2,2)</f>
        <v>0.04</v>
      </c>
      <c r="I2" s="14">
        <f>IF('Admissions 2017'!F2&gt;0,'Admissions 2017'!F2/'Admissions 2017'!C2,"  ")</f>
        <v>0.05935228452751817</v>
      </c>
      <c r="J2" s="14">
        <f>IF('Admissions 2017'!G2&gt;0,'Admissions 2017'!G2/'Admissions 2017'!C2,"  ")</f>
        <v>0.06720534787123572</v>
      </c>
      <c r="K2" s="14">
        <f>IF('Admissions 2017'!J2&gt;0,'Admissions 2017'!J2/'Admissions 2017'!C2,"  ")</f>
        <v>0.02518172377985462</v>
      </c>
      <c r="L2" s="14">
        <f>IF('Admissions 2017'!I2&gt;0,'Admissions 2017'!I2/'Admissions 2017'!C2,"  ")</f>
        <v>0.007106697819314642</v>
      </c>
      <c r="M2" s="8">
        <v>2017</v>
      </c>
      <c r="N2" s="7"/>
      <c r="O2" s="7"/>
    </row>
    <row r="3" ht="15" customHeight="1">
      <c r="A3" t="s" s="5">
        <v>12</v>
      </c>
      <c r="B3" t="s" s="5">
        <v>13</v>
      </c>
      <c r="C3" s="14">
        <f>1-D3</f>
        <v>0.7</v>
      </c>
      <c r="D3" s="15">
        <f>ROUND(H3,2)+ROUND(G3,2)</f>
        <v>0.3</v>
      </c>
      <c r="E3" s="15">
        <f>SUM(ROUND(L3,2),ROUND(I3,2))</f>
        <v>0.09999999999999999</v>
      </c>
      <c r="F3" s="14">
        <f>ROUND(K3,2)+ROUND(J3,2)</f>
        <v>0.2</v>
      </c>
      <c r="G3" s="14">
        <f>ROUND(J3,2)+ROUND(I3,2)</f>
        <v>0.2</v>
      </c>
      <c r="H3" s="14">
        <f>ROUND(K3,2)+ROUND(L3,2)</f>
        <v>0.09999999999999999</v>
      </c>
      <c r="I3" s="14">
        <f>IF('Admissions 2017'!F3&gt;0,'Admissions 2017'!F3/'Admissions 2017'!C3,"  ")</f>
        <v>0.06527994738140261</v>
      </c>
      <c r="J3" s="14">
        <f>IF('Admissions 2017'!G3&gt;0,'Admissions 2017'!G3/'Admissions 2017'!C3,"  ")</f>
        <v>0.1322864424895174</v>
      </c>
      <c r="K3" s="14">
        <f>IF('Admissions 2017'!J3&gt;0,'Admissions 2017'!J3/'Admissions 2017'!C3,"  ")</f>
        <v>0.0674175779001891</v>
      </c>
      <c r="L3" s="14">
        <f>IF('Admissions 2017'!I3&gt;0,'Admissions 2017'!I3/'Admissions 2017'!C3,"  ")</f>
        <v>0.02861136232837293</v>
      </c>
      <c r="M3" s="8">
        <v>2017</v>
      </c>
      <c r="N3" s="7"/>
      <c r="O3" s="7"/>
    </row>
    <row r="4" ht="15" customHeight="1">
      <c r="A4" t="s" s="5">
        <v>14</v>
      </c>
      <c r="B4" t="s" s="5">
        <v>15</v>
      </c>
      <c r="C4" s="14">
        <f>1-D4</f>
        <v>0.4299999999999999</v>
      </c>
      <c r="D4" s="15">
        <f>ROUND(H4,2)+ROUND(G4,2)</f>
        <v>0.5700000000000001</v>
      </c>
      <c r="E4" s="15">
        <f>SUM(ROUND(L4,2),ROUND(I4,2))</f>
        <v>0.33</v>
      </c>
      <c r="F4" s="14">
        <f>ROUND(K4,2)+ROUND(J4,2)</f>
        <v>0.24</v>
      </c>
      <c r="G4" s="14">
        <f>ROUND(J4,2)+ROUND(I4,2)</f>
        <v>0.06</v>
      </c>
      <c r="H4" s="14">
        <f>ROUND(K4,2)+ROUND(L4,2)</f>
        <v>0.51</v>
      </c>
      <c r="I4" s="14">
        <f>IF('Admissions 2017'!F4&gt;0,'Admissions 2017'!F4/'Admissions 2017'!C4,"  ")</f>
        <v>0.06475842468534308</v>
      </c>
      <c r="J4" s="16">
        <f>IF('Admissions 2017'!G4&gt;0,'Admissions 2017'!G4/'Admissions 2017'!C4,"  ")</f>
        <v>0.0002030044660982542</v>
      </c>
      <c r="K4" s="14">
        <f>IF('Admissions 2017'!J4&gt;0,'Admissions 2017'!J4/'Admissions 2017'!C4,"  ")</f>
        <v>0.2414738124238733</v>
      </c>
      <c r="L4" s="14">
        <f>IF('Admissions 2017'!I4&gt;0,'Admissions 2017'!I4/'Admissions 2017'!C4,"  ")</f>
        <v>0.2733455136012992</v>
      </c>
      <c r="M4" s="8">
        <v>2017</v>
      </c>
      <c r="N4" s="7"/>
      <c r="O4" s="7"/>
    </row>
    <row r="5" ht="15" customHeight="1">
      <c r="A5" t="s" s="5">
        <v>16</v>
      </c>
      <c r="B5" t="s" s="5">
        <v>17</v>
      </c>
      <c r="C5" s="14">
        <f>1-D5</f>
        <v>0.5600000000000001</v>
      </c>
      <c r="D5" s="14">
        <f>ROUND(H5,2)+ROUND(G5,2)</f>
        <v>0.44</v>
      </c>
      <c r="E5" s="14">
        <f>SUM(ROUND(L5,2),ROUND(I5,2))</f>
        <v>0.09999999999999999</v>
      </c>
      <c r="F5" s="14">
        <f>ROUND(K5,2)+ROUND(J5,2)</f>
        <v>0.34</v>
      </c>
      <c r="G5" s="14">
        <f>ROUND(J5,2)+ROUND(I5,2)</f>
        <v>0.25</v>
      </c>
      <c r="H5" s="14">
        <f>ROUND(K5,2)+ROUND(L5,2)</f>
        <v>0.19</v>
      </c>
      <c r="I5" s="14">
        <f>IF('Admissions 2017'!F5&gt;0,'Admissions 2017'!F5/'Admissions 2017'!C5,"  ")</f>
        <v>0.08985872303143139</v>
      </c>
      <c r="J5" s="14">
        <f>IF('Admissions 2017'!G5&gt;0,'Admissions 2017'!G5/'Admissions 2017'!C5,"  ")</f>
        <v>0.1603876902858394</v>
      </c>
      <c r="K5" s="14">
        <f>IF('Admissions 2017'!J5&gt;0,'Admissions 2017'!J5/'Admissions 2017'!C5,"  ")</f>
        <v>0.179169860913372</v>
      </c>
      <c r="L5" s="14">
        <f>IF('Admissions 2017'!I5&gt;0,'Admissions 2017'!I5/'Admissions 2017'!C5,"  ")</f>
        <v>0.008159018727412112</v>
      </c>
      <c r="M5" s="8">
        <v>2017</v>
      </c>
      <c r="N5" s="7"/>
      <c r="O5" s="7"/>
    </row>
    <row r="6" ht="15" customHeight="1">
      <c r="A6" t="s" s="5">
        <v>18</v>
      </c>
      <c r="B6" t="s" s="5">
        <v>19</v>
      </c>
      <c r="C6" s="14">
        <f>1-D6</f>
        <v>0.6699999999999999</v>
      </c>
      <c r="D6" s="15">
        <f>ROUND(H6,2)+ROUND(G6,2)</f>
        <v>0.33</v>
      </c>
      <c r="E6" s="15">
        <f>SUM(ROUND(L6,2),ROUND(I6,2))</f>
        <v>0.22</v>
      </c>
      <c r="F6" s="14">
        <f>ROUND(K6,2)+ROUND(J6,2)</f>
        <v>0.11</v>
      </c>
      <c r="G6" s="14">
        <f>ROUND(J6,2)+ROUND(I6,2)</f>
        <v>0.2</v>
      </c>
      <c r="H6" s="14">
        <f>ROUND(K6,2)+ROUND(L6,2)</f>
        <v>0.13</v>
      </c>
      <c r="I6" s="14">
        <f>IF('Admissions 2017'!F6&gt;0,'Admissions 2017'!F6/'Admissions 2017'!C6,"  ")</f>
        <v>0.08939630567074155</v>
      </c>
      <c r="J6" s="14">
        <f>IF('Admissions 2017'!G6&gt;0,'Admissions 2017'!G6/'Admissions 2017'!C6,"  ")</f>
        <v>0.1137648769454467</v>
      </c>
      <c r="K6" s="17">
        <f>IF('Admissions 2017'!J6&gt;0,'Admissions 2017'!J6/'Admissions 2017'!C6,"  ")</f>
        <v>0.0008077979428079056</v>
      </c>
      <c r="L6" s="14">
        <f>IF('Admissions 2017'!I6&gt;0,'Admissions 2017'!I6/'Admissions 2017'!C6,"  ")</f>
        <v>0.1252894609295062</v>
      </c>
      <c r="M6" s="8">
        <v>2017</v>
      </c>
      <c r="N6" s="7"/>
      <c r="O6" s="7"/>
    </row>
    <row r="7" ht="15" customHeight="1">
      <c r="A7" t="s" s="5">
        <v>20</v>
      </c>
      <c r="B7" t="s" s="5">
        <v>21</v>
      </c>
      <c r="C7" s="14">
        <f>1-D7</f>
        <v>0.48</v>
      </c>
      <c r="D7" s="15">
        <f>ROUND(H7,2)+ROUND(G7,2)</f>
        <v>0.52</v>
      </c>
      <c r="E7" s="18">
        <f>SUM(ROUND(L7,2),ROUND(I7,2))</f>
        <v>0.16</v>
      </c>
      <c r="F7" s="15">
        <f>ROUND(K7,2)+ROUND(J7,2)</f>
        <v>0.36</v>
      </c>
      <c r="G7" s="14">
        <f>ROUND(J7,2)+ROUND(I7,2)</f>
        <v>0.15</v>
      </c>
      <c r="H7" s="14">
        <f>ROUND(K7,2)+ROUND(L7,2)</f>
        <v>0.37</v>
      </c>
      <c r="I7" s="14">
        <f>IF('Admissions 2017'!F7&gt;0,'Admissions 2017'!F7/'Admissions 2017'!C7,"  ")</f>
        <v>0.05386035400152026</v>
      </c>
      <c r="J7" s="14">
        <f>IF('Admissions 2017'!G7&gt;0,'Admissions 2017'!G7/'Admissions 2017'!C7,"  ")</f>
        <v>0.1017482897165816</v>
      </c>
      <c r="K7" s="14">
        <f>IF('Admissions 2017'!J7&gt;0,'Admissions 2017'!J7/'Admissions 2017'!C7,"  ")</f>
        <v>0.2639808882614833</v>
      </c>
      <c r="L7" s="14">
        <f>IF('Admissions 2017'!I7&gt;0,'Admissions 2017'!I7/'Admissions 2017'!C7,"  ")</f>
        <v>0.1052231512650668</v>
      </c>
      <c r="M7" s="8">
        <v>2017</v>
      </c>
      <c r="N7" s="7"/>
      <c r="O7" s="7"/>
    </row>
    <row r="8" ht="15" customHeight="1">
      <c r="A8" t="s" s="5">
        <v>22</v>
      </c>
      <c r="B8" t="s" s="5">
        <v>23</v>
      </c>
      <c r="C8" s="14">
        <f>1-D8</f>
        <v>0.88</v>
      </c>
      <c r="D8" s="19">
        <f>ROUND(H8,2)+ROUND(G8,2)</f>
        <v>0.12</v>
      </c>
      <c r="E8" s="20">
        <v>0.12</v>
      </c>
      <c r="F8" s="21"/>
      <c r="G8" s="14">
        <f>'Admissions 2017'!E8/'Admissions 2017'!C8</f>
        <v>0.03785664578983994</v>
      </c>
      <c r="H8" s="14">
        <f>ROUND(K8,2)+ROUND(L8,2)</f>
        <v>0.08</v>
      </c>
      <c r="I8" t="s" s="5">
        <f>IF('Admissions 2017'!F8&gt;0,'Admissions 2017'!F8/'Admissions 2017'!C8,"  ")</f>
        <v>131</v>
      </c>
      <c r="J8" t="s" s="5">
        <f>IF('Admissions 2017'!G8&gt;0,'Admissions 2017'!G8/'Admissions 2017'!C8,"  ")</f>
        <v>131</v>
      </c>
      <c r="K8" s="14">
        <v>0.03</v>
      </c>
      <c r="L8" s="14">
        <f>IF('Admissions 2017'!I8&gt;0,'Admissions 2017'!I8/'Admissions 2017'!C8,"  ")</f>
        <v>0.04810948735792159</v>
      </c>
      <c r="M8" s="8">
        <v>2017</v>
      </c>
      <c r="N8" s="7"/>
      <c r="O8" s="7"/>
    </row>
    <row r="9" ht="15" customHeight="1">
      <c r="A9" t="s" s="5">
        <v>24</v>
      </c>
      <c r="B9" t="s" s="5">
        <v>25</v>
      </c>
      <c r="C9" s="14"/>
      <c r="D9" s="14"/>
      <c r="E9" s="22"/>
      <c r="F9" s="14"/>
      <c r="G9" s="14"/>
      <c r="H9" s="14"/>
      <c r="I9" t="s" s="5">
        <f>IF('Admissions 2017'!F9&gt;0,'Admissions 2017'!F9/'Admissions 2017'!C9,"  ")</f>
        <v>131</v>
      </c>
      <c r="J9" t="s" s="5">
        <f>IF('Admissions 2017'!G9&gt;0,'Admissions 2017'!G9/'Admissions 2017'!C9,"  ")</f>
        <v>131</v>
      </c>
      <c r="K9" t="s" s="5">
        <f>IF('Admissions 2017'!J9&gt;0,'Admissions 2017'!J9/'Admissions 2017'!C9,"  ")</f>
        <v>131</v>
      </c>
      <c r="L9" t="s" s="5">
        <f>IF('Admissions 2017'!I9&gt;0,'Admissions 2017'!I9/'Admissions 2017'!C9,"  ")</f>
        <v>131</v>
      </c>
      <c r="M9" s="7"/>
      <c r="N9" s="7"/>
      <c r="O9" s="7"/>
    </row>
    <row r="10" ht="15" customHeight="1">
      <c r="A10" t="s" s="5">
        <v>26</v>
      </c>
      <c r="B10" t="s" s="5">
        <v>27</v>
      </c>
      <c r="C10" s="14">
        <f>1-D10</f>
        <v>0.67</v>
      </c>
      <c r="D10" s="14">
        <f>ROUND(H10,2)+ROUND(G10,2)</f>
        <v>0.33</v>
      </c>
      <c r="E10" s="18">
        <f>SUM(ROUND(L10,2),ROUND(I10,2))</f>
        <v>0.16</v>
      </c>
      <c r="F10" s="14">
        <f>ROUND(K10,2)+ROUND(J10,2)</f>
        <v>0.17</v>
      </c>
      <c r="G10" s="14">
        <f>ROUND(J10,2)+ROUND(I10,2)</f>
        <v>0.29</v>
      </c>
      <c r="H10" s="14">
        <f>ROUND(K10,2)+ROUND(L10,2)</f>
        <v>0.04</v>
      </c>
      <c r="I10" s="14">
        <f>IF('Admissions 2017'!F10&gt;0,'Admissions 2017'!F10/'Admissions 2017'!C10,"  ")</f>
        <v>0.1520535158680772</v>
      </c>
      <c r="J10" s="14">
        <f>IF('Admissions 2017'!G10&gt;0,'Admissions 2017'!G10/'Admissions 2017'!C10,"  ")</f>
        <v>0.1416925948973242</v>
      </c>
      <c r="K10" s="14">
        <f>IF('Admissions 2017'!J10&gt;0,'Admissions 2017'!J10/'Admissions 2017'!C10,"  ")</f>
        <v>0.02514001244555071</v>
      </c>
      <c r="L10" s="14">
        <f>IF('Admissions 2017'!I10&gt;0,'Admissions 2017'!I10/'Admissions 2017'!C10,"  ")</f>
        <v>0.0104542626011201</v>
      </c>
      <c r="M10" s="8">
        <v>2017</v>
      </c>
      <c r="N10" s="7"/>
      <c r="O10" s="7"/>
    </row>
    <row r="11" ht="15" customHeight="1">
      <c r="A11" t="s" s="5">
        <v>28</v>
      </c>
      <c r="B11" t="s" s="5">
        <v>29</v>
      </c>
      <c r="C11" s="14">
        <f>1-D11</f>
        <v>0.6499999999999999</v>
      </c>
      <c r="D11" s="23">
        <f>ROUND(H11,2)+ROUND(G11,2)</f>
        <v>0.35</v>
      </c>
      <c r="E11" s="20">
        <f>L11</f>
        <v>0.09085107617334803</v>
      </c>
      <c r="F11" s="21">
        <f>K11</f>
        <v>0.04687590648024598</v>
      </c>
      <c r="G11" s="14">
        <f>'Admissions 2017'!E11/'Admissions 2017'!C11</f>
        <v>0.2141904043627081</v>
      </c>
      <c r="H11" s="14">
        <f>ROUND(K11,2)+ROUND(L11,2)</f>
        <v>0.14</v>
      </c>
      <c r="I11" t="s" s="5">
        <f>IF('Admissions 2017'!F11&gt;0,'Admissions 2017'!F11/'Admissions 2017'!C11,"  ")</f>
        <v>131</v>
      </c>
      <c r="J11" t="s" s="5">
        <f>IF('Admissions 2017'!G11&gt;0,'Admissions 2017'!G11/'Admissions 2017'!C11,"  ")</f>
        <v>131</v>
      </c>
      <c r="K11" s="14">
        <f>IF('Admissions 2017'!J11&gt;0,'Admissions 2017'!J11/'Admissions 2017'!C11,"  ")</f>
        <v>0.04687590648024598</v>
      </c>
      <c r="L11" s="14">
        <f>IF('Admissions 2017'!I11&gt;0,'Admissions 2017'!I11/'Admissions 2017'!C11,"  ")</f>
        <v>0.09085107617334803</v>
      </c>
      <c r="M11" s="8">
        <v>2017</v>
      </c>
      <c r="N11" s="7"/>
      <c r="O11" s="7"/>
    </row>
    <row r="12" ht="15" customHeight="1">
      <c r="A12" t="s" s="5">
        <v>30</v>
      </c>
      <c r="B12" t="s" s="5">
        <v>31</v>
      </c>
      <c r="C12" s="14">
        <f>1-D12</f>
        <v>0.47</v>
      </c>
      <c r="D12" s="15">
        <f>ROUND(H12,2)+ROUND(G12,2)</f>
        <v>0.53</v>
      </c>
      <c r="E12" s="24">
        <f>SUM(ROUND(L12,2),ROUND(I12,2))</f>
        <v>0.3099999999999999</v>
      </c>
      <c r="F12" s="15">
        <f>ROUND(K12,2)+ROUND(J12,2)</f>
        <v>0.22</v>
      </c>
      <c r="G12" s="14">
        <f>ROUND(J12,2)+ROUND(I12,2)</f>
        <v>0.47</v>
      </c>
      <c r="H12" s="14">
        <f>ROUND(K12,2)+ROUND(L12,2)</f>
        <v>0.06</v>
      </c>
      <c r="I12" s="14">
        <f>IF('Admissions 2017'!F12&gt;0,'Admissions 2017'!F12/'Admissions 2017'!C12,"  ")</f>
        <v>0.2789860290940516</v>
      </c>
      <c r="J12" s="14">
        <f>IF('Admissions 2017'!G12&gt;0,'Admissions 2017'!G12/'Admissions 2017'!C12,"  ")</f>
        <v>0.1872389457007057</v>
      </c>
      <c r="K12" s="14">
        <f>IF('Admissions 2017'!J12&gt;0,'Admissions 2017'!J12/'Admissions 2017'!C12,"  ")</f>
        <v>0.02664554227279274</v>
      </c>
      <c r="L12" s="14">
        <f>IF('Admissions 2017'!I12&gt;0,'Admissions 2017'!I12/'Admissions 2017'!C12,"  ")</f>
        <v>0.02506121273224831</v>
      </c>
      <c r="M12" s="8">
        <v>2017</v>
      </c>
      <c r="N12" s="7"/>
      <c r="O12" s="7"/>
    </row>
    <row r="13" ht="15" customHeight="1">
      <c r="A13" t="s" s="5">
        <v>32</v>
      </c>
      <c r="B13" t="s" s="5">
        <v>33</v>
      </c>
      <c r="C13" s="14">
        <f>1-D13</f>
        <v>0.4399999999999999</v>
      </c>
      <c r="D13" s="14">
        <f>ROUND(H13,2)+ROUND(G13,2)</f>
        <v>0.5600000000000001</v>
      </c>
      <c r="E13" s="14">
        <f>SUM(ROUND(L13,2),ROUND(I13,2))</f>
        <v>0.34</v>
      </c>
      <c r="F13" s="14">
        <f>ROUND(K13,2)+ROUND(J13,2)</f>
        <v>0.22</v>
      </c>
      <c r="G13" s="14">
        <f>ROUND(J13,2)+ROUND(I13,2)</f>
        <v>0.28</v>
      </c>
      <c r="H13" s="14">
        <f>ROUND(K13,2)+ROUND(L13,2)</f>
        <v>0.28</v>
      </c>
      <c r="I13" s="14">
        <f>IF('Admissions 2017'!F13&gt;0,'Admissions 2017'!F13/'Admissions 2017'!C13,"  ")</f>
        <v>0.2424143556280587</v>
      </c>
      <c r="J13" s="14">
        <f>IF('Admissions 2017'!G13&gt;0,'Admissions 2017'!G13/'Admissions 2017'!C13,"  ")</f>
        <v>0.03882544861337683</v>
      </c>
      <c r="K13" s="14">
        <f>IF('Admissions 2017'!J13&gt;0,'Admissions 2017'!J13/'Admissions 2017'!C13,"  ")</f>
        <v>0.1768352365415987</v>
      </c>
      <c r="L13" s="14">
        <f>IF('Admissions 2017'!I13&gt;0,'Admissions 2017'!I13/'Admissions 2017'!C13,"  ")</f>
        <v>0.101305057096248</v>
      </c>
      <c r="M13" s="8">
        <v>2017</v>
      </c>
      <c r="N13" s="7"/>
      <c r="O13" s="7"/>
    </row>
    <row r="14" ht="15" customHeight="1">
      <c r="A14" t="s" s="5">
        <v>34</v>
      </c>
      <c r="B14" t="s" s="5">
        <v>35</v>
      </c>
      <c r="C14" s="14">
        <f>1-D14</f>
        <v>0.3100000000000001</v>
      </c>
      <c r="D14" s="15">
        <f>ROUND(H14,2)+ROUND(G14,2)</f>
        <v>0.6899999999999999</v>
      </c>
      <c r="E14" s="18">
        <f>SUM(ROUND(L14,2),ROUND(I14,2))</f>
        <v>0.41</v>
      </c>
      <c r="F14" s="15">
        <f>ROUND(K14,2)+ROUND(J14,2)</f>
        <v>0.28</v>
      </c>
      <c r="G14" s="14">
        <f>ROUND(J14,2)+ROUND(I14,2)</f>
        <v>0.33</v>
      </c>
      <c r="H14" s="14">
        <f>ROUND(K14,2)+ROUND(L14,2)</f>
        <v>0.36</v>
      </c>
      <c r="I14" s="14">
        <f>IF('Admissions 2017'!F14&gt;0,'Admissions 2017'!F14/'Admissions 2017'!C14,"  ")</f>
        <v>0.2049386863766168</v>
      </c>
      <c r="J14" s="14">
        <f>IF('Admissions 2017'!G14&gt;0,'Admissions 2017'!G14/'Admissions 2017'!C14,"  ")</f>
        <v>0.1296825130186461</v>
      </c>
      <c r="K14" s="14">
        <f>IF('Admissions 2017'!J14&gt;0,'Admissions 2017'!J14/'Admissions 2017'!C14,"  ")</f>
        <v>0.1451369057618008</v>
      </c>
      <c r="L14" s="14">
        <f>IF('Admissions 2017'!I14&gt;0,'Admissions 2017'!I14/'Admissions 2017'!C14,"  ")</f>
        <v>0.2057785990257013</v>
      </c>
      <c r="M14" s="8">
        <v>2017</v>
      </c>
      <c r="N14" s="7"/>
      <c r="O14" s="7"/>
    </row>
    <row r="15" ht="15" customHeight="1">
      <c r="A15" t="s" s="5">
        <v>36</v>
      </c>
      <c r="B15" t="s" s="5">
        <v>37</v>
      </c>
      <c r="C15" s="14">
        <f>1-D15</f>
        <v>0.6599999999999999</v>
      </c>
      <c r="D15" s="23">
        <f>ROUND(H15,2)+ROUND(G15,2)</f>
        <v>0.34</v>
      </c>
      <c r="E15" s="20">
        <f>L15</f>
        <v>0.07009991706488686</v>
      </c>
      <c r="F15" s="21">
        <f>K15</f>
        <v>0.2726985506101655</v>
      </c>
      <c r="G15" s="14"/>
      <c r="H15" s="14">
        <f>ROUND(K15,2)+ROUND(L15,2)</f>
        <v>0.34</v>
      </c>
      <c r="I15" t="s" s="5">
        <f>IF('Admissions 2017'!F15&gt;0,'Admissions 2017'!F15/'Admissions 2017'!C15,"  ")</f>
        <v>131</v>
      </c>
      <c r="J15" t="s" s="5">
        <f>IF('Admissions 2017'!G15&gt;0,'Admissions 2017'!G15/'Admissions 2017'!C15,"  ")</f>
        <v>131</v>
      </c>
      <c r="K15" s="14">
        <f>IF('Admissions 2017'!J15&gt;0,'Admissions 2017'!J15/'Admissions 2017'!C15,"  ")</f>
        <v>0.2726985506101655</v>
      </c>
      <c r="L15" s="14">
        <f>IF('Admissions 2017'!I15&gt;0,'Admissions 2017'!I15/'Admissions 2017'!C15,"  ")</f>
        <v>0.07009991706488686</v>
      </c>
      <c r="M15" s="8">
        <v>2017</v>
      </c>
      <c r="N15" s="7"/>
      <c r="O15" s="7"/>
    </row>
    <row r="16" ht="15" customHeight="1">
      <c r="A16" t="s" s="5">
        <v>38</v>
      </c>
      <c r="B16" t="s" s="5">
        <v>39</v>
      </c>
      <c r="C16" s="14">
        <f>1-D16</f>
        <v>0.47</v>
      </c>
      <c r="D16" s="15">
        <f>ROUND(H16,2)+ROUND(G16,2)</f>
        <v>0.53</v>
      </c>
      <c r="E16" s="22">
        <f>SUM(ROUND(L16,2),ROUND(I16,2))</f>
        <v>0.17</v>
      </c>
      <c r="F16" s="15">
        <f>ROUND(K16,2)+ROUND(J16,2)</f>
        <v>0.36</v>
      </c>
      <c r="G16" s="14">
        <f>ROUND(J16,2)+ROUND(I16,2)</f>
        <v>0.32</v>
      </c>
      <c r="H16" s="14">
        <f>ROUND(K16,2)+ROUND(L16,2)</f>
        <v>0.21</v>
      </c>
      <c r="I16" s="14">
        <f>IF('Admissions 2017'!F16&gt;0,'Admissions 2017'!F16/'Admissions 2017'!C16,"  ")</f>
        <v>0.1279324894514768</v>
      </c>
      <c r="J16" s="14">
        <f>IF('Admissions 2017'!G16&gt;0,'Admissions 2017'!G16/'Admissions 2017'!C16,"  ")</f>
        <v>0.1937552742616034</v>
      </c>
      <c r="K16" s="14">
        <f>IF('Admissions 2017'!J16&gt;0,'Admissions 2017'!J16/'Admissions 2017'!C16,"  ")</f>
        <v>0.1744303797468355</v>
      </c>
      <c r="L16" s="14">
        <f>IF('Admissions 2017'!I16&gt;0,'Admissions 2017'!I16/'Admissions 2017'!C16,"  ")</f>
        <v>0.03831223628691983</v>
      </c>
      <c r="M16" s="8">
        <v>2017</v>
      </c>
      <c r="N16" s="7"/>
      <c r="O16" s="7"/>
    </row>
    <row r="17" ht="15" customHeight="1">
      <c r="A17" t="s" s="5">
        <v>40</v>
      </c>
      <c r="B17" t="s" s="5">
        <v>41</v>
      </c>
      <c r="C17" s="14">
        <f>1-D17</f>
        <v>0.32</v>
      </c>
      <c r="D17" s="14">
        <f>ROUND(H17,2)+ROUND(G17,2)</f>
        <v>0.68</v>
      </c>
      <c r="E17" s="14">
        <f>SUM(ROUND(L17,2),ROUND(I17,2))</f>
        <v>0.11</v>
      </c>
      <c r="F17" s="14">
        <f>ROUND(K17,2)+ROUND(J17,2)</f>
        <v>0.5700000000000001</v>
      </c>
      <c r="G17" s="14">
        <f>ROUND(J17,2)+ROUND(I17,2)</f>
        <v>0.46</v>
      </c>
      <c r="H17" s="14">
        <f>ROUND(K17,2)+ROUND(L17,2)</f>
        <v>0.22</v>
      </c>
      <c r="I17" s="14">
        <f>IF('Admissions 2017'!F17&gt;0,'Admissions 2017'!F17/'Admissions 2017'!C17,"  ")</f>
        <v>0.08195949128591616</v>
      </c>
      <c r="J17" s="14">
        <f>IF('Admissions 2017'!G17&gt;0,'Admissions 2017'!G17/'Admissions 2017'!C17,"  ")</f>
        <v>0.3794944261265505</v>
      </c>
      <c r="K17" s="14">
        <f>IF('Admissions 2017'!J17&gt;0,'Admissions 2017'!J17/'Admissions 2017'!C17,"  ")</f>
        <v>0.1885696341654891</v>
      </c>
      <c r="L17" s="14">
        <f>IF('Admissions 2017'!I17&gt;0,'Admissions 2017'!I17/'Admissions 2017'!C17,"  ")</f>
        <v>0.03077406186214476</v>
      </c>
      <c r="M17" s="8">
        <v>2017</v>
      </c>
      <c r="N17" s="7"/>
      <c r="O17" s="7"/>
    </row>
    <row r="18" ht="15" customHeight="1">
      <c r="A18" t="s" s="5">
        <v>42</v>
      </c>
      <c r="B18" t="s" s="5">
        <v>43</v>
      </c>
      <c r="C18" s="14">
        <f>1-D18</f>
        <v>0.36</v>
      </c>
      <c r="D18" s="15">
        <f>ROUND(H18,2)+ROUND(G18,2)</f>
        <v>0.64</v>
      </c>
      <c r="E18" s="14">
        <f>SUM(ROUND(L18,2),ROUND(I18,2))</f>
        <v>0.01</v>
      </c>
      <c r="F18" s="15">
        <f>ROUND(K18,2)+ROUND(J18,2)</f>
        <v>0.63</v>
      </c>
      <c r="G18" s="14">
        <f>ROUND(J18,2)+ROUND(I18,2)</f>
        <v>0.22</v>
      </c>
      <c r="H18" s="14">
        <f>ROUND(K18,2)+ROUND(L18,2)</f>
        <v>0.42</v>
      </c>
      <c r="I18" s="17">
        <f>IF('Admissions 2017'!F18&gt;0,'Admissions 2017'!F18/'Admissions 2017'!C18,"  ")</f>
        <v>0.0008393956351426973</v>
      </c>
      <c r="J18" s="14">
        <f>IF('Admissions 2017'!G18&gt;0,'Admissions 2017'!G18/'Admissions 2017'!C18,"  ")</f>
        <v>0.2190356276814027</v>
      </c>
      <c r="K18" s="14">
        <f>IF('Admissions 2017'!J18&gt;0,'Admissions 2017'!J18/'Admissions 2017'!C18,"  ")</f>
        <v>0.4056146241372878</v>
      </c>
      <c r="L18" s="14">
        <f>IF('Admissions 2017'!I18&gt;0,'Admissions 2017'!I18/'Admissions 2017'!C18,"  ")</f>
        <v>0.01175153889199776</v>
      </c>
      <c r="M18" s="8">
        <v>2017</v>
      </c>
      <c r="N18" s="7"/>
      <c r="O18" s="7"/>
    </row>
    <row r="19" ht="15" customHeight="1">
      <c r="A19" t="s" s="5">
        <v>44</v>
      </c>
      <c r="B19" t="s" s="5">
        <v>45</v>
      </c>
      <c r="C19" s="14">
        <f>1-D19</f>
        <v>0.49</v>
      </c>
      <c r="D19" s="14">
        <f>ROUND(H19,2)+ROUND(G19,2)</f>
        <v>0.51</v>
      </c>
      <c r="E19" s="14">
        <f>SUM(ROUND(L19,2),ROUND(I19,2))</f>
        <v>0.29</v>
      </c>
      <c r="F19" s="14">
        <f>ROUND(K19,2)+ROUND(J19,2)</f>
        <v>0.22</v>
      </c>
      <c r="G19" s="14">
        <f>ROUND(J19,2)+ROUND(I19,2)</f>
        <v>0.26</v>
      </c>
      <c r="H19" s="14">
        <f>ROUND(K19,2)+ROUND(L19,2)</f>
        <v>0.25</v>
      </c>
      <c r="I19" s="14">
        <f>IF('Admissions 2017'!F19&gt;0,'Admissions 2017'!F19/'Admissions 2017'!C19,"  ")</f>
        <v>0.2217652835747606</v>
      </c>
      <c r="J19" s="14">
        <f>IF('Admissions 2017'!G19&gt;0,'Admissions 2017'!G19/'Admissions 2017'!C19,"  ")</f>
        <v>0.03971274245028235</v>
      </c>
      <c r="K19" s="14">
        <f>IF('Admissions 2017'!J19&gt;0,'Admissions 2017'!J19/'Admissions 2017'!C19,"  ")</f>
        <v>0.1802111465750061</v>
      </c>
      <c r="L19" s="14">
        <f>IF('Admissions 2017'!I19&gt;0,'Admissions 2017'!I19/'Admissions 2017'!C19,"  ")</f>
        <v>0.07205990670267616</v>
      </c>
      <c r="M19" s="8">
        <v>2017</v>
      </c>
      <c r="N19" s="7"/>
      <c r="O19" s="7"/>
    </row>
    <row r="20" ht="15" customHeight="1">
      <c r="A20" t="s" s="5">
        <v>46</v>
      </c>
      <c r="B20" t="s" s="5">
        <v>47</v>
      </c>
      <c r="C20" s="14">
        <f>1-D20</f>
        <v>0.9</v>
      </c>
      <c r="D20" s="15">
        <f>ROUND(H20,2)+ROUND(G20,2)</f>
        <v>0.09999999999999999</v>
      </c>
      <c r="E20" s="14">
        <f>L20</f>
        <v>0.0180577849117175</v>
      </c>
      <c r="F20" s="14">
        <f>K20</f>
        <v>0.0738362760834671</v>
      </c>
      <c r="G20" s="14">
        <f>'Admissions 2017'!E20/'Admissions 2017'!C20</f>
        <v>0.0108346709470305</v>
      </c>
      <c r="H20" s="14">
        <f>ROUND(K20,2)+ROUND(L20,2)</f>
        <v>0.09</v>
      </c>
      <c r="I20" t="s" s="5">
        <f>IF('Admissions 2017'!F20&gt;0,'Admissions 2017'!F20/'Admissions 2017'!C20,"  ")</f>
        <v>131</v>
      </c>
      <c r="J20" t="s" s="5">
        <f>IF('Admissions 2017'!G20&gt;0,'Admissions 2017'!G20/'Admissions 2017'!C20,"  ")</f>
        <v>131</v>
      </c>
      <c r="K20" s="14">
        <f>IF('Admissions 2017'!J20&gt;0,'Admissions 2017'!J20/'Admissions 2017'!C20,"  ")</f>
        <v>0.0738362760834671</v>
      </c>
      <c r="L20" s="14">
        <f>IF('Admissions 2017'!I20&gt;0,'Admissions 2017'!I20/'Admissions 2017'!C20,"  ")</f>
        <v>0.0180577849117175</v>
      </c>
      <c r="M20" s="8">
        <v>2017</v>
      </c>
      <c r="N20" s="7"/>
      <c r="O20" s="7"/>
    </row>
    <row r="21" ht="15" customHeight="1">
      <c r="A21" t="s" s="5">
        <v>48</v>
      </c>
      <c r="B21" t="s" s="5">
        <v>49</v>
      </c>
      <c r="C21" s="14">
        <f>1-D21</f>
        <v>0.76</v>
      </c>
      <c r="D21" s="14">
        <f>ROUND(H21,2)+ROUND(G21,2)</f>
        <v>0.24</v>
      </c>
      <c r="E21" s="14"/>
      <c r="F21" s="14"/>
      <c r="G21" s="14"/>
      <c r="H21" s="14">
        <f>'Admissions 2017'!H21/'Admissions 2017'!C21</f>
        <v>0.237301497916432</v>
      </c>
      <c r="I21" t="s" s="5">
        <f>IF('Admissions 2017'!F21&gt;0,'Admissions 2017'!F21/'Admissions 2017'!C21,"  ")</f>
        <v>131</v>
      </c>
      <c r="J21" t="s" s="5">
        <f>IF('Admissions 2017'!G21&gt;0,'Admissions 2017'!G21/'Admissions 2017'!C21,"  ")</f>
        <v>131</v>
      </c>
      <c r="K21" t="s" s="5">
        <f>IF('Admissions 2017'!J21&gt;0,'Admissions 2017'!J21/'Admissions 2017'!C21,"  ")</f>
        <v>131</v>
      </c>
      <c r="L21" t="s" s="5">
        <f>IF('Admissions 2017'!I21&gt;0,'Admissions 2017'!I21/'Admissions 2017'!C21,"  ")</f>
        <v>131</v>
      </c>
      <c r="M21" s="8">
        <v>2017</v>
      </c>
      <c r="N21" s="7"/>
      <c r="O21" s="14"/>
    </row>
    <row r="22" ht="15" customHeight="1">
      <c r="A22" t="s" s="5">
        <v>50</v>
      </c>
      <c r="B22" t="s" s="5">
        <v>51</v>
      </c>
      <c r="C22" s="14">
        <f>1-D22</f>
        <v>0.5600000000000001</v>
      </c>
      <c r="D22" s="14">
        <f>ROUND(H22,2)+ROUND(G22,2)</f>
        <v>0.44</v>
      </c>
      <c r="E22" s="14">
        <f>I22</f>
        <v>0.2609665427509293</v>
      </c>
      <c r="F22" s="14">
        <f>J22</f>
        <v>0.1762081784386617</v>
      </c>
      <c r="G22" s="14">
        <f>ROUND(J22,2)+ROUND(I22,2)</f>
        <v>0.44</v>
      </c>
      <c r="H22" s="14"/>
      <c r="I22" s="14">
        <f>IF('Admissions 2017'!F22&gt;0,'Admissions 2017'!F22/'Admissions 2017'!C22,"  ")</f>
        <v>0.2609665427509293</v>
      </c>
      <c r="J22" s="14">
        <f>IF('Admissions 2017'!G22&gt;0,'Admissions 2017'!G22/'Admissions 2017'!C22,"  ")</f>
        <v>0.1762081784386617</v>
      </c>
      <c r="K22" t="s" s="5">
        <f>IF('Admissions 2017'!J22&gt;0,'Admissions 2017'!J22/'Admissions 2017'!C22,"  ")</f>
        <v>131</v>
      </c>
      <c r="L22" t="s" s="5">
        <f>IF('Admissions 2017'!I22&gt;0,'Admissions 2017'!I22/'Admissions 2017'!C22,"  ")</f>
        <v>131</v>
      </c>
      <c r="M22" s="8">
        <v>2017</v>
      </c>
      <c r="N22" s="7"/>
      <c r="O22" s="7"/>
    </row>
    <row r="23" ht="15" customHeight="1">
      <c r="A23" t="s" s="5">
        <v>52</v>
      </c>
      <c r="B23" t="s" s="5">
        <v>53</v>
      </c>
      <c r="C23" s="14">
        <f>1-D23</f>
        <v>0.48</v>
      </c>
      <c r="D23" s="14">
        <f>ROUND(H23,2)+ROUND(G23,2)</f>
        <v>0.52</v>
      </c>
      <c r="E23" s="14">
        <f>L23</f>
        <v>0.1096313658640529</v>
      </c>
      <c r="F23" s="14">
        <f>K23</f>
        <v>0.1801619433198381</v>
      </c>
      <c r="G23" s="14">
        <f>'Admissions 2017'!E23/'Admissions 2017'!C23</f>
        <v>0.2310888557425954</v>
      </c>
      <c r="H23" s="14">
        <f>ROUND(K23,2)+ROUND(L23,2)</f>
        <v>0.29</v>
      </c>
      <c r="I23" t="s" s="5">
        <f>IF('Admissions 2017'!F23&gt;0,'Admissions 2017'!F23/'Admissions 2017'!C23,"  ")</f>
        <v>131</v>
      </c>
      <c r="J23" t="s" s="5">
        <f>IF('Admissions 2017'!G23&gt;0,'Admissions 2017'!G23/'Admissions 2017'!C23,"  ")</f>
        <v>131</v>
      </c>
      <c r="K23" s="14">
        <f>IF('Admissions 2017'!J23&gt;0,'Admissions 2017'!J23/'Admissions 2017'!C23,"  ")</f>
        <v>0.1801619433198381</v>
      </c>
      <c r="L23" s="14">
        <f>IF('Admissions 2017'!I23&gt;0,'Admissions 2017'!I23/'Admissions 2017'!C23,"  ")</f>
        <v>0.1096313658640529</v>
      </c>
      <c r="M23" s="8">
        <v>2017</v>
      </c>
      <c r="N23" s="7"/>
      <c r="O23" s="7"/>
    </row>
    <row r="24" ht="15" customHeight="1">
      <c r="A24" t="s" s="5">
        <v>54</v>
      </c>
      <c r="B24" t="s" s="5">
        <v>55</v>
      </c>
      <c r="C24" s="14">
        <f>1-D24</f>
        <v>0.3500000000000001</v>
      </c>
      <c r="D24" s="14">
        <f>ROUND(H24,2)+ROUND(G24,2)</f>
        <v>0.6499999999999999</v>
      </c>
      <c r="E24" s="14">
        <f>L24</f>
        <v>0.04939024390243903</v>
      </c>
      <c r="F24" s="14">
        <f>K24</f>
        <v>0.3641463414634146</v>
      </c>
      <c r="G24" s="14">
        <f>'Admissions 2017'!E24/'Admissions 2017'!C24</f>
        <v>0.2413414634146341</v>
      </c>
      <c r="H24" s="14">
        <f>ROUND(K24,2)+ROUND(L24,2)</f>
        <v>0.41</v>
      </c>
      <c r="I24" t="s" s="5">
        <f>IF('Admissions 2017'!F24&gt;0,'Admissions 2017'!F24/'Admissions 2017'!C24,"  ")</f>
        <v>131</v>
      </c>
      <c r="J24" t="s" s="5">
        <f>IF('Admissions 2017'!G24&gt;0,'Admissions 2017'!G24/'Admissions 2017'!C24,"  ")</f>
        <v>131</v>
      </c>
      <c r="K24" s="14">
        <f>IF('Admissions 2017'!J24&gt;0,'Admissions 2017'!J24/'Admissions 2017'!C24,"  ")</f>
        <v>0.3641463414634146</v>
      </c>
      <c r="L24" s="14">
        <f>IF('Admissions 2017'!I24&gt;0,'Admissions 2017'!I24/'Admissions 2017'!C24,"  ")</f>
        <v>0.04939024390243903</v>
      </c>
      <c r="M24" s="8">
        <v>2017</v>
      </c>
      <c r="N24" s="7"/>
      <c r="O24" s="7"/>
    </row>
    <row r="25" ht="15" customHeight="1">
      <c r="A25" t="s" s="5">
        <v>56</v>
      </c>
      <c r="B25" t="s" s="5">
        <v>57</v>
      </c>
      <c r="C25" s="14">
        <f>1-D25</f>
        <v>0.23</v>
      </c>
      <c r="D25" s="14">
        <f>ROUND(H25,2)+ROUND(G25,2)</f>
        <v>0.77</v>
      </c>
      <c r="E25" s="14">
        <f>SUM(ROUND(L25,2),ROUND(I25,2))</f>
        <v>0.21</v>
      </c>
      <c r="F25" s="14">
        <f>ROUND(K25,2)+ROUND(J25,2)</f>
        <v>0.5599999999999999</v>
      </c>
      <c r="G25" s="14">
        <f>ROUND(J25,2)+ROUND(I25,2)</f>
        <v>0.4199999999999999</v>
      </c>
      <c r="H25" s="14">
        <f>ROUND(K25,2)+ROUND(L25,2)</f>
        <v>0.35</v>
      </c>
      <c r="I25" s="14">
        <f>IF('Admissions 2017'!F25&gt;0,'Admissions 2017'!F25/'Admissions 2017'!C25,"  ")</f>
        <v>0.1436829496927403</v>
      </c>
      <c r="J25" s="14">
        <f>IF('Admissions 2017'!G25&gt;0,'Admissions 2017'!G25/'Admissions 2017'!C25,"  ")</f>
        <v>0.2827309655244246</v>
      </c>
      <c r="K25" s="14">
        <f>IF('Admissions 2017'!J25&gt;0,'Admissions 2017'!J25/'Admissions 2017'!C25,"  ")</f>
        <v>0.2815331736277471</v>
      </c>
      <c r="L25" s="14">
        <f>IF('Admissions 2017'!I25&gt;0,'Admissions 2017'!I25/'Admissions 2017'!C25,"  ")</f>
        <v>0.06754504739089678</v>
      </c>
      <c r="M25" s="8">
        <v>2017</v>
      </c>
      <c r="N25" s="7"/>
      <c r="O25" s="7"/>
    </row>
    <row r="26" ht="15" customHeight="1">
      <c r="A26" t="s" s="5">
        <v>58</v>
      </c>
      <c r="B26" t="s" s="5">
        <v>59</v>
      </c>
      <c r="C26" s="14">
        <f>1-D26</f>
        <v>0.55</v>
      </c>
      <c r="D26" s="14">
        <f>ROUND(H26,2)+ROUND(G26,2)</f>
        <v>0.45</v>
      </c>
      <c r="E26" s="14">
        <f>SUM(ROUND(L26,2),ROUND(I26,2))</f>
        <v>0.09999999999999999</v>
      </c>
      <c r="F26" s="14">
        <f>ROUND(K26,2)+ROUND(J26,2)</f>
        <v>0.35</v>
      </c>
      <c r="G26" s="14">
        <f>ROUND(J26,2)+ROUND(I26,2)</f>
        <v>0.24</v>
      </c>
      <c r="H26" s="14">
        <f>ROUND(K26,2)+ROUND(L26,2)</f>
        <v>0.21</v>
      </c>
      <c r="I26" s="14">
        <f>IF('Admissions 2017'!F26&gt;0,'Admissions 2017'!F26/'Admissions 2017'!C26,"  ")</f>
        <v>0.06670567583382095</v>
      </c>
      <c r="J26" s="14">
        <f>IF('Admissions 2017'!G26&gt;0,'Admissions 2017'!G26/'Admissions 2017'!C26,"  ")</f>
        <v>0.1698069046225863</v>
      </c>
      <c r="K26" s="14">
        <f>IF('Admissions 2017'!J26&gt;0,'Admissions 2017'!J26/'Admissions 2017'!C26,"  ")</f>
        <v>0.1825629022820363</v>
      </c>
      <c r="L26" s="14">
        <f>IF('Admissions 2017'!I26&gt;0,'Admissions 2017'!I26/'Admissions 2017'!C26,"  ")</f>
        <v>0.03054417788180222</v>
      </c>
      <c r="M26" s="8">
        <v>2017</v>
      </c>
      <c r="N26" s="7"/>
      <c r="O26" s="7"/>
    </row>
    <row r="27" ht="15" customHeight="1">
      <c r="A27" t="s" s="5">
        <v>60</v>
      </c>
      <c r="B27" t="s" s="5">
        <v>61</v>
      </c>
      <c r="C27" s="14">
        <f>1-D27</f>
        <v>0.59</v>
      </c>
      <c r="D27" s="14">
        <f>ROUND(H27,2)+ROUND(G27,2)</f>
        <v>0.41</v>
      </c>
      <c r="E27" s="18">
        <f>SUM(ROUND(L27,2),ROUND(I27,2))</f>
        <v>0.11</v>
      </c>
      <c r="F27" s="14">
        <f>ROUND(K27,2)+ROUND(J27,2)</f>
        <v>0.3</v>
      </c>
      <c r="G27" s="14">
        <f>ROUND(J27,2)+ROUND(I27,2)</f>
        <v>0.25</v>
      </c>
      <c r="H27" s="14">
        <f>ROUND(K27,2)+ROUND(L27,2)</f>
        <v>0.16</v>
      </c>
      <c r="I27" s="14">
        <f>IF('Admissions 2017'!F27&gt;0,'Admissions 2017'!F27/'Admissions 2017'!C27,"  ")</f>
        <v>0.08918705603788477</v>
      </c>
      <c r="J27" s="14">
        <f>IF('Admissions 2017'!G27&gt;0,'Admissions 2017'!G27/'Admissions 2017'!C27,"  ")</f>
        <v>0.1641673243883189</v>
      </c>
      <c r="K27" s="14">
        <f>IF('Admissions 2017'!J27&gt;0,'Admissions 2017'!J27/'Admissions 2017'!C27,"  ")</f>
        <v>0.1404893449092344</v>
      </c>
      <c r="L27" s="14">
        <f>IF('Admissions 2017'!I27&gt;0,'Admissions 2017'!I27/'Admissions 2017'!C27,"  ")</f>
        <v>0.01657458563535912</v>
      </c>
      <c r="M27" s="8">
        <v>2017</v>
      </c>
      <c r="N27" s="7"/>
      <c r="O27" s="7"/>
    </row>
    <row r="28" ht="15" customHeight="1">
      <c r="A28" t="s" s="5">
        <v>62</v>
      </c>
      <c r="B28" t="s" s="5">
        <v>63</v>
      </c>
      <c r="C28" s="14">
        <f>1-D28</f>
        <v>0.38</v>
      </c>
      <c r="D28" s="23">
        <f>ROUND(H28,2)+ROUND(G28,2)</f>
        <v>0.62</v>
      </c>
      <c r="E28" s="20">
        <f>I28</f>
        <v>0.3937810408119197</v>
      </c>
      <c r="F28" s="21">
        <f>J28</f>
        <v>0.1072770459943857</v>
      </c>
      <c r="G28" s="14">
        <f>ROUND(J28,2)+ROUND(I28,2)</f>
        <v>0.5</v>
      </c>
      <c r="H28" s="14">
        <f>'Admissions 2017'!H28/'Admissions 2017'!C28</f>
        <v>0.1179011012740229</v>
      </c>
      <c r="I28" s="14">
        <f>IF('Admissions 2017'!F28&gt;0,'Admissions 2017'!F28/'Admissions 2017'!C28,"  ")</f>
        <v>0.3937810408119197</v>
      </c>
      <c r="J28" s="14">
        <f>IF('Admissions 2017'!G28&gt;0,'Admissions 2017'!G28/'Admissions 2017'!C28,"  ")</f>
        <v>0.1072770459943857</v>
      </c>
      <c r="K28" t="s" s="5">
        <f>IF('Admissions 2017'!J28&gt;0,'Admissions 2017'!J28/'Admissions 2017'!C28,"  ")</f>
        <v>131</v>
      </c>
      <c r="L28" t="s" s="5">
        <f>IF('Admissions 2017'!I28&gt;0,'Admissions 2017'!I28/'Admissions 2017'!C28,"  ")</f>
        <v>131</v>
      </c>
      <c r="M28" s="8">
        <v>2017</v>
      </c>
      <c r="N28" s="7"/>
      <c r="O28" s="7"/>
    </row>
    <row r="29" ht="15" customHeight="1">
      <c r="A29" t="s" s="5">
        <v>64</v>
      </c>
      <c r="B29" t="s" s="5">
        <v>65</v>
      </c>
      <c r="C29" s="14">
        <f>1-D29</f>
        <v>0.51</v>
      </c>
      <c r="D29" s="14">
        <f>ROUND(H29,2)+ROUND(G29,2)</f>
        <v>0.49</v>
      </c>
      <c r="E29" s="22">
        <f>SUM(ROUND(L29,2),ROUND(I29,2))</f>
        <v>0.07999999999999999</v>
      </c>
      <c r="F29" s="14">
        <f>ROUND(K29,2)+ROUND(J29,2)</f>
        <v>0.41</v>
      </c>
      <c r="G29" s="14">
        <f>ROUND(J29,2)+ROUND(I29,2)</f>
        <v>0.31</v>
      </c>
      <c r="H29" s="14">
        <f>ROUND(K29,2)+ROUND(L29,2)</f>
        <v>0.18</v>
      </c>
      <c r="I29" s="14">
        <f>IF('Admissions 2017'!F29&gt;0,'Admissions 2017'!F29/'Admissions 2017'!C29,"  ")</f>
        <v>0.07356608478802992</v>
      </c>
      <c r="J29" s="14">
        <f>IF('Admissions 2017'!G29&gt;0,'Admissions 2017'!G29/'Admissions 2017'!C29,"  ")</f>
        <v>0.2400249376558604</v>
      </c>
      <c r="K29" s="14">
        <f>IF('Admissions 2017'!J29&gt;0,'Admissions 2017'!J29/'Admissions 2017'!C29,"  ")</f>
        <v>0.1695760598503741</v>
      </c>
      <c r="L29" s="14">
        <f>IF('Admissions 2017'!I29&gt;0,'Admissions 2017'!I29/'Admissions 2017'!C29,"  ")</f>
        <v>0.01122194513715711</v>
      </c>
      <c r="M29" s="8">
        <v>2017</v>
      </c>
      <c r="N29" s="7"/>
      <c r="O29" s="7"/>
    </row>
    <row r="30" ht="15" customHeight="1">
      <c r="A30" t="s" s="5">
        <v>66</v>
      </c>
      <c r="B30" t="s" s="5">
        <v>67</v>
      </c>
      <c r="C30" s="14">
        <f>1-D30</f>
        <v>0.6699999999999999</v>
      </c>
      <c r="D30" s="15">
        <f>ROUND(H30,2)+ROUND(G30,2)</f>
        <v>0.33</v>
      </c>
      <c r="E30" s="15">
        <f>SUM(ROUND(L30,2),ROUND(I30,2))</f>
        <v>0.21</v>
      </c>
      <c r="F30" s="14">
        <f>ROUND(K30,2)+ROUND(J30,2)</f>
        <v>0.12</v>
      </c>
      <c r="G30" s="14">
        <f>ROUND(J30,2)+ROUND(I30,2)</f>
        <v>0.14</v>
      </c>
      <c r="H30" s="14">
        <f>ROUND(K30,2)+ROUND(L30,2)</f>
        <v>0.19</v>
      </c>
      <c r="I30" s="14">
        <f>IF('Admissions 2017'!F30&gt;0,'Admissions 2017'!F30/'Admissions 2017'!C30,"  ")</f>
        <v>0.09961848240779991</v>
      </c>
      <c r="J30" s="14">
        <f>IF('Admissions 2017'!G30&gt;0,'Admissions 2017'!G30/'Admissions 2017'!C30,"  ")</f>
        <v>0.04027130139889784</v>
      </c>
      <c r="K30" s="14">
        <f>IF('Admissions 2017'!J30&gt;0,'Admissions 2017'!J30/'Admissions 2017'!C30,"  ")</f>
        <v>0.07884696905468419</v>
      </c>
      <c r="L30" s="14">
        <f>IF('Admissions 2017'!I30&gt;0,'Admissions 2017'!I30/'Admissions 2017'!C30,"  ")</f>
        <v>0.1051292920729122</v>
      </c>
      <c r="M30" s="8">
        <v>2017</v>
      </c>
      <c r="N30" s="7"/>
      <c r="O30" s="7"/>
    </row>
    <row r="31" ht="15" customHeight="1">
      <c r="A31" t="s" s="5">
        <v>68</v>
      </c>
      <c r="B31" t="s" s="5">
        <v>69</v>
      </c>
      <c r="C31" s="14">
        <f>1-D31</f>
        <v>0.3999999999999999</v>
      </c>
      <c r="D31" s="14">
        <f>ROUND(H31,2)+ROUND(G31,2)</f>
        <v>0.6000000000000001</v>
      </c>
      <c r="E31" s="18"/>
      <c r="F31" s="14"/>
      <c r="G31" s="14">
        <f>'Admissions 2017'!E31/'Admissions 2017'!C31</f>
        <v>0.1077380952380952</v>
      </c>
      <c r="H31" s="14">
        <f>'Admissions 2017'!H31/'Admissions 2017'!C31</f>
        <v>0.4892857142857143</v>
      </c>
      <c r="I31" t="s" s="5">
        <f>IF('Admissions 2017'!F31&gt;0,'Admissions 2017'!F31/'Admissions 2017'!C31,"  ")</f>
        <v>131</v>
      </c>
      <c r="J31" t="s" s="5">
        <f>IF('Admissions 2017'!G31&gt;0,'Admissions 2017'!G31/'Admissions 2017'!C31,"  ")</f>
        <v>131</v>
      </c>
      <c r="K31" t="s" s="5">
        <f>IF('Admissions 2017'!J31&gt;0,'Admissions 2017'!J31/'Admissions 2017'!C31,"  ")</f>
        <v>131</v>
      </c>
      <c r="L31" t="s" s="5">
        <f>IF('Admissions 2017'!I31&gt;0,'Admissions 2017'!I31/'Admissions 2017'!C31,"  ")</f>
        <v>131</v>
      </c>
      <c r="M31" s="8">
        <v>2017</v>
      </c>
      <c r="N31" s="7"/>
      <c r="O31" s="7"/>
    </row>
    <row r="32" ht="15" customHeight="1">
      <c r="A32" t="s" s="5">
        <v>70</v>
      </c>
      <c r="B32" t="s" s="5">
        <v>71</v>
      </c>
      <c r="C32" s="14">
        <f>1-D32</f>
        <v>0.73</v>
      </c>
      <c r="D32" s="23">
        <f>ROUND(H32,2)+ROUND(G32,2)</f>
        <v>0.27</v>
      </c>
      <c r="E32" s="20">
        <f>L32</f>
        <v>0.06345120859444942</v>
      </c>
      <c r="F32" s="21">
        <f>K32</f>
        <v>0.2075872873769024</v>
      </c>
      <c r="G32" s="14"/>
      <c r="H32" s="14">
        <f>ROUND(K32,2)+ROUND(L32,2)</f>
        <v>0.27</v>
      </c>
      <c r="I32" t="s" s="5">
        <f>IF('Admissions 2017'!F32&gt;0,'Admissions 2017'!F32/'Admissions 2017'!C32,"  ")</f>
        <v>131</v>
      </c>
      <c r="J32" t="s" s="5">
        <f>IF('Admissions 2017'!G32&gt;0,'Admissions 2017'!G32/'Admissions 2017'!C32,"  ")</f>
        <v>131</v>
      </c>
      <c r="K32" s="14">
        <f>IF('Admissions 2017'!J32&gt;0,'Admissions 2017'!J32/'Admissions 2017'!C32,"  ")</f>
        <v>0.2075872873769024</v>
      </c>
      <c r="L32" s="14">
        <f>IF('Admissions 2017'!I32&gt;0,'Admissions 2017'!I32/'Admissions 2017'!C32,"  ")</f>
        <v>0.06345120859444942</v>
      </c>
      <c r="M32" s="8">
        <v>2017</v>
      </c>
      <c r="N32" s="7"/>
      <c r="O32" s="7"/>
    </row>
    <row r="33" ht="15" customHeight="1">
      <c r="A33" t="s" s="5">
        <v>72</v>
      </c>
      <c r="B33" t="s" s="5">
        <v>73</v>
      </c>
      <c r="C33" s="14">
        <f>1-D33</f>
        <v>0.6899999999999999</v>
      </c>
      <c r="D33" s="14">
        <f>ROUND(H33,2)+ROUND(G33,2)</f>
        <v>0.31</v>
      </c>
      <c r="E33" s="22"/>
      <c r="F33" s="14"/>
      <c r="G33" s="14"/>
      <c r="H33" s="14">
        <f>'Admissions 2017'!H33/'Admissions 2017'!C33</f>
        <v>0.3093837893121963</v>
      </c>
      <c r="I33" t="s" s="5">
        <f>IF('Admissions 2017'!F33&gt;0,'Admissions 2017'!F33/'Admissions 2017'!C33,"  ")</f>
        <v>131</v>
      </c>
      <c r="J33" t="s" s="5">
        <f>IF('Admissions 2017'!G33&gt;0,'Admissions 2017'!G33/'Admissions 2017'!C33,"  ")</f>
        <v>131</v>
      </c>
      <c r="K33" t="s" s="5">
        <f>IF('Admissions 2017'!J33&gt;0,'Admissions 2017'!J33/'Admissions 2017'!C33,"  ")</f>
        <v>131</v>
      </c>
      <c r="L33" t="s" s="5">
        <f>IF('Admissions 2017'!I33&gt;0,'Admissions 2017'!I33/'Admissions 2017'!C33,"  ")</f>
        <v>131</v>
      </c>
      <c r="M33" s="8">
        <v>2017</v>
      </c>
      <c r="N33" s="7"/>
      <c r="O33" s="7"/>
    </row>
    <row r="34" ht="15" customHeight="1">
      <c r="A34" t="s" s="5">
        <v>74</v>
      </c>
      <c r="B34" t="s" s="5">
        <v>75</v>
      </c>
      <c r="C34" s="14">
        <f>1-D34</f>
        <v>0.61</v>
      </c>
      <c r="D34" s="15">
        <f>ROUND(H34,2)+ROUND(G34,2)</f>
        <v>0.39</v>
      </c>
      <c r="E34" s="25">
        <f>SUM(ROUND(L34,2),ROUND(I34,2))</f>
        <v>0.01</v>
      </c>
      <c r="F34" s="14">
        <f>ROUND(K34,2)+ROUND(J34,2)</f>
        <v>0.38</v>
      </c>
      <c r="G34" s="14">
        <f>ROUND(J34,2)+ROUND(I34,2)</f>
        <v>0.26</v>
      </c>
      <c r="H34" s="14">
        <f>ROUND(K34,2)+ROUND(L34,2)</f>
        <v>0.13</v>
      </c>
      <c r="I34" s="14">
        <f>IF('Admissions 2017'!F34&gt;0,'Admissions 2017'!F34/'Admissions 2017'!C34,"  ")</f>
        <v>0.0114789552487107</v>
      </c>
      <c r="J34" s="14">
        <f>IF('Admissions 2017'!G34&gt;0,'Admissions 2017'!G34/'Admissions 2017'!C34,"  ")</f>
        <v>0.2490434203959408</v>
      </c>
      <c r="K34" s="14">
        <f>IF('Admissions 2017'!J34&gt;0,'Admissions 2017'!J34/'Admissions 2017'!C34,"  ")</f>
        <v>0.1282648477790717</v>
      </c>
      <c r="L34" s="17">
        <f>IF('Admissions 2017'!I34&gt;0,'Admissions 2017'!I34/'Admissions 2017'!C34,"  ")</f>
        <v>0.003826318416236899</v>
      </c>
      <c r="M34" s="8">
        <v>2017</v>
      </c>
      <c r="N34" s="7"/>
      <c r="O34" s="7"/>
    </row>
    <row r="35" ht="15" customHeight="1">
      <c r="A35" t="s" s="5">
        <v>76</v>
      </c>
      <c r="B35" t="s" s="5">
        <v>77</v>
      </c>
      <c r="C35" s="14">
        <f>1-D35</f>
        <v>0.5900000000000001</v>
      </c>
      <c r="D35" s="23">
        <f>ROUND(H35,2)+ROUND(G35,2)</f>
        <v>0.41</v>
      </c>
      <c r="E35" s="20">
        <f>L35</f>
        <v>0.05472115965371452</v>
      </c>
      <c r="F35" s="21">
        <f>K35</f>
        <v>0.3557076706261325</v>
      </c>
      <c r="G35" s="14"/>
      <c r="H35" s="14">
        <f>ROUND(K35,2)+ROUND(L35,2)</f>
        <v>0.41</v>
      </c>
      <c r="I35" t="s" s="5">
        <f>IF('Admissions 2017'!F35&gt;0,'Admissions 2017'!F35/'Admissions 2017'!C35,"  ")</f>
        <v>131</v>
      </c>
      <c r="J35" t="s" s="5">
        <f>IF('Admissions 2017'!G35&gt;0,'Admissions 2017'!G35/'Admissions 2017'!C35,"  ")</f>
        <v>131</v>
      </c>
      <c r="K35" s="14">
        <f>IF('Admissions 2017'!J35&gt;0,'Admissions 2017'!J35/'Admissions 2017'!C35,"  ")</f>
        <v>0.3557076706261325</v>
      </c>
      <c r="L35" s="14">
        <f>IF('Admissions 2017'!I35&gt;0,'Admissions 2017'!I35/'Admissions 2017'!C35,"  ")</f>
        <v>0.05472115965371452</v>
      </c>
      <c r="M35" s="8">
        <v>2017</v>
      </c>
      <c r="N35" s="7"/>
      <c r="O35" s="7"/>
    </row>
    <row r="36" ht="15" customHeight="1">
      <c r="A36" t="s" s="5">
        <v>78</v>
      </c>
      <c r="B36" t="s" s="5">
        <v>79</v>
      </c>
      <c r="C36" s="14">
        <f>1-D36</f>
        <v>0.53</v>
      </c>
      <c r="D36" s="19">
        <f>ROUND(H36,2)+ROUND(G36,2)</f>
        <v>0.47</v>
      </c>
      <c r="E36" s="20">
        <f>L36</f>
        <v>0.1112423494040588</v>
      </c>
      <c r="F36" s="26">
        <f>ROUND(K36,2)+ROUND(J36,2)</f>
        <v>0.36</v>
      </c>
      <c r="G36" s="14">
        <f>'Admissions 2017'!E36/'Admissions 2017'!C36</f>
        <v>0.2140019327821325</v>
      </c>
      <c r="H36" s="14">
        <f>ROUND(K36,2)+ROUND(L36,2)</f>
        <v>0.26</v>
      </c>
      <c r="I36" t="s" s="5">
        <f>IF('Admissions 2017'!F36&gt;0,'Admissions 2017'!F36/'Admissions 2017'!C36,"  ")</f>
        <v>131</v>
      </c>
      <c r="J36" s="14">
        <f>IF('Admissions 2017'!G36&gt;0,'Admissions 2017'!G36/'Admissions 2017'!C36,"  ")</f>
        <v>0.2140019327821325</v>
      </c>
      <c r="K36" s="14">
        <f>IF('Admissions 2017'!J36&gt;0,'Admissions 2017'!J36/'Admissions 2017'!C36,"  ")</f>
        <v>0.1530119188231504</v>
      </c>
      <c r="L36" s="14">
        <f>IF('Admissions 2017'!I36&gt;0,'Admissions 2017'!I36/'Admissions 2017'!C36,"  ")</f>
        <v>0.1112423494040588</v>
      </c>
      <c r="M36" s="8">
        <v>2017</v>
      </c>
      <c r="N36" s="7"/>
      <c r="O36" s="7"/>
    </row>
    <row r="37" ht="15" customHeight="1">
      <c r="A37" t="s" s="5">
        <v>80</v>
      </c>
      <c r="B37" t="s" s="5">
        <v>81</v>
      </c>
      <c r="C37" s="14">
        <f>1-D37</f>
        <v>0.76</v>
      </c>
      <c r="D37" s="23">
        <f>ROUND(H37,2)+ROUND(G37,2)</f>
        <v>0.24</v>
      </c>
      <c r="E37" s="27">
        <f>J37</f>
        <v>0.1069916348239182</v>
      </c>
      <c r="F37" s="21">
        <f>J37</f>
        <v>0.1069916348239182</v>
      </c>
      <c r="G37" s="14">
        <f>ROUND(J37,2)+ROUND(I37,2)</f>
        <v>0.23</v>
      </c>
      <c r="H37" s="14">
        <f>'Admissions 2017'!H37/'Admissions 2017'!C37</f>
        <v>0.005989879169678819</v>
      </c>
      <c r="I37" s="14">
        <f>IF('Admissions 2017'!F37&gt;0,'Admissions 2017'!F37/'Admissions 2017'!C37,"  ")</f>
        <v>0.122276154084478</v>
      </c>
      <c r="J37" s="14">
        <f>IF('Admissions 2017'!G37&gt;0,'Admissions 2017'!G37/'Admissions 2017'!C37,"  ")</f>
        <v>0.1069916348239182</v>
      </c>
      <c r="K37" t="s" s="5">
        <f>IF('Admissions 2017'!J37&gt;0,'Admissions 2017'!J37/'Admissions 2017'!C37,"  ")</f>
        <v>131</v>
      </c>
      <c r="L37" t="s" s="5">
        <f>IF('Admissions 2017'!I37&gt;0,'Admissions 2017'!I37/'Admissions 2017'!C37,"  ")</f>
        <v>131</v>
      </c>
      <c r="M37" s="8">
        <v>2017</v>
      </c>
      <c r="N37" s="7"/>
      <c r="O37" s="7"/>
    </row>
    <row r="38" ht="15" customHeight="1">
      <c r="A38" t="s" s="5">
        <v>82</v>
      </c>
      <c r="B38" t="s" s="5">
        <v>83</v>
      </c>
      <c r="C38" s="14">
        <f>1-D38</f>
        <v>0.55</v>
      </c>
      <c r="D38" s="14">
        <f>ROUND(H38,2)+ROUND(G38,2)</f>
        <v>0.45</v>
      </c>
      <c r="E38" s="22">
        <f>SUM(ROUND(L38,2),ROUND(I38,2))</f>
        <v>0.28</v>
      </c>
      <c r="F38" s="14">
        <f>ROUND(K38,2)+ROUND(J38,2)</f>
        <v>0.17</v>
      </c>
      <c r="G38" s="14">
        <f>ROUND(J38,2)+ROUND(I38,2)</f>
        <v>0.22</v>
      </c>
      <c r="H38" s="14">
        <f>ROUND(K38,2)+ROUND(L38,2)</f>
        <v>0.23</v>
      </c>
      <c r="I38" s="14">
        <f>IF('Admissions 2017'!F38&gt;0,'Admissions 2017'!F38/'Admissions 2017'!C38,"  ")</f>
        <v>0.108294930875576</v>
      </c>
      <c r="J38" s="14">
        <f>IF('Admissions 2017'!G38&gt;0,'Admissions 2017'!G38/'Admissions 2017'!C38,"  ")</f>
        <v>0.1081029185867896</v>
      </c>
      <c r="K38" s="14">
        <f>IF('Admissions 2017'!J38&gt;0,'Admissions 2017'!J38/'Admissions 2017'!C38,"  ")</f>
        <v>0.06029185867895545</v>
      </c>
      <c r="L38" s="14">
        <f>IF('Admissions 2017'!I38&gt;0,'Admissions 2017'!I38/'Admissions 2017'!C38,"  ")</f>
        <v>0.1737711213517665</v>
      </c>
      <c r="M38" s="8">
        <v>2017</v>
      </c>
      <c r="N38" s="7"/>
      <c r="O38" s="7"/>
    </row>
    <row r="39" ht="15" customHeight="1">
      <c r="A39" t="s" s="5">
        <v>84</v>
      </c>
      <c r="B39" t="s" s="5">
        <v>85</v>
      </c>
      <c r="C39" s="14">
        <f>1-D39</f>
        <v>0.46</v>
      </c>
      <c r="D39" s="14">
        <f>ROUND(H39,2)+ROUND(G39,2)</f>
        <v>0.54</v>
      </c>
      <c r="E39" s="14">
        <f>L39</f>
        <v>0.1907624773356236</v>
      </c>
      <c r="F39" s="14">
        <f>K39</f>
        <v>0.246015841206222</v>
      </c>
      <c r="G39" s="14">
        <f>'Admissions 2017'!E39/'Admissions 2017'!C39</f>
        <v>0.1009638324267583</v>
      </c>
      <c r="H39" s="14">
        <f>ROUND(K39,2)+ROUND(L39,2)</f>
        <v>0.44</v>
      </c>
      <c r="I39" t="s" s="5">
        <f>IF('Admissions 2017'!F39&gt;0,'Admissions 2017'!F39/'Admissions 2017'!C39,"  ")</f>
        <v>131</v>
      </c>
      <c r="J39" t="s" s="5">
        <f>IF('Admissions 2017'!G39&gt;0,'Admissions 2017'!G39/'Admissions 2017'!C39,"  ")</f>
        <v>131</v>
      </c>
      <c r="K39" s="14">
        <f>IF('Admissions 2017'!J39&gt;0,'Admissions 2017'!J39/'Admissions 2017'!C39,"  ")</f>
        <v>0.246015841206222</v>
      </c>
      <c r="L39" s="14">
        <f>IF('Admissions 2017'!I39&gt;0,'Admissions 2017'!I39/'Admissions 2017'!C39,"  ")</f>
        <v>0.1907624773356236</v>
      </c>
      <c r="M39" s="8">
        <v>2017</v>
      </c>
      <c r="N39" s="7"/>
      <c r="O39" s="7"/>
    </row>
    <row r="40" ht="15" customHeight="1">
      <c r="A40" t="s" s="5">
        <v>86</v>
      </c>
      <c r="B40" t="s" s="5">
        <v>87</v>
      </c>
      <c r="C40" s="14">
        <f>1-D40</f>
        <v>0.62</v>
      </c>
      <c r="D40" s="14">
        <f>ROUND(H40,2)+ROUND(G40,2)</f>
        <v>0.38</v>
      </c>
      <c r="E40" s="14">
        <f>SUM(ROUND(L40,2),ROUND(I40,2))</f>
        <v>0.3</v>
      </c>
      <c r="F40" s="14">
        <f>ROUND(K40,2)+ROUND(J40,2)</f>
        <v>0.08</v>
      </c>
      <c r="G40" s="14">
        <f>ROUND(J40,2)+ROUND(I40,2)</f>
        <v>0.35</v>
      </c>
      <c r="H40" s="14">
        <f>ROUND(K40,2)+ROUND(L40,2)</f>
        <v>0.03</v>
      </c>
      <c r="I40" s="14">
        <f>IF('Admissions 2017'!F40&gt;0,'Admissions 2017'!F40/'Admissions 2017'!C40,"  ")</f>
        <v>0.2930186823992134</v>
      </c>
      <c r="J40" s="14">
        <f>IF('Admissions 2017'!G40&gt;0,'Admissions 2017'!G40/'Admissions 2017'!C40,"  ")</f>
        <v>0.0599803343166175</v>
      </c>
      <c r="K40" s="14">
        <f>IF('Admissions 2017'!J40&gt;0,'Admissions 2017'!J40/'Admissions 2017'!C40,"  ")</f>
        <v>0.02490986561783022</v>
      </c>
      <c r="L40" s="14">
        <f>IF('Admissions 2017'!I40&gt;0,'Admissions 2017'!I40/'Admissions 2017'!C40,"  ")</f>
        <v>0.01081612586037365</v>
      </c>
      <c r="M40" s="8">
        <v>2017</v>
      </c>
      <c r="N40" s="7"/>
      <c r="O40" s="7"/>
    </row>
    <row r="41" ht="15" customHeight="1">
      <c r="A41" t="s" s="5">
        <v>88</v>
      </c>
      <c r="B41" t="s" s="5">
        <v>89</v>
      </c>
      <c r="C41" s="14">
        <f>1-D41</f>
        <v>0.61</v>
      </c>
      <c r="D41" s="15">
        <f>ROUND(H41,2)+ROUND(G41,2)</f>
        <v>0.39</v>
      </c>
      <c r="E41" s="14">
        <f>SUM(ROUND(L41,2),ROUND(I41,2))</f>
        <v>0.11</v>
      </c>
      <c r="F41" s="15">
        <f>ROUND(K41,2)+ROUND(J41,2)</f>
        <v>0.28</v>
      </c>
      <c r="G41" s="14">
        <f>ROUND(J41,2)+ROUND(I41,2)</f>
        <v>0.32</v>
      </c>
      <c r="H41" s="14">
        <f>ROUND(K41,2)+ROUND(L41,2)</f>
        <v>0.07000000000000001</v>
      </c>
      <c r="I41" s="14">
        <f>IF('Admissions 2017'!F41&gt;0,'Admissions 2017'!F41/'Admissions 2017'!C41,"  ")</f>
        <v>0.05719755893263133</v>
      </c>
      <c r="J41" s="14">
        <f>IF('Admissions 2017'!G41&gt;0,'Admissions 2017'!G41/'Admissions 2017'!C41,"  ")</f>
        <v>0.2640899844441785</v>
      </c>
      <c r="K41" s="14">
        <f>IF('Admissions 2017'!J41&gt;0,'Admissions 2017'!J41/'Admissions 2017'!C41,"  ")</f>
        <v>0.02153882972358502</v>
      </c>
      <c r="L41" s="14">
        <f>IF('Admissions 2017'!I41&gt;0,'Admissions 2017'!I41/'Admissions 2017'!C41,"  ")</f>
        <v>0.0519325116668661</v>
      </c>
      <c r="M41" s="8">
        <v>2017</v>
      </c>
      <c r="N41" s="7"/>
      <c r="O41" s="7"/>
    </row>
    <row r="42" ht="15" customHeight="1">
      <c r="A42" t="s" s="5">
        <v>90</v>
      </c>
      <c r="B42" t="s" s="5">
        <v>91</v>
      </c>
      <c r="C42" s="14">
        <f>1-D42</f>
        <v>0.3200000000000001</v>
      </c>
      <c r="D42" s="15">
        <f>ROUND(H42,2)+ROUND(G42,2)</f>
        <v>0.6799999999999999</v>
      </c>
      <c r="E42" s="14">
        <f>SUM(ROUND(L42,2),ROUND(I42,2))</f>
        <v>0.07000000000000001</v>
      </c>
      <c r="F42" s="15">
        <f>ROUND(K42,2)+ROUND(J42,2)</f>
        <v>0.61</v>
      </c>
      <c r="G42" s="14">
        <f>ROUND(J42,2)+ROUND(I42,2)</f>
        <v>0.18</v>
      </c>
      <c r="H42" s="14">
        <f>ROUND(K42,2)+ROUND(L42,2)</f>
        <v>0.5</v>
      </c>
      <c r="I42" s="14">
        <f>IF('Admissions 2017'!F42&gt;0,'Admissions 2017'!F42/'Admissions 2017'!C42,"  ")</f>
        <v>0.04524103831891223</v>
      </c>
      <c r="J42" s="14">
        <f>IF('Admissions 2017'!G42&gt;0,'Admissions 2017'!G42/'Admissions 2017'!C42,"  ")</f>
        <v>0.134734239802225</v>
      </c>
      <c r="K42" s="14">
        <f>IF('Admissions 2017'!J42&gt;0,'Admissions 2017'!J42/'Admissions 2017'!C42,"  ")</f>
        <v>0.4823238566131026</v>
      </c>
      <c r="L42" s="14">
        <f>IF('Admissions 2017'!I42&gt;0,'Admissions 2017'!I42/'Admissions 2017'!C42,"  ")</f>
        <v>0.02398022249690977</v>
      </c>
      <c r="M42" s="8">
        <v>2017</v>
      </c>
      <c r="N42" s="7"/>
      <c r="O42" s="7"/>
    </row>
    <row r="43" ht="15" customHeight="1">
      <c r="A43" t="s" s="5">
        <v>92</v>
      </c>
      <c r="B43" t="s" s="5">
        <v>93</v>
      </c>
      <c r="C43" s="14">
        <f>1-D43</f>
        <v>0.61</v>
      </c>
      <c r="D43" s="14">
        <f>ROUND(H43,2)+ROUND(G43,2)</f>
        <v>0.39</v>
      </c>
      <c r="E43" s="14"/>
      <c r="F43" s="14">
        <f>ROUND(K43,2)+ROUND(J43,2)</f>
        <v>0.39</v>
      </c>
      <c r="G43" s="14">
        <f>'Admissions 2017'!E43/'Admissions 2017'!C43</f>
        <v>0.2662652486706287</v>
      </c>
      <c r="H43" s="14">
        <f>'Admissions 2017'!H43/'Admissions 2017'!C43</f>
        <v>0.1230059430716297</v>
      </c>
      <c r="I43" t="s" s="5">
        <f>IF('Admissions 2017'!F43&gt;0,'Admissions 2017'!F43/'Admissions 2017'!C43,"  ")</f>
        <v>131</v>
      </c>
      <c r="J43" s="14">
        <f>IF('Admissions 2017'!G43&gt;0,'Admissions 2017'!G43/'Admissions 2017'!C43,"  ")</f>
        <v>0.2662652486706287</v>
      </c>
      <c r="K43" s="14">
        <f>IF('Admissions 2017'!J43&gt;0,'Admissions 2017'!J43/'Admissions 2017'!C43,"  ")</f>
        <v>0.1230059430716297</v>
      </c>
      <c r="L43" t="s" s="5">
        <f>IF('Admissions 2017'!I43&gt;0,'Admissions 2017'!I43/'Admissions 2017'!C43,"  ")</f>
        <v>131</v>
      </c>
      <c r="M43" s="8">
        <v>2017</v>
      </c>
      <c r="N43" s="7"/>
      <c r="O43" s="7"/>
    </row>
    <row r="44" ht="15" customHeight="1">
      <c r="A44" t="s" s="5">
        <v>94</v>
      </c>
      <c r="B44" t="s" s="5">
        <v>95</v>
      </c>
      <c r="C44" s="14">
        <f>1-D44</f>
        <v>0.53</v>
      </c>
      <c r="D44" s="14">
        <f>ROUND(H44,2)+ROUND(G44,2)</f>
        <v>0.47</v>
      </c>
      <c r="E44" s="14">
        <f>SUM(ROUND(L44,2),ROUND(I44,2))</f>
        <v>0.26</v>
      </c>
      <c r="F44" s="14">
        <f>ROUND(K44,2)+ROUND(J44,2)</f>
        <v>0.21</v>
      </c>
      <c r="G44" s="14">
        <f>ROUND(J44,2)+ROUND(I44,2)</f>
        <v>0.36</v>
      </c>
      <c r="H44" s="14">
        <f>ROUND(K44,2)+ROUND(L44,2)</f>
        <v>0.11</v>
      </c>
      <c r="I44" s="14">
        <f>IF('Admissions 2017'!F44&gt;0,'Admissions 2017'!F44/'Admissions 2017'!C44,"  ")</f>
        <v>0.1773798216857134</v>
      </c>
      <c r="J44" s="14">
        <f>IF('Admissions 2017'!G44&gt;0,'Admissions 2017'!G44/'Admissions 2017'!C44,"  ")</f>
        <v>0.1765066331689084</v>
      </c>
      <c r="K44" s="14">
        <f>IF('Admissions 2017'!J44&gt;0,'Admissions 2017'!J44/'Admissions 2017'!C44,"  ")</f>
        <v>0.02852415821563161</v>
      </c>
      <c r="L44" s="14">
        <f>IF('Admissions 2017'!I44&gt;0,'Admissions 2017'!I44/'Admissions 2017'!C44,"  ")</f>
        <v>0.08420907503293606</v>
      </c>
      <c r="M44" s="8">
        <v>2017</v>
      </c>
      <c r="N44" s="7"/>
      <c r="O44" s="7"/>
    </row>
    <row r="45" ht="15" customHeight="1">
      <c r="A45" t="s" s="5">
        <v>96</v>
      </c>
      <c r="B45" t="s" s="5">
        <v>97</v>
      </c>
      <c r="C45" s="14">
        <f>1-D45</f>
        <v>0.21</v>
      </c>
      <c r="D45" s="14">
        <f>ROUND(H45,2)+ROUND(G45,2)</f>
        <v>0.79</v>
      </c>
      <c r="E45" s="14">
        <f>SUM(ROUND(L45,2),ROUND(I45,2))</f>
        <v>0.27</v>
      </c>
      <c r="F45" s="14">
        <f>ROUND(K45,2)+ROUND(J45,2)</f>
        <v>0.52</v>
      </c>
      <c r="G45" s="14">
        <f>ROUND(J45,2)+ROUND(I45,2)</f>
        <v>0.26</v>
      </c>
      <c r="H45" s="14">
        <f>ROUND(K45,2)+ROUND(L45,2)</f>
        <v>0.53</v>
      </c>
      <c r="I45" s="14">
        <f>IF('Admissions 2017'!F45&gt;0,'Admissions 2017'!F45/'Admissions 2017'!C45,"  ")</f>
        <v>0.1370821456335838</v>
      </c>
      <c r="J45" s="14">
        <f>IF('Admissions 2017'!G45&gt;0,'Admissions 2017'!G45/'Admissions 2017'!C45,"  ")</f>
        <v>0.1192018657683338</v>
      </c>
      <c r="K45" s="14">
        <f>IF('Admissions 2017'!J45&gt;0,'Admissions 2017'!J45/'Admissions 2017'!C45,"  ")</f>
        <v>0.4016584607411247</v>
      </c>
      <c r="L45" s="14">
        <f>IF('Admissions 2017'!I45&gt;0,'Admissions 2017'!I45/'Admissions 2017'!C45,"  ")</f>
        <v>0.1285307074371599</v>
      </c>
      <c r="M45" s="8">
        <v>2017</v>
      </c>
      <c r="N45" s="7"/>
      <c r="O45" s="7"/>
    </row>
    <row r="46" ht="15" customHeight="1">
      <c r="A46" t="s" s="5">
        <v>98</v>
      </c>
      <c r="B46" t="s" s="5">
        <v>99</v>
      </c>
      <c r="C46" s="14">
        <f>1-D46</f>
        <v>0.49</v>
      </c>
      <c r="D46" s="15">
        <f>ROUND(H46,2)+ROUND(G46,2)</f>
        <v>0.51</v>
      </c>
      <c r="E46" s="15">
        <f>SUM(ROUND(L46,2),ROUND(I46,2))</f>
        <v>0.42</v>
      </c>
      <c r="F46" s="14">
        <f>ROUND(K46,2)+ROUND(J46,2)</f>
        <v>0.09</v>
      </c>
      <c r="G46" s="14">
        <f>ROUND(J46,2)+ROUND(I46,2)</f>
        <v>0.5</v>
      </c>
      <c r="H46" s="14">
        <f>ROUND(K46,2)+ROUND(L46,2)</f>
        <v>0.01</v>
      </c>
      <c r="I46" s="14">
        <f>IF('Admissions 2017'!F46&gt;0,'Admissions 2017'!F46/'Admissions 2017'!C46,"  ")</f>
        <v>0.4055243849805784</v>
      </c>
      <c r="J46" s="14">
        <f>IF('Admissions 2017'!G46&gt;0,'Admissions 2017'!G46/'Admissions 2017'!C46,"  ")</f>
        <v>0.09192921881743633</v>
      </c>
      <c r="K46" s="17">
        <f>IF('Admissions 2017'!J46&gt;0,'Admissions 2017'!J46/'Admissions 2017'!C46,"  ")</f>
        <v>0.002157962883038412</v>
      </c>
      <c r="L46" s="14">
        <f>IF('Admissions 2017'!I46&gt;0,'Admissions 2017'!I46/'Admissions 2017'!C46,"  ")</f>
        <v>0.006214933103150626</v>
      </c>
      <c r="M46" s="8">
        <v>2016</v>
      </c>
      <c r="N46" s="7"/>
      <c r="O46" s="7"/>
    </row>
    <row r="47" ht="15" customHeight="1">
      <c r="A47" t="s" s="5">
        <v>100</v>
      </c>
      <c r="B47" t="s" s="5">
        <v>101</v>
      </c>
      <c r="C47" s="14"/>
      <c r="D47" s="14"/>
      <c r="E47" s="14"/>
      <c r="F47" s="14"/>
      <c r="G47" s="14"/>
      <c r="H47" s="14"/>
      <c r="I47" t="s" s="5">
        <f>IF('Admissions 2017'!F47&gt;0,'Admissions 2017'!F47/'Admissions 2017'!C47,"  ")</f>
        <v>131</v>
      </c>
      <c r="J47" t="s" s="5">
        <f>IF('Admissions 2017'!G47&gt;0,'Admissions 2017'!G47/'Admissions 2017'!C47,"  ")</f>
        <v>131</v>
      </c>
      <c r="K47" t="s" s="5">
        <f>IF('Admissions 2017'!J47&gt;0,'Admissions 2017'!J47/'Admissions 2017'!C47,"  ")</f>
        <v>131</v>
      </c>
      <c r="L47" t="s" s="5">
        <f>IF('Admissions 2017'!I47&gt;0,'Admissions 2017'!I47/'Admissions 2017'!C47,"  ")</f>
        <v>131</v>
      </c>
      <c r="M47" s="7"/>
      <c r="N47" s="7"/>
      <c r="O47" s="7"/>
    </row>
    <row r="48" ht="15" customHeight="1">
      <c r="A48" t="s" s="5">
        <v>102</v>
      </c>
      <c r="B48" t="s" s="5">
        <v>103</v>
      </c>
      <c r="C48" s="14">
        <f>1-D48</f>
        <v>0.61</v>
      </c>
      <c r="D48" s="14">
        <f>ROUND(H48,2)+ROUND(G48,2)</f>
        <v>0.39</v>
      </c>
      <c r="E48" s="14">
        <f>L48</f>
        <v>0.2310290746772831</v>
      </c>
      <c r="F48" s="14">
        <f>K48</f>
        <v>0.1610568222946073</v>
      </c>
      <c r="G48" s="14"/>
      <c r="H48" s="14">
        <f>ROUND(K48,2)+ROUND(L48,2)</f>
        <v>0.39</v>
      </c>
      <c r="I48" t="s" s="5">
        <f>IF('Admissions 2017'!F48&gt;0,'Admissions 2017'!F48/'Admissions 2017'!C48,"  ")</f>
        <v>131</v>
      </c>
      <c r="J48" t="s" s="5">
        <f>IF('Admissions 2017'!G48&gt;0,'Admissions 2017'!G48/'Admissions 2017'!C48,"  ")</f>
        <v>131</v>
      </c>
      <c r="K48" s="14">
        <f>IF('Admissions 2017'!J48&gt;0,'Admissions 2017'!J48/'Admissions 2017'!C48,"  ")</f>
        <v>0.1610568222946073</v>
      </c>
      <c r="L48" s="14">
        <f>IF('Admissions 2017'!I48&gt;0,'Admissions 2017'!I48/'Admissions 2017'!C48,"  ")</f>
        <v>0.2310290746772831</v>
      </c>
      <c r="M48" s="8">
        <v>2017</v>
      </c>
      <c r="N48" s="7"/>
      <c r="O48" s="7"/>
    </row>
    <row r="49" ht="15" customHeight="1">
      <c r="A49" t="s" s="5">
        <v>104</v>
      </c>
      <c r="B49" t="s" s="5">
        <v>105</v>
      </c>
      <c r="C49" s="14">
        <f>1-D49</f>
        <v>0.3</v>
      </c>
      <c r="D49" s="15">
        <f>ROUND(H49,2)+ROUND(G49,2)</f>
        <v>0.7</v>
      </c>
      <c r="E49" s="15">
        <f>SUM(ROUND(L49,2),ROUND(I49,2))</f>
        <v>0.25</v>
      </c>
      <c r="F49" s="14">
        <f>ROUND(K49,2)+ROUND(J49,2)</f>
        <v>0.45</v>
      </c>
      <c r="G49" s="14">
        <f>ROUND(J49,2)+ROUND(I49,2)</f>
        <v>0.29</v>
      </c>
      <c r="H49" s="14">
        <f>ROUND(K49,2)+ROUND(L49,2)</f>
        <v>0.41</v>
      </c>
      <c r="I49" s="14">
        <f>IF('Admissions 2017'!F49&gt;0,'Admissions 2017'!F49/'Admissions 2017'!C49,"  ")</f>
        <v>0.1091582848067761</v>
      </c>
      <c r="J49" s="14">
        <f>IF('Admissions 2017'!G49&gt;0,'Admissions 2017'!G49/'Admissions 2017'!C49,"  ")</f>
        <v>0.1848597141344627</v>
      </c>
      <c r="K49" s="14">
        <f>IF('Admissions 2017'!J49&gt;0,'Admissions 2017'!J49/'Admissions 2017'!C49,"  ")</f>
        <v>0.2696664902064584</v>
      </c>
      <c r="L49" s="14">
        <f>IF('Admissions 2017'!I49&gt;0,'Admissions 2017'!I49/'Admissions 2017'!C49,"  ")</f>
        <v>0.1357331921651667</v>
      </c>
      <c r="M49" s="8">
        <v>2017</v>
      </c>
      <c r="N49" s="7"/>
      <c r="O49" s="7"/>
    </row>
    <row r="50" ht="15" customHeight="1">
      <c r="A50" t="s" s="5">
        <v>106</v>
      </c>
      <c r="B50" t="s" s="5">
        <v>107</v>
      </c>
      <c r="C50" s="14">
        <f>1-D50</f>
        <v>0.6899999999999999</v>
      </c>
      <c r="D50" s="14">
        <f>ROUND(H50,2)+ROUND(G50,2)</f>
        <v>0.3100000000000001</v>
      </c>
      <c r="E50" s="14">
        <f>SUM(ROUND(L50,2),ROUND(I50,2))</f>
        <v>0.03</v>
      </c>
      <c r="F50" s="14">
        <f>ROUND(K50,2)+ROUND(J50,2)</f>
        <v>0.28</v>
      </c>
      <c r="G50" s="14">
        <f>ROUND(J50,2)+ROUND(I50,2)</f>
        <v>0.14</v>
      </c>
      <c r="H50" s="14">
        <f>ROUND(K50,2)+ROUND(L50,2)</f>
        <v>0.17</v>
      </c>
      <c r="I50" s="17">
        <f>IF('Admissions 2017'!F50&gt;0,'Admissions 2017'!F50/'Admissions 2017'!C50,"  ")</f>
        <v>0.004603303547251557</v>
      </c>
      <c r="J50" s="14">
        <f>IF('Admissions 2017'!G50&gt;0,'Admissions 2017'!G50/'Admissions 2017'!C50,"  ")</f>
        <v>0.140536149471974</v>
      </c>
      <c r="K50" s="14">
        <f>IF('Admissions 2017'!J50&gt;0,'Admissions 2017'!J50/'Admissions 2017'!C50,"  ")</f>
        <v>0.1440563227728134</v>
      </c>
      <c r="L50" s="14">
        <f>IF('Admissions 2017'!I50&gt;0,'Admissions 2017'!I50/'Admissions 2017'!C50,"  ")</f>
        <v>0.02572434335228811</v>
      </c>
      <c r="M50" s="8">
        <v>2017</v>
      </c>
      <c r="N50" s="7"/>
      <c r="O50" s="7"/>
    </row>
    <row r="51" ht="15" customHeight="1">
      <c r="A51" t="s" s="5">
        <v>108</v>
      </c>
      <c r="B51" t="s" s="5">
        <v>109</v>
      </c>
      <c r="C51" s="14">
        <f>1-D51</f>
        <v>0.4399999999999999</v>
      </c>
      <c r="D51" s="15">
        <f>ROUND(H51,2)+ROUND(G51,2)</f>
        <v>0.5600000000000001</v>
      </c>
      <c r="E51" s="15">
        <f>SUM(ROUND(L51,2),ROUND(I51,2))</f>
        <v>0.09</v>
      </c>
      <c r="F51" s="14">
        <f>ROUND(K51,2)+ROUND(J51,2)</f>
        <v>0.47</v>
      </c>
      <c r="G51" s="14">
        <f>ROUND(J51,2)+ROUND(I51,2)</f>
        <v>0.32</v>
      </c>
      <c r="H51" s="14">
        <f>ROUND(K51,2)+ROUND(L51,2)</f>
        <v>0.24</v>
      </c>
      <c r="I51" s="14">
        <f>IF('Admissions 2017'!F51&gt;0,'Admissions 2017'!F51/'Admissions 2017'!C51,"  ")</f>
        <v>0.05671077504725898</v>
      </c>
      <c r="J51" s="14">
        <f>IF('Admissions 2017'!G51&gt;0,'Admissions 2017'!G51/'Admissions 2017'!C51,"  ")</f>
        <v>0.2599243856332703</v>
      </c>
      <c r="K51" s="14">
        <f>IF('Admissions 2017'!J51&gt;0,'Admissions 2017'!J51/'Admissions 2017'!C51,"  ")</f>
        <v>0.2051039697542533</v>
      </c>
      <c r="L51" s="14">
        <f>IF('Admissions 2017'!I51&gt;0,'Admissions 2017'!I51/'Admissions 2017'!C51,"  ")</f>
        <v>0.02646502835538752</v>
      </c>
      <c r="M51" s="8">
        <v>2017</v>
      </c>
      <c r="N51" s="7"/>
      <c r="O51" s="7"/>
    </row>
    <row r="52" ht="15" customHeight="1">
      <c r="A52" s="7"/>
      <c r="B52" s="7"/>
      <c r="C52" s="14"/>
      <c r="D52" s="14"/>
      <c r="E52" s="14"/>
      <c r="F52" s="14"/>
      <c r="G52" s="14"/>
      <c r="H52" s="14"/>
      <c r="I52" s="28"/>
      <c r="J52" s="28"/>
      <c r="K52" s="28"/>
      <c r="L52" s="28"/>
      <c r="M52" s="7"/>
      <c r="N52" s="7"/>
      <c r="O52" s="7"/>
    </row>
    <row r="53" ht="15" customHeight="1">
      <c r="A53" s="7"/>
      <c r="B53" t="s" s="9">
        <v>110</v>
      </c>
      <c r="C53" s="29">
        <f>('Admissions 2017'!C53-'Admissions 2017'!E53-'Admissions 2017'!H53)/'Admissions 2017'!C53</f>
        <v>0.5637842098666895</v>
      </c>
      <c r="D53" s="29">
        <f>('Admissions 2017'!E53+'Admissions 2017'!H53)/'Admissions 2017'!C53</f>
        <v>0.4362157901333105</v>
      </c>
      <c r="E53" s="29">
        <f>('Admissions 2017'!F53+'Admissions 2017'!I53)/'Admissions 2017'!C53</f>
        <v>0.1919710292148469</v>
      </c>
      <c r="F53" s="29">
        <f>('Admissions 2017'!G53+'Admissions 2017'!J53)/'Admissions 2017'!C53</f>
        <v>0.2442447609184636</v>
      </c>
      <c r="G53" s="29">
        <f>'Admissions 2017'!E53/'Admissions 2017'!C53</f>
        <v>0.2266459324146938</v>
      </c>
      <c r="H53" s="29">
        <f>'Admissions 2017'!H53/'Admissions 2017'!C53</f>
        <v>0.2095698577186166</v>
      </c>
      <c r="I53" s="29">
        <v>0.12</v>
      </c>
      <c r="J53" s="29">
        <v>0.11</v>
      </c>
      <c r="K53" s="29">
        <f>IF('Admissions 2017'!J53&gt;0,'Admissions 2017'!J53/'Admissions 2017'!C53,"  ")</f>
        <v>0.1321214899637865</v>
      </c>
      <c r="L53" s="29">
        <f>IF('Admissions 2017'!I53&gt;0,'Admissions 2017'!I53/'Admissions 2017'!C53,"  ")</f>
        <v>0.07744836775483012</v>
      </c>
      <c r="M53" s="7"/>
      <c r="N53" s="7"/>
      <c r="O53" s="7"/>
    </row>
    <row r="54" ht="15" customHeight="1">
      <c r="A54" s="7"/>
      <c r="B54" s="7"/>
      <c r="C54" s="7"/>
      <c r="D54" s="7"/>
      <c r="E54" s="14"/>
      <c r="F54" s="14"/>
      <c r="G54" s="7"/>
      <c r="H54" s="7"/>
      <c r="I54" s="7"/>
      <c r="J54" t="s" s="5">
        <f>IF('Admissions 2017'!G52&gt;0,'Admissions 2017'!G52/'Admissions 2017'!C52,"  ")</f>
        <v>131</v>
      </c>
      <c r="K54" t="s" s="5">
        <f>IF('Admissions 2017'!J52&gt;0,'Admissions 2017'!J52/'Admissions 2017'!C52,"  ")</f>
        <v>131</v>
      </c>
      <c r="L54" t="s" s="5">
        <f>IF('Admissions 2017'!I52&gt;0,'Admissions 2017'!I52/'Admissions 2017'!C52,"  ")</f>
        <v>131</v>
      </c>
      <c r="M54" s="7"/>
      <c r="N54" s="7"/>
      <c r="O54"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K55"/>
  <sheetViews>
    <sheetView workbookViewId="0" showGridLines="0" defaultGridColor="1"/>
  </sheetViews>
  <sheetFormatPr defaultColWidth="8.83333" defaultRowHeight="15" customHeight="1" outlineLevelRow="0" outlineLevelCol="0"/>
  <cols>
    <col min="1" max="1" width="11.3516" style="30" customWidth="1"/>
    <col min="2" max="2" width="15.3516" style="30" customWidth="1"/>
    <col min="3" max="3" width="14.1719" style="30" customWidth="1"/>
    <col min="4" max="4" width="10.6719" style="30" customWidth="1"/>
    <col min="5" max="5" width="10.6719" style="30" customWidth="1"/>
    <col min="6" max="6" width="10.6719" style="30" customWidth="1"/>
    <col min="7" max="7" width="10.6719" style="30" customWidth="1"/>
    <col min="8" max="8" width="10.6719" style="30" customWidth="1"/>
    <col min="9" max="9" width="10.6719" style="30" customWidth="1"/>
    <col min="10" max="10" width="12" style="30" customWidth="1"/>
    <col min="11" max="11" width="10.1719" style="30" customWidth="1"/>
    <col min="12" max="256" width="8.85156" style="30" customWidth="1"/>
  </cols>
  <sheetData>
    <row r="1" ht="64.5" customHeight="1">
      <c r="A1" t="s" s="2">
        <v>0</v>
      </c>
      <c r="B1" t="s" s="2">
        <v>1</v>
      </c>
      <c r="C1" t="s" s="3">
        <v>132</v>
      </c>
      <c r="D1" t="s" s="3">
        <v>133</v>
      </c>
      <c r="E1" t="s" s="3">
        <v>134</v>
      </c>
      <c r="F1" t="s" s="3">
        <v>135</v>
      </c>
      <c r="G1" t="s" s="3">
        <v>136</v>
      </c>
      <c r="H1" t="s" s="3">
        <v>137</v>
      </c>
      <c r="I1" t="s" s="3">
        <v>138</v>
      </c>
      <c r="J1" t="s" s="3">
        <v>139</v>
      </c>
      <c r="K1" t="s" s="3">
        <v>119</v>
      </c>
    </row>
    <row r="2" ht="15" customHeight="1">
      <c r="A2" t="s" s="5">
        <v>10</v>
      </c>
      <c r="B2" t="s" s="5">
        <v>11</v>
      </c>
      <c r="C2" s="14">
        <f>1-D2</f>
        <v>0.75</v>
      </c>
      <c r="D2" s="14">
        <f>ROUND(E2,2)+ROUND(F2,2)</f>
        <v>0.25</v>
      </c>
      <c r="E2" s="14">
        <f>ROUND(H2,2)+ROUND(G2,2)</f>
        <v>0.16</v>
      </c>
      <c r="F2" s="14">
        <f>ROUND(J2,2)+ROUND(I2,2)</f>
        <v>0.09</v>
      </c>
      <c r="G2" s="14">
        <f>IF('Population 2017'!F2&gt;0,'Population 2017'!F2/'Population 2017'!C2,"  ")</f>
        <v>0.1144967682363804</v>
      </c>
      <c r="H2" s="14">
        <f>IF('Population 2017'!G2&gt;0,'Population 2017'!G2/'Population 2017'!C2,"  ")</f>
        <v>0.04824561403508772</v>
      </c>
      <c r="I2" s="14">
        <f>IF('Population 2017'!J2&gt;0,'Population 2017'!J2/'Population 2017'!C2,"  ")</f>
        <v>0.03208679593721145</v>
      </c>
      <c r="J2" s="14">
        <f>IF('Population 2017'!I2&gt;0,'Population 2017'!I2/'Population 2017'!C2,"  ")</f>
        <v>0.05886426592797784</v>
      </c>
      <c r="K2" s="8">
        <v>2018</v>
      </c>
    </row>
    <row r="3" ht="15" customHeight="1">
      <c r="A3" t="s" s="5">
        <v>12</v>
      </c>
      <c r="B3" t="s" s="5">
        <v>13</v>
      </c>
      <c r="C3" s="14">
        <f>1-D3</f>
        <v>0.98</v>
      </c>
      <c r="D3" s="14">
        <f>ROUND(E3,2)+ROUND(F3,2)</f>
        <v>0.02</v>
      </c>
      <c r="E3" s="14">
        <f>ROUND(H3,2)+ROUND(G3,2)</f>
        <v>0.01</v>
      </c>
      <c r="F3" s="14">
        <f>ROUND(J3,2)+ROUND(I3,2)</f>
        <v>0.01</v>
      </c>
      <c r="G3" s="14">
        <v>0.01</v>
      </c>
      <c r="H3" s="17">
        <v>0.004</v>
      </c>
      <c r="I3" s="17">
        <f>IF('Population 2017'!J3&gt;0,'Population 2017'!J3/'Population 2017'!C3,"  ")</f>
        <v>0.002853437094682231</v>
      </c>
      <c r="J3" s="14">
        <f>IF('Population 2017'!I3&gt;0,'Population 2017'!I3/'Population 2017'!C3,"  ")</f>
        <v>0.007596813044283861</v>
      </c>
      <c r="K3" s="8">
        <v>2018</v>
      </c>
    </row>
    <row r="4" ht="15" customHeight="1">
      <c r="A4" t="s" s="5">
        <v>14</v>
      </c>
      <c r="B4" t="s" s="5">
        <v>15</v>
      </c>
      <c r="C4" s="14">
        <f>1-D4</f>
        <v>0.46</v>
      </c>
      <c r="D4" s="14">
        <f>ROUND(E4,2)+ROUND(F4,2)</f>
        <v>0.54</v>
      </c>
      <c r="E4" s="14">
        <f>'Population 2017'!E4/'Population 2017'!C4</f>
        <v>0.2005676442762535</v>
      </c>
      <c r="F4" s="14">
        <f>ROUND(J4,2)+ROUND(I4,2)</f>
        <v>0.34</v>
      </c>
      <c r="G4" t="s" s="5">
        <f>IF('Population 2017'!F4&gt;0,'Population 2017'!F4/'Population 2017'!C4,"  ")</f>
        <v>131</v>
      </c>
      <c r="H4" t="s" s="5">
        <f>IF('Population 2017'!G4&gt;0,'Population 2017'!G4/'Population 2017'!C4,"  ")</f>
        <v>131</v>
      </c>
      <c r="I4" s="14">
        <v>0.05</v>
      </c>
      <c r="J4" s="14">
        <v>0.29</v>
      </c>
      <c r="K4" s="8">
        <v>2018</v>
      </c>
    </row>
    <row r="5" ht="15" customHeight="1">
      <c r="A5" t="s" s="5">
        <v>16</v>
      </c>
      <c r="B5" t="s" s="5">
        <v>17</v>
      </c>
      <c r="C5" s="14">
        <f>1-D5</f>
        <v>0.77</v>
      </c>
      <c r="D5" s="14">
        <f>ROUND(E5,2)+ROUND(F5,2)</f>
        <v>0.23</v>
      </c>
      <c r="E5" s="14">
        <f>ROUND(H5,2)+ROUND(G5,2)</f>
        <v>0.2</v>
      </c>
      <c r="F5" s="14">
        <f>ROUND(J5,2)+ROUND(I5,2)</f>
        <v>0.03</v>
      </c>
      <c r="G5" s="14">
        <f>IF('Population 2017'!F5&gt;0,'Population 2017'!F5/'Population 2017'!C5,"  ")</f>
        <v>0.1250088986972307</v>
      </c>
      <c r="H5" s="14">
        <f>IF('Population 2017'!G5&gt;0,'Population 2017'!G5/'Population 2017'!C5,"  ")</f>
        <v>0.07460667758240194</v>
      </c>
      <c r="I5" s="14">
        <f>IF('Population 2017'!J5&gt;0,'Population 2017'!J5/'Population 2017'!C5,"  ")</f>
        <v>0.02012292067108042</v>
      </c>
      <c r="J5" s="14">
        <f>IF('Population 2017'!I5&gt;0,'Population 2017'!I5/'Population 2017'!C5,"  ")</f>
        <v>0.01340737049429297</v>
      </c>
      <c r="K5" s="8">
        <v>2018</v>
      </c>
    </row>
    <row r="6" ht="15" customHeight="1">
      <c r="A6" t="s" s="5">
        <v>18</v>
      </c>
      <c r="B6" t="s" s="5">
        <v>19</v>
      </c>
      <c r="C6" s="14">
        <f>1-D6</f>
        <v>0.76</v>
      </c>
      <c r="D6" s="15">
        <f>ROUND(E6,2)+ROUND(F6,2)</f>
        <v>0.24</v>
      </c>
      <c r="E6" s="14">
        <f>ROUND(H6,2)+ROUND(G6,2)</f>
        <v>0.08</v>
      </c>
      <c r="F6" s="14">
        <f>ROUND(J6,2)+ROUND(I6,2)</f>
        <v>0.16</v>
      </c>
      <c r="G6" s="14">
        <f>IF('Population 2017'!F6&gt;0,'Population 2017'!F6/'Population 2017'!C6,"  ")</f>
        <v>0.05432902793574623</v>
      </c>
      <c r="H6" s="14">
        <f>IF('Population 2017'!G6&gt;0,'Population 2017'!G6/'Population 2017'!C6,"  ")</f>
        <v>0.02692301699827057</v>
      </c>
      <c r="I6" s="16">
        <f>IF('Population 2017'!J6&gt;0,'Population 2017'!J6/'Population 2017'!C6,"  ")</f>
        <v>0.0004674134895533085</v>
      </c>
      <c r="J6" s="14">
        <f>IF('Population 2017'!I6&gt;0,'Population 2017'!I6/'Population 2017'!C6,"  ")</f>
        <v>0.1643270024772915</v>
      </c>
      <c r="K6" s="8">
        <v>2018</v>
      </c>
    </row>
    <row r="7" ht="15" customHeight="1">
      <c r="A7" t="s" s="5">
        <v>20</v>
      </c>
      <c r="B7" t="s" s="5">
        <v>21</v>
      </c>
      <c r="C7" s="14">
        <f>1-D7</f>
        <v>0.8100000000000001</v>
      </c>
      <c r="D7" s="15">
        <f>ROUND(E7,2)+ROUND(F7,2)</f>
        <v>0.19</v>
      </c>
      <c r="E7" s="17">
        <f>G7+H7</f>
        <v>0.00454119156917913</v>
      </c>
      <c r="F7" s="14">
        <f>ROUND(J7,2)+ROUND(I7,2)</f>
        <v>0.19</v>
      </c>
      <c r="G7" s="17">
        <f>IF('Population 2017'!F7&gt;0,'Population 2017'!F7/'Population 2017'!C7,"  ")</f>
        <v>0.002862925119699886</v>
      </c>
      <c r="H7" s="17">
        <f>IF('Population 2017'!G7&gt;0,'Population 2017'!G7/'Population 2017'!C7,"  ")</f>
        <v>0.001678266449479244</v>
      </c>
      <c r="I7" s="14">
        <f>IF('Population 2017'!J7&gt;0,'Population 2017'!J7/'Population 2017'!C7,"  ")</f>
        <v>0.06115800385014068</v>
      </c>
      <c r="J7" s="14">
        <f>IF('Population 2017'!I7&gt;0,'Population 2017'!I7/'Population 2017'!C7,"  ")</f>
        <v>0.1309541438373069</v>
      </c>
      <c r="K7" s="8">
        <v>2018</v>
      </c>
    </row>
    <row r="8" ht="15" customHeight="1">
      <c r="A8" t="s" s="5">
        <v>22</v>
      </c>
      <c r="B8" t="s" s="5">
        <v>23</v>
      </c>
      <c r="C8" s="14"/>
      <c r="D8" s="14"/>
      <c r="E8" s="14"/>
      <c r="F8" s="14"/>
      <c r="G8" t="s" s="5">
        <f>IF('Population 2017'!F8&gt;0,'Population 2017'!F8/'Population 2017'!C8,"  ")</f>
        <v>131</v>
      </c>
      <c r="H8" t="s" s="5">
        <f>IF('Population 2017'!G8&gt;0,'Population 2017'!G8/'Population 2017'!C8,"  ")</f>
        <v>131</v>
      </c>
      <c r="I8" t="s" s="5">
        <f>IF('Population 2017'!J8&gt;0,'Population 2017'!J8/'Population 2017'!C8,"  ")</f>
        <v>131</v>
      </c>
      <c r="J8" t="s" s="5">
        <f>IF('Population 2017'!I8&gt;0,'Population 2017'!I8/'Population 2017'!C8,"  ")</f>
        <v>131</v>
      </c>
      <c r="K8" s="7"/>
    </row>
    <row r="9" ht="15" customHeight="1">
      <c r="A9" t="s" s="5">
        <v>24</v>
      </c>
      <c r="B9" t="s" s="5">
        <v>25</v>
      </c>
      <c r="C9" s="14">
        <f>1-D9</f>
        <v>0.85</v>
      </c>
      <c r="D9" s="14">
        <f>ROUND(E9,2)+ROUND(F9,2)</f>
        <v>0.15</v>
      </c>
      <c r="E9" s="14">
        <f>'Population 2017'!E9/'Population 2017'!C9</f>
        <v>0.145475372279496</v>
      </c>
      <c r="F9" s="14"/>
      <c r="G9" t="s" s="5">
        <f>IF('Population 2017'!F9&gt;0,'Population 2017'!F9/'Population 2017'!C9,"  ")</f>
        <v>131</v>
      </c>
      <c r="H9" t="s" s="5">
        <f>IF('Population 2017'!G9&gt;0,'Population 2017'!G9/'Population 2017'!C9,"  ")</f>
        <v>131</v>
      </c>
      <c r="I9" t="s" s="5">
        <f>IF('Population 2017'!J9&gt;0,'Population 2017'!J9/'Population 2017'!C9,"  ")</f>
        <v>131</v>
      </c>
      <c r="J9" t="s" s="5">
        <f>IF('Population 2017'!I9&gt;0,'Population 2017'!I9/'Population 2017'!C9,"  ")</f>
        <v>131</v>
      </c>
      <c r="K9" s="8">
        <v>2017</v>
      </c>
    </row>
    <row r="10" ht="15" customHeight="1">
      <c r="A10" t="s" s="5">
        <v>26</v>
      </c>
      <c r="B10" t="s" s="5">
        <v>27</v>
      </c>
      <c r="C10" s="14">
        <f>1-D10</f>
        <v>0.83</v>
      </c>
      <c r="D10" s="14">
        <f>ROUND(E10,2)+ROUND(F10,2)</f>
        <v>0.17</v>
      </c>
      <c r="E10" s="14">
        <f>ROUND(H10,2)+ROUND(G10,2)</f>
        <v>0.16</v>
      </c>
      <c r="F10" s="14">
        <f>ROUND(J10,2)+ROUND(I10,2)</f>
        <v>0.01</v>
      </c>
      <c r="G10" s="14">
        <f>IF('Population 2017'!F10&gt;0,'Population 2017'!F10/'Population 2017'!C10,"  ")</f>
        <v>0.09215297185542269</v>
      </c>
      <c r="H10" s="14">
        <f>IF('Population 2017'!G10&gt;0,'Population 2017'!G10/'Population 2017'!C10,"  ")</f>
        <v>0.07021079862445846</v>
      </c>
      <c r="I10" s="14">
        <f>IF('Population 2017'!J10&gt;0,'Population 2017'!J10/'Population 2017'!C10,"  ")</f>
        <v>0.005620604033121045</v>
      </c>
      <c r="J10" s="17">
        <f>IF('Population 2017'!I10&gt;0,'Population 2017'!I10/'Population 2017'!C10,"  ")</f>
        <v>0.004041432474831953</v>
      </c>
      <c r="K10" s="8">
        <v>2018</v>
      </c>
    </row>
    <row r="11" ht="15" customHeight="1">
      <c r="A11" t="s" s="5">
        <v>28</v>
      </c>
      <c r="B11" t="s" s="5">
        <v>29</v>
      </c>
      <c r="C11" s="14">
        <f>1-D11</f>
        <v>0.79</v>
      </c>
      <c r="D11" s="14">
        <f>ROUND(E11,2)+ROUND(F11,2)</f>
        <v>0.21</v>
      </c>
      <c r="E11" s="14">
        <f>'Population 2017'!E11/'Population 2017'!C11</f>
        <v>0.1238630967600541</v>
      </c>
      <c r="F11" s="14">
        <f>ROUND(J11,2)+ROUND(I11,2)</f>
        <v>0.09</v>
      </c>
      <c r="G11" t="s" s="5">
        <f>IF('Population 2017'!F11&gt;0,'Population 2017'!F11/'Population 2017'!C11,"  ")</f>
        <v>131</v>
      </c>
      <c r="H11" t="s" s="5">
        <f>IF('Population 2017'!G11&gt;0,'Population 2017'!G11/'Population 2017'!C11,"  ")</f>
        <v>131</v>
      </c>
      <c r="I11" s="14">
        <v>0.04</v>
      </c>
      <c r="J11" s="14">
        <v>0.05</v>
      </c>
      <c r="K11" s="8">
        <v>2018</v>
      </c>
    </row>
    <row r="12" ht="15" customHeight="1">
      <c r="A12" t="s" s="5">
        <v>30</v>
      </c>
      <c r="B12" t="s" s="5">
        <v>31</v>
      </c>
      <c r="C12" s="14">
        <f>1-D12</f>
        <v>0.79</v>
      </c>
      <c r="D12" s="14">
        <f>ROUND(E12,2)+ROUND(F12,2)</f>
        <v>0.21</v>
      </c>
      <c r="E12" s="14">
        <f>ROUND(H12,2)+ROUND(G12,2)</f>
        <v>0.12</v>
      </c>
      <c r="F12" s="14">
        <f>ROUND(J12,2)+ROUND(I12,2)</f>
        <v>0.09</v>
      </c>
      <c r="G12" s="14">
        <v>0.08</v>
      </c>
      <c r="H12" s="14">
        <v>0.04</v>
      </c>
      <c r="I12" s="14">
        <f>IF('Population 2017'!J12&gt;0,'Population 2017'!J12/'Population 2017'!C12,"  ")</f>
        <v>0.04112650871703174</v>
      </c>
      <c r="J12" s="14">
        <f>IF('Population 2017'!I12&gt;0,'Population 2017'!I12/'Population 2017'!C12,"  ")</f>
        <v>0.05140813589628968</v>
      </c>
      <c r="K12" s="8">
        <v>2018</v>
      </c>
    </row>
    <row r="13" ht="15" customHeight="1">
      <c r="A13" t="s" s="5">
        <v>32</v>
      </c>
      <c r="B13" t="s" s="5">
        <v>33</v>
      </c>
      <c r="C13" s="14">
        <f>1-D13</f>
        <v>0.6</v>
      </c>
      <c r="D13" s="15">
        <f>ROUND(E13,2)+ROUND(F13,2)</f>
        <v>0.4</v>
      </c>
      <c r="E13" s="14">
        <f>ROUND(H13,2)+ROUND(G13,2)</f>
        <v>0.2</v>
      </c>
      <c r="F13" s="14">
        <f>ROUND(J13,2)+ROUND(I13,2)</f>
        <v>0.2</v>
      </c>
      <c r="G13" s="14">
        <v>0.17</v>
      </c>
      <c r="H13" s="14">
        <v>0.03</v>
      </c>
      <c r="I13" s="14">
        <f>IF('Population 2017'!J13&gt;0,'Population 2017'!J13/'Population 2017'!C13,"  ")</f>
        <v>0.1287563843686899</v>
      </c>
      <c r="J13" s="14">
        <f>IF('Population 2017'!I13&gt;0,'Population 2017'!I13/'Population 2017'!C13,"  ")</f>
        <v>0.0737617294215465</v>
      </c>
      <c r="K13" s="8">
        <v>2018</v>
      </c>
    </row>
    <row r="14" ht="15" customHeight="1">
      <c r="A14" t="s" s="5">
        <v>34</v>
      </c>
      <c r="B14" t="s" s="5">
        <v>35</v>
      </c>
      <c r="C14" s="14">
        <f>1-D14</f>
        <v>0.3799999999999999</v>
      </c>
      <c r="D14" s="14">
        <f>ROUND(E14,2)+ROUND(F14,2)</f>
        <v>0.6200000000000001</v>
      </c>
      <c r="E14" s="14">
        <f>'Population 2017'!E14/'Population 2017'!C14</f>
        <v>0.3967625480377315</v>
      </c>
      <c r="F14" s="14">
        <f>'Population 2017'!H14/'Population 2017'!C14</f>
        <v>0.2202166064981949</v>
      </c>
      <c r="G14" t="s" s="5">
        <f>IF('Population 2017'!F14&gt;0,'Population 2017'!F14/'Population 2017'!C14,"  ")</f>
        <v>131</v>
      </c>
      <c r="H14" t="s" s="5">
        <f>IF('Population 2017'!G14&gt;0,'Population 2017'!G14/'Population 2017'!C14,"  ")</f>
        <v>131</v>
      </c>
      <c r="I14" t="s" s="5">
        <f>IF('Population 2017'!J14&gt;0,'Population 2017'!J14/'Population 2017'!C14,"  ")</f>
        <v>131</v>
      </c>
      <c r="J14" t="s" s="5">
        <f>IF('Population 2017'!I14&gt;0,'Population 2017'!I14/'Population 2017'!C14,"  ")</f>
        <v>131</v>
      </c>
      <c r="K14" s="8">
        <v>2018</v>
      </c>
    </row>
    <row r="15" ht="15" customHeight="1">
      <c r="A15" t="s" s="5">
        <v>36</v>
      </c>
      <c r="B15" t="s" s="5">
        <v>37</v>
      </c>
      <c r="C15" s="14">
        <f>1-D15</f>
        <v>0.87</v>
      </c>
      <c r="D15" s="14">
        <f>ROUND(E15,2)+ROUND(F15,2)</f>
        <v>0.13</v>
      </c>
      <c r="E15" s="14"/>
      <c r="F15" s="14">
        <f>ROUND(J15,2)+ROUND(I15,2)</f>
        <v>0.13</v>
      </c>
      <c r="G15" t="s" s="5">
        <f>IF('Population 2017'!F15&gt;0,'Population 2017'!F15/'Population 2017'!C15,"  ")</f>
        <v>131</v>
      </c>
      <c r="H15" t="s" s="5">
        <f>IF('Population 2017'!G15&gt;0,'Population 2017'!G15/'Population 2017'!C15,"  ")</f>
        <v>131</v>
      </c>
      <c r="I15" s="14">
        <f>IF('Population 2017'!J15&gt;0,'Population 2017'!J15/'Population 2017'!C15,"  ")</f>
        <v>0.07922965008753977</v>
      </c>
      <c r="J15" s="14">
        <f>IF('Population 2017'!I15&gt;0,'Population 2017'!I15/'Population 2017'!C15,"  ")</f>
        <v>0.04737010825339679</v>
      </c>
      <c r="K15" s="8">
        <v>2018</v>
      </c>
    </row>
    <row r="16" ht="15" customHeight="1">
      <c r="A16" t="s" s="5">
        <v>38</v>
      </c>
      <c r="B16" t="s" s="5">
        <v>39</v>
      </c>
      <c r="C16" s="14">
        <f>1-D16</f>
        <v>0.71</v>
      </c>
      <c r="D16" s="15">
        <f>ROUND(E16,2)+ROUND(F16,2)</f>
        <v>0.29</v>
      </c>
      <c r="E16" s="14">
        <f>ROUND(H16,2)+ROUND(G16,2)</f>
        <v>0.19</v>
      </c>
      <c r="F16" s="14">
        <f>ROUND(J16,2)+ROUND(I16,2)</f>
        <v>0.1</v>
      </c>
      <c r="G16" s="14">
        <v>0.09</v>
      </c>
      <c r="H16" s="14">
        <v>0.1</v>
      </c>
      <c r="I16" s="14">
        <f>IF('Population 2017'!J16&gt;0,'Population 2017'!J16/'Population 2017'!C16,"  ")</f>
        <v>0.05828554293639192</v>
      </c>
      <c r="J16" s="14">
        <f>IF('Population 2017'!I16&gt;0,'Population 2017'!I16/'Population 2017'!C16,"  ")</f>
        <v>0.04400464785036921</v>
      </c>
      <c r="K16" s="8">
        <v>2018</v>
      </c>
    </row>
    <row r="17" ht="15" customHeight="1">
      <c r="A17" t="s" s="5">
        <v>40</v>
      </c>
      <c r="B17" t="s" s="5">
        <v>41</v>
      </c>
      <c r="C17" s="14">
        <f>1-D17</f>
        <v>0.6699999999999999</v>
      </c>
      <c r="D17" s="14">
        <f>ROUND(E17,2)+ROUND(F17,2)</f>
        <v>0.33</v>
      </c>
      <c r="E17" s="14">
        <f>ROUND(H17,2)+ROUND(G17,2)</f>
        <v>0.22</v>
      </c>
      <c r="F17" s="14">
        <f>ROUND(J17,2)+ROUND(I17,2)</f>
        <v>0.11</v>
      </c>
      <c r="G17" s="14">
        <v>0.1</v>
      </c>
      <c r="H17" s="14">
        <v>0.12</v>
      </c>
      <c r="I17" s="14">
        <v>0.05</v>
      </c>
      <c r="J17" s="14">
        <v>0.06</v>
      </c>
      <c r="K17" s="8">
        <v>2018</v>
      </c>
    </row>
    <row r="18" ht="15" customHeight="1">
      <c r="A18" t="s" s="5">
        <v>42</v>
      </c>
      <c r="B18" t="s" s="5">
        <v>43</v>
      </c>
      <c r="C18" s="14">
        <f>1-D18</f>
        <v>0.55</v>
      </c>
      <c r="D18" s="14">
        <f>ROUND(E18,2)+ROUND(F18,2)</f>
        <v>0.45</v>
      </c>
      <c r="E18" s="14">
        <f>ROUND(H18,2)+ROUND(G18,2)</f>
        <v>0.16</v>
      </c>
      <c r="F18" s="14">
        <f>ROUND(J18,2)+ROUND(I18,2)</f>
        <v>0.29</v>
      </c>
      <c r="G18" s="17">
        <f>IF('Population 2017'!F18&gt;0,'Population 2017'!F18/'Population 2017'!C18,"  ")</f>
        <v>0.002844305206315182</v>
      </c>
      <c r="H18" s="14">
        <f>IF('Population 2017'!G18&gt;0,'Population 2017'!G18/'Population 2017'!C18,"  ")</f>
        <v>0.1579619934869533</v>
      </c>
      <c r="I18" s="14">
        <f>IF('Population 2017'!J18&gt;0,'Population 2017'!J18/'Population 2017'!C18,"  ")</f>
        <v>0.2611814172059854</v>
      </c>
      <c r="J18" s="14">
        <f>IF('Population 2017'!I18&gt;0,'Population 2017'!I18/'Population 2017'!C18,"  ")</f>
        <v>0.02634073951935364</v>
      </c>
      <c r="K18" s="8">
        <v>2018</v>
      </c>
    </row>
    <row r="19" ht="15" customHeight="1">
      <c r="A19" t="s" s="5">
        <v>44</v>
      </c>
      <c r="B19" t="s" s="5">
        <v>45</v>
      </c>
      <c r="C19" s="14">
        <f>1-D19</f>
        <v>0.7</v>
      </c>
      <c r="D19" s="15">
        <f>ROUND(E19,2)+ROUND(F19,2)</f>
        <v>0.3</v>
      </c>
      <c r="E19" s="14">
        <f>ROUND(H19,2)+ROUND(G19,2)</f>
        <v>0.11</v>
      </c>
      <c r="F19" s="14">
        <f>ROUND(J19,2)+ROUND(I19,2)</f>
        <v>0.19</v>
      </c>
      <c r="G19" s="14">
        <f>IF('Population 2017'!F19&gt;0,'Population 2017'!F19/'Population 2017'!C19,"  ")</f>
        <v>0.02992763399975469</v>
      </c>
      <c r="H19" s="14">
        <f>IF('Population 2017'!G19&gt;0,'Population 2017'!G19/'Population 2017'!C19,"  ")</f>
        <v>0.08447810621856985</v>
      </c>
      <c r="I19" s="14">
        <f>IF('Population 2017'!J19&gt;0,'Population 2017'!J19/'Population 2017'!C19,"  ")</f>
        <v>0.02437752974365264</v>
      </c>
      <c r="J19" s="14">
        <f>IF('Population 2017'!I19&gt;0,'Population 2017'!I19/'Population 2017'!C19,"  ")</f>
        <v>0.1705813810867166</v>
      </c>
      <c r="K19" s="8">
        <v>2018</v>
      </c>
    </row>
    <row r="20" ht="15" customHeight="1">
      <c r="A20" t="s" s="5">
        <v>46</v>
      </c>
      <c r="B20" t="s" s="5">
        <v>47</v>
      </c>
      <c r="C20" s="14">
        <f>1-D20</f>
        <v>0.9970599044468945</v>
      </c>
      <c r="D20" s="16">
        <f>E20+F20</f>
        <v>0.002940095553105476</v>
      </c>
      <c r="E20" s="16">
        <f>'Population 2017'!E20/'Population 2017'!C20</f>
        <v>0.0004900159255175794</v>
      </c>
      <c r="F20" s="16">
        <f>I20+J20</f>
        <v>0.002450079627587897</v>
      </c>
      <c r="G20" t="s" s="5">
        <f>IF('Population 2017'!F20&gt;0,'Population 2017'!F20/'Population 2017'!C20,"  ")</f>
        <v>131</v>
      </c>
      <c r="H20" t="s" s="5">
        <f>IF('Population 2017'!G20&gt;0,'Population 2017'!G20/'Population 2017'!C20,"  ")</f>
        <v>131</v>
      </c>
      <c r="I20" s="16">
        <f>IF('Population 2017'!J20&gt;0,'Population 2017'!J20/'Population 2017'!C20,"  ")</f>
        <v>0.001715055739311528</v>
      </c>
      <c r="J20" s="16">
        <f>IF('Population 2017'!I20&gt;0,'Population 2017'!I20/'Population 2017'!C20,"  ")</f>
        <v>0.000735023888276369</v>
      </c>
      <c r="K20" s="8">
        <v>2018</v>
      </c>
    </row>
    <row r="21" ht="15" customHeight="1">
      <c r="A21" t="s" s="5">
        <v>48</v>
      </c>
      <c r="B21" t="s" s="5">
        <v>49</v>
      </c>
      <c r="C21" s="14">
        <f>1-D21</f>
        <v>0.96</v>
      </c>
      <c r="D21" s="14">
        <f>ROUND(E21,2)+ROUND(F21,2)</f>
        <v>0.04</v>
      </c>
      <c r="E21" s="14"/>
      <c r="F21" s="14">
        <f>ROUND(J21,2)+ROUND(I21,2)</f>
        <v>0.04</v>
      </c>
      <c r="G21" t="s" s="5">
        <f>IF('Population 2017'!F21&gt;0,'Population 2017'!F21/'Population 2017'!C21,"  ")</f>
        <v>131</v>
      </c>
      <c r="H21" t="s" s="5">
        <f>IF('Population 2017'!G21&gt;0,'Population 2017'!G21/'Population 2017'!C21,"  ")</f>
        <v>131</v>
      </c>
      <c r="I21" s="14">
        <f>IF('Population 2017'!J21&gt;0,'Population 2017'!J21/'Population 2017'!C21,"  ")</f>
        <v>0.03215382985485751</v>
      </c>
      <c r="J21" s="14">
        <f>IF('Population 2017'!I21&gt;0,'Population 2017'!I21/'Population 2017'!C21,"  ")</f>
        <v>0.009799766924462338</v>
      </c>
      <c r="K21" s="8">
        <v>2018</v>
      </c>
    </row>
    <row r="22" ht="15" customHeight="1">
      <c r="A22" t="s" s="5">
        <v>50</v>
      </c>
      <c r="B22" t="s" s="5">
        <v>51</v>
      </c>
      <c r="C22" s="14"/>
      <c r="D22" s="14"/>
      <c r="E22" s="14"/>
      <c r="F22" s="14"/>
      <c r="G22" t="s" s="5">
        <f>IF('Population 2017'!F22&gt;0,'Population 2017'!F22/'Population 2017'!C22,"  ")</f>
        <v>131</v>
      </c>
      <c r="H22" t="s" s="5">
        <f>IF('Population 2017'!G22&gt;0,'Population 2017'!G22/'Population 2017'!C22,"  ")</f>
        <v>131</v>
      </c>
      <c r="I22" t="s" s="5">
        <f>IF('Population 2017'!J22&gt;0,'Population 2017'!J22/'Population 2017'!C22,"  ")</f>
        <v>131</v>
      </c>
      <c r="J22" t="s" s="5">
        <f>IF('Population 2017'!I22&gt;0,'Population 2017'!I22/'Population 2017'!C22,"  ")</f>
        <v>131</v>
      </c>
      <c r="K22" s="7"/>
    </row>
    <row r="23" ht="15" customHeight="1">
      <c r="A23" t="s" s="5">
        <v>52</v>
      </c>
      <c r="B23" t="s" s="5">
        <v>53</v>
      </c>
      <c r="C23" s="14">
        <f>1-D23</f>
        <v>0.96</v>
      </c>
      <c r="D23" s="14">
        <f>ROUND(E23,2)+ROUND(F23,2)</f>
        <v>0.04</v>
      </c>
      <c r="E23" s="14"/>
      <c r="F23" s="14">
        <f>I23</f>
        <v>0.03799101842770867</v>
      </c>
      <c r="G23" t="s" s="5">
        <f>IF('Population 2017'!F23&gt;0,'Population 2017'!F23/'Population 2017'!C23,"  ")</f>
        <v>131</v>
      </c>
      <c r="H23" t="s" s="5">
        <f>IF('Population 2017'!G23&gt;0,'Population 2017'!G23/'Population 2017'!C23,"  ")</f>
        <v>131</v>
      </c>
      <c r="I23" s="14">
        <f>IF('Population 2017'!J23&gt;0,'Population 2017'!J23/'Population 2017'!C23,"  ")</f>
        <v>0.03799101842770867</v>
      </c>
      <c r="J23" t="s" s="5">
        <f>IF('Population 2017'!I23&gt;0,'Population 2017'!I23/'Population 2017'!C23,"  ")</f>
        <v>131</v>
      </c>
      <c r="K23" s="8">
        <v>2018</v>
      </c>
    </row>
    <row r="24" ht="15" customHeight="1">
      <c r="A24" t="s" s="5">
        <v>54</v>
      </c>
      <c r="B24" t="s" s="5">
        <v>55</v>
      </c>
      <c r="C24" s="14">
        <f>1-D24</f>
        <v>0.6899999999999999</v>
      </c>
      <c r="D24" s="14">
        <f>ROUND(E24,2)+ROUND(F24,2)</f>
        <v>0.31</v>
      </c>
      <c r="E24" s="14">
        <f>'Population 2017'!E24/'Population 2017'!C24</f>
        <v>0.1302670321860087</v>
      </c>
      <c r="F24" s="14">
        <f>ROUND(J24,2)+ROUND(I24,2)</f>
        <v>0.18</v>
      </c>
      <c r="G24" t="s" s="5">
        <f>IF('Population 2017'!F24&gt;0,'Population 2017'!F24/'Population 2017'!C24,"  ")</f>
        <v>131</v>
      </c>
      <c r="H24" t="s" s="5">
        <f>IF('Population 2017'!G24&gt;0,'Population 2017'!G24/'Population 2017'!C24,"  ")</f>
        <v>131</v>
      </c>
      <c r="I24" s="14">
        <f>IF('Population 2017'!J24&gt;0,'Population 2017'!J24/'Population 2017'!C24,"  ")</f>
        <v>0.1214336480861001</v>
      </c>
      <c r="J24" s="14">
        <f>IF('Population 2017'!I24&gt;0,'Population 2017'!I24/'Population 2017'!C24,"  ")</f>
        <v>0.05838156157985582</v>
      </c>
      <c r="K24" s="8">
        <v>2018</v>
      </c>
    </row>
    <row r="25" ht="15" customHeight="1">
      <c r="A25" t="s" s="5">
        <v>56</v>
      </c>
      <c r="B25" t="s" s="5">
        <v>57</v>
      </c>
      <c r="C25" s="14">
        <f>1-D25</f>
        <v>0.46</v>
      </c>
      <c r="D25" s="14">
        <f>ROUND(E25,2)+ROUND(F25,2)</f>
        <v>0.54</v>
      </c>
      <c r="E25" s="14">
        <f>ROUND(H25,2)+ROUND(G25,2)</f>
        <v>0.32</v>
      </c>
      <c r="F25" s="14">
        <f>ROUND(J25,2)+ROUND(I25,2)</f>
        <v>0.22</v>
      </c>
      <c r="G25" s="14">
        <f>IF('Population 2017'!F25&gt;0,'Population 2017'!F25/'Population 2017'!C25,"  ")</f>
        <v>0.1739060333430073</v>
      </c>
      <c r="H25" s="14">
        <f>IF('Population 2017'!G25&gt;0,'Population 2017'!G25/'Population 2017'!C25,"  ")</f>
        <v>0.1495920802295959</v>
      </c>
      <c r="I25" s="14">
        <f>IF('Population 2017'!J25&gt;0,'Population 2017'!J25/'Population 2017'!C25,"  ")</f>
        <v>0.1096062687433491</v>
      </c>
      <c r="J25" s="14">
        <f>IF('Population 2017'!I25&gt;0,'Population 2017'!I25/'Population 2017'!C25,"  ")</f>
        <v>0.1058979071942214</v>
      </c>
      <c r="K25" s="8">
        <v>2018</v>
      </c>
    </row>
    <row r="26" ht="15" customHeight="1">
      <c r="A26" t="s" s="5">
        <v>58</v>
      </c>
      <c r="B26" t="s" s="5">
        <v>59</v>
      </c>
      <c r="C26" s="14">
        <f>1-D26</f>
        <v>0.71</v>
      </c>
      <c r="D26" s="14">
        <f>ROUND(E26,2)+ROUND(F26,2)</f>
        <v>0.29</v>
      </c>
      <c r="E26" s="14">
        <f>ROUND(H26,2)+ROUND(G26,2)</f>
        <v>0.22</v>
      </c>
      <c r="F26" s="14">
        <f>ROUND(J26,2)+ROUND(I26,2)</f>
        <v>0.07000000000000001</v>
      </c>
      <c r="G26" s="14">
        <f>IF('Population 2017'!F26&gt;0,'Population 2017'!F26/'Population 2017'!C26,"  ")</f>
        <v>0.1055101502768257</v>
      </c>
      <c r="H26" s="14">
        <f>IF('Population 2017'!G26&gt;0,'Population 2017'!G26/'Population 2017'!C26,"  ")</f>
        <v>0.1127867123648827</v>
      </c>
      <c r="I26" s="14">
        <f>IF('Population 2017'!J26&gt;0,'Population 2017'!J26/'Population 2017'!C26,"  ")</f>
        <v>0.0498813604007382</v>
      </c>
      <c r="J26" s="14">
        <f>IF('Population 2017'!I26&gt;0,'Population 2017'!I26/'Population 2017'!C26,"  ")</f>
        <v>0.02393883469549169</v>
      </c>
      <c r="K26" s="8">
        <v>2017</v>
      </c>
    </row>
    <row r="27" ht="15" customHeight="1">
      <c r="A27" t="s" s="5">
        <v>60</v>
      </c>
      <c r="B27" t="s" s="5">
        <v>61</v>
      </c>
      <c r="C27" s="14">
        <f>1-D27</f>
        <v>0.66</v>
      </c>
      <c r="D27" s="14">
        <f>ROUND(E27,2)+ROUND(F27,2)</f>
        <v>0.34</v>
      </c>
      <c r="E27" s="14">
        <f>ROUND(H27,2)+ROUND(G27,2)</f>
        <v>0.25</v>
      </c>
      <c r="F27" s="14">
        <f>ROUND(J27,2)+ROUND(I27,2)</f>
        <v>0.09</v>
      </c>
      <c r="G27" s="14">
        <f>IF('Population 2017'!F27&gt;0,'Population 2017'!F27/'Population 2017'!C27,"  ")</f>
        <v>0.1016949152542373</v>
      </c>
      <c r="H27" s="14">
        <f>IF('Population 2017'!G27&gt;0,'Population 2017'!G27/'Population 2017'!C27,"  ")</f>
        <v>0.1532956685499058</v>
      </c>
      <c r="I27" s="14">
        <f>IF('Population 2017'!J27&gt;0,'Population 2017'!J27/'Population 2017'!C27,"  ")</f>
        <v>0.07231638418079096</v>
      </c>
      <c r="J27" s="14">
        <f>IF('Population 2017'!I27&gt;0,'Population 2017'!I27/'Population 2017'!C27,"  ")</f>
        <v>0.01694915254237288</v>
      </c>
      <c r="K27" s="8">
        <v>2017</v>
      </c>
    </row>
    <row r="28" ht="15" customHeight="1">
      <c r="A28" t="s" s="5">
        <v>62</v>
      </c>
      <c r="B28" t="s" s="5">
        <v>63</v>
      </c>
      <c r="C28" s="14">
        <f>1-D28</f>
        <v>0.72</v>
      </c>
      <c r="D28" s="15">
        <f>ROUND(E28,2)+ROUND(F28,2)</f>
        <v>0.28</v>
      </c>
      <c r="E28" s="14">
        <f>ROUND(H28,2)+ROUND(G28,2)</f>
        <v>0.23</v>
      </c>
      <c r="F28" s="14">
        <f>'Population 2017'!H28/'Population 2017'!C28</f>
        <v>0.05463714570804455</v>
      </c>
      <c r="G28" s="14">
        <f>IF('Population 2017'!F28&gt;0,'Population 2017'!F28/'Population 2017'!C28,"  ")</f>
        <v>0.2231870769396726</v>
      </c>
      <c r="H28" s="14">
        <f>IF('Population 2017'!G28&gt;0,'Population 2017'!G28/'Population 2017'!C28,"  ")</f>
        <v>0.008090396699118147</v>
      </c>
      <c r="I28" t="s" s="5">
        <f>IF('Population 2017'!J28&gt;0,'Population 2017'!J28/'Population 2017'!C28,"  ")</f>
        <v>131</v>
      </c>
      <c r="J28" t="s" s="5">
        <f>IF('Population 2017'!I28&gt;0,'Population 2017'!I28/'Population 2017'!C28,"  ")</f>
        <v>131</v>
      </c>
      <c r="K28" s="8">
        <v>2018</v>
      </c>
    </row>
    <row r="29" ht="15" customHeight="1">
      <c r="A29" t="s" s="5">
        <v>64</v>
      </c>
      <c r="B29" t="s" s="5">
        <v>65</v>
      </c>
      <c r="C29" s="14">
        <f>1-D29</f>
        <v>0.6699999999999999</v>
      </c>
      <c r="D29" s="14">
        <f>ROUND(E29,2)+ROUND(F29,2)</f>
        <v>0.33</v>
      </c>
      <c r="E29" s="14">
        <f>ROUND(H29,2)+ROUND(G29,2)</f>
        <v>0.25</v>
      </c>
      <c r="F29" s="14">
        <f>ROUND(J29,2)+ROUND(I29,2)</f>
        <v>0.08</v>
      </c>
      <c r="G29" s="14">
        <v>0.08</v>
      </c>
      <c r="H29" s="14">
        <v>0.17</v>
      </c>
      <c r="I29" s="14">
        <f>IF('Population 2017'!J29&gt;0,'Population 2017'!J29/'Population 2017'!C29,"  ")</f>
        <v>0.05281485780615206</v>
      </c>
      <c r="J29" s="14">
        <f>IF('Population 2017'!I29&gt;0,'Population 2017'!I29/'Population 2017'!C29,"  ")</f>
        <v>0.02727800348229832</v>
      </c>
      <c r="K29" s="8">
        <v>2017</v>
      </c>
    </row>
    <row r="30" ht="15" customHeight="1">
      <c r="A30" t="s" s="5">
        <v>66</v>
      </c>
      <c r="B30" t="s" s="5">
        <v>67</v>
      </c>
      <c r="C30" s="14">
        <f>1-D30</f>
        <v>0.88</v>
      </c>
      <c r="D30" s="14">
        <f>ROUND(E30,2)+ROUND(F30,2)</f>
        <v>0.12</v>
      </c>
      <c r="E30" s="14">
        <f>'Population 2017'!E30/'Population 2017'!C30</f>
        <v>0.05958891193663964</v>
      </c>
      <c r="F30" s="14">
        <f>ROUND(J30,2)+ROUND(I30,2)</f>
        <v>0.06</v>
      </c>
      <c r="G30" t="s" s="5">
        <f>IF('Population 2017'!F30&gt;0,'Population 2017'!F30/'Population 2017'!C30,"  ")</f>
        <v>131</v>
      </c>
      <c r="H30" t="s" s="5">
        <f>IF('Population 2017'!G30&gt;0,'Population 2017'!G30/'Population 2017'!C30,"  ")</f>
        <v>131</v>
      </c>
      <c r="I30" s="14">
        <f>IF('Population 2017'!J30&gt;0,'Population 2017'!J30/'Population 2017'!C30,"  ")</f>
        <v>0.02130869319253253</v>
      </c>
      <c r="J30" s="14">
        <f>IF('Population 2017'!I30&gt;0,'Population 2017'!I30/'Population 2017'!C30,"  ")</f>
        <v>0.04186309636055063</v>
      </c>
      <c r="K30" s="8">
        <v>2018</v>
      </c>
    </row>
    <row r="31" ht="15" customHeight="1">
      <c r="A31" t="s" s="5">
        <v>68</v>
      </c>
      <c r="B31" t="s" s="5">
        <v>69</v>
      </c>
      <c r="C31" s="14"/>
      <c r="D31" s="14"/>
      <c r="E31" s="14"/>
      <c r="F31" s="14"/>
      <c r="G31" t="s" s="5">
        <f>IF('Population 2017'!F31&gt;0,'Population 2017'!F31/'Population 2017'!C31,"  ")</f>
        <v>131</v>
      </c>
      <c r="H31" t="s" s="5">
        <f>IF('Population 2017'!G31&gt;0,'Population 2017'!G31/'Population 2017'!C31,"  ")</f>
        <v>131</v>
      </c>
      <c r="I31" t="s" s="5">
        <f>IF('Population 2017'!J31&gt;0,'Population 2017'!J31/'Population 2017'!C31,"  ")</f>
        <v>131</v>
      </c>
      <c r="J31" t="s" s="5">
        <f>IF('Population 2017'!I31&gt;0,'Population 2017'!I31/'Population 2017'!C31,"  ")</f>
        <v>131</v>
      </c>
      <c r="K31" s="7"/>
    </row>
    <row r="32" ht="15" customHeight="1">
      <c r="A32" t="s" s="5">
        <v>70</v>
      </c>
      <c r="B32" t="s" s="5">
        <v>71</v>
      </c>
      <c r="C32" s="14">
        <f>1-D32</f>
        <v>0.86</v>
      </c>
      <c r="D32" s="14">
        <f>ROUND(E32,2)+ROUND(F32,2)</f>
        <v>0.14</v>
      </c>
      <c r="E32" s="14">
        <f>'Population 2017'!E32/'Population 2017'!C32</f>
        <v>0.01681345076060849</v>
      </c>
      <c r="F32" s="14">
        <f>'Population 2017'!H32/'Population 2017'!C32</f>
        <v>0.1181945556445156</v>
      </c>
      <c r="G32" t="s" s="5">
        <f>IF('Population 2017'!F32&gt;0,'Population 2017'!F32/'Population 2017'!C32,"  ")</f>
        <v>131</v>
      </c>
      <c r="H32" t="s" s="5">
        <f>IF('Population 2017'!G32&gt;0,'Population 2017'!G32/'Population 2017'!C32,"  ")</f>
        <v>131</v>
      </c>
      <c r="I32" t="s" s="5">
        <f>IF('Population 2017'!J32&gt;0,'Population 2017'!J32/'Population 2017'!C32,"  ")</f>
        <v>131</v>
      </c>
      <c r="J32" t="s" s="5">
        <f>IF('Population 2017'!I32&gt;0,'Population 2017'!I32/'Population 2017'!C32,"  ")</f>
        <v>131</v>
      </c>
      <c r="K32" s="8">
        <v>2018</v>
      </c>
    </row>
    <row r="33" ht="15" customHeight="1">
      <c r="A33" t="s" s="5">
        <v>72</v>
      </c>
      <c r="B33" t="s" s="5">
        <v>73</v>
      </c>
      <c r="C33" s="14"/>
      <c r="D33" s="14"/>
      <c r="E33" s="14"/>
      <c r="F33" s="14"/>
      <c r="G33" t="s" s="5">
        <f>IF('Population 2017'!F33&gt;0,'Population 2017'!F33/'Population 2017'!C33,"  ")</f>
        <v>131</v>
      </c>
      <c r="H33" t="s" s="5">
        <f>IF('Population 2017'!G33&gt;0,'Population 2017'!G33/'Population 2017'!C33,"  ")</f>
        <v>131</v>
      </c>
      <c r="I33" t="s" s="5">
        <f>IF('Population 2017'!J33&gt;0,'Population 2017'!J33/'Population 2017'!C33,"  ")</f>
        <v>131</v>
      </c>
      <c r="J33" t="s" s="5">
        <f>IF('Population 2017'!I33&gt;0,'Population 2017'!I33/'Population 2017'!C33,"  ")</f>
        <v>131</v>
      </c>
      <c r="K33" s="7"/>
    </row>
    <row r="34" ht="15" customHeight="1">
      <c r="A34" t="s" s="5">
        <v>74</v>
      </c>
      <c r="B34" t="s" s="5">
        <v>75</v>
      </c>
      <c r="C34" s="14">
        <f>1-D34</f>
        <v>0.78</v>
      </c>
      <c r="D34" s="15">
        <f>ROUND(E34,2)+ROUND(F34,2)</f>
        <v>0.22</v>
      </c>
      <c r="E34" s="14">
        <f>ROUND(H34,2)+ROUND(G34,2)</f>
        <v>0.15</v>
      </c>
      <c r="F34" s="14">
        <f>ROUND(J34,2)+ROUND(I34,2)</f>
        <v>0.06999999999999999</v>
      </c>
      <c r="G34" s="14">
        <f>IF('Population 2017'!F34&gt;0,'Population 2017'!F34/'Population 2017'!C34,"  ")</f>
        <v>0.01522994973366344</v>
      </c>
      <c r="H34" s="14">
        <f>IF('Population 2017'!G34&gt;0,'Population 2017'!G34/'Population 2017'!C34,"  ")</f>
        <v>0.1312926701177883</v>
      </c>
      <c r="I34" s="14">
        <f>IF('Population 2017'!J34&gt;0,'Population 2017'!J34/'Population 2017'!C34,"  ")</f>
        <v>0.06009453072248481</v>
      </c>
      <c r="J34" s="14">
        <f>IF('Population 2017'!I34&gt;0,'Population 2017'!I34/'Population 2017'!C34,"  ")</f>
        <v>0.007352389526596143</v>
      </c>
      <c r="K34" s="8">
        <v>2017</v>
      </c>
    </row>
    <row r="35" ht="15" customHeight="1">
      <c r="A35" t="s" s="5">
        <v>76</v>
      </c>
      <c r="B35" t="s" s="5">
        <v>77</v>
      </c>
      <c r="C35" s="14">
        <f>1-D35</f>
        <v>0.78</v>
      </c>
      <c r="D35" s="14">
        <f>ROUND(E35,2)+ROUND(F35,2)</f>
        <v>0.22</v>
      </c>
      <c r="E35" s="14"/>
      <c r="F35" s="14">
        <f>ROUND(J35,2)+ROUND(I35,2)</f>
        <v>0.22</v>
      </c>
      <c r="G35" t="s" s="5">
        <f>IF('Population 2017'!F35&gt;0,'Population 2017'!F35/'Population 2017'!C35,"  ")</f>
        <v>131</v>
      </c>
      <c r="H35" t="s" s="5">
        <f>IF('Population 2017'!G35&gt;0,'Population 2017'!G35/'Population 2017'!C35,"  ")</f>
        <v>131</v>
      </c>
      <c r="I35" s="14">
        <f>IF('Population 2017'!J35&gt;0,'Population 2017'!J35/'Population 2017'!C35,"  ")</f>
        <v>0.09724349157733538</v>
      </c>
      <c r="J35" s="14">
        <f>IF('Population 2017'!I35&gt;0,'Population 2017'!I35/'Population 2017'!C35,"  ")</f>
        <v>0.1237324614047432</v>
      </c>
      <c r="K35" s="8">
        <v>2018</v>
      </c>
    </row>
    <row r="36" ht="15" customHeight="1">
      <c r="A36" t="s" s="5">
        <v>78</v>
      </c>
      <c r="B36" t="s" s="5">
        <v>79</v>
      </c>
      <c r="C36" s="14">
        <f>1-D36</f>
        <v>0.79</v>
      </c>
      <c r="D36" s="14">
        <f>ROUND(E36,2)+ROUND(F36,2)</f>
        <v>0.21</v>
      </c>
      <c r="E36" s="14">
        <f>'Population 2017'!E36/'Population 2017'!C36</f>
        <v>0.06881160122798513</v>
      </c>
      <c r="F36" s="14">
        <f>ROUND(J36,2)+ROUND(I36,2)</f>
        <v>0.14</v>
      </c>
      <c r="G36" t="s" s="5">
        <f>IF('Population 2017'!F36&gt;0,'Population 2017'!F36/'Population 2017'!C36,"  ")</f>
        <v>131</v>
      </c>
      <c r="H36" s="14">
        <f>IF('Population 2017'!G36&gt;0,'Population 2017'!G36/'Population 2017'!C36,"  ")</f>
        <v>0.06881160122798513</v>
      </c>
      <c r="I36" s="14">
        <f>IF('Population 2017'!J36&gt;0,'Population 2017'!J36/'Population 2017'!C36,"  ")</f>
        <v>0.03082081111649701</v>
      </c>
      <c r="J36" s="14">
        <f>IF('Population 2017'!I36&gt;0,'Population 2017'!I36/'Population 2017'!C36,"  ")</f>
        <v>0.1088019066084989</v>
      </c>
      <c r="K36" s="8">
        <v>2017</v>
      </c>
    </row>
    <row r="37" ht="15" customHeight="1">
      <c r="A37" t="s" s="5">
        <v>80</v>
      </c>
      <c r="B37" t="s" s="5">
        <v>81</v>
      </c>
      <c r="C37" s="14">
        <f>1-D37</f>
        <v>0.89</v>
      </c>
      <c r="D37" s="14">
        <f>ROUND(E37,2)+ROUND(F37,2)</f>
        <v>0.11</v>
      </c>
      <c r="E37" s="14">
        <f>ROUND(H37,2)+ROUND(G37,2)</f>
        <v>0.11</v>
      </c>
      <c r="F37" s="14"/>
      <c r="G37" s="14">
        <f>IF('Population 2017'!F37&gt;0,'Population 2017'!F37/'Population 2017'!C37,"  ")</f>
        <v>0.04268200962695547</v>
      </c>
      <c r="H37" s="14">
        <f>IF('Population 2017'!G37&gt;0,'Population 2017'!G37/'Population 2017'!C37,"  ")</f>
        <v>0.07028429602888087</v>
      </c>
      <c r="I37" t="s" s="5">
        <f>IF('Population 2017'!J37&gt;0,'Population 2017'!J37/'Population 2017'!C37,"  ")</f>
        <v>131</v>
      </c>
      <c r="J37" t="s" s="5">
        <f>IF('Population 2017'!I37&gt;0,'Population 2017'!I37/'Population 2017'!C37,"  ")</f>
        <v>131</v>
      </c>
      <c r="K37" s="8">
        <v>2017</v>
      </c>
    </row>
    <row r="38" ht="15" customHeight="1">
      <c r="A38" t="s" s="5">
        <v>82</v>
      </c>
      <c r="B38" t="s" s="5">
        <v>83</v>
      </c>
      <c r="C38" s="14">
        <f>1-D38</f>
        <v>0.86</v>
      </c>
      <c r="D38" s="14">
        <f>ROUND(E38,2)+ROUND(F38,2)</f>
        <v>0.14</v>
      </c>
      <c r="E38" s="14">
        <f>ROUND(H38,2)+ROUND(G38,2)</f>
        <v>0.07000000000000001</v>
      </c>
      <c r="F38" s="14">
        <f>ROUND(J38,2)+ROUND(I38,2)</f>
        <v>0.07000000000000001</v>
      </c>
      <c r="G38" s="14">
        <v>0.03</v>
      </c>
      <c r="H38" s="14">
        <v>0.04</v>
      </c>
      <c r="I38" s="14">
        <f>IF('Population 2017'!J38&gt;0,'Population 2017'!J38/'Population 2017'!C38,"  ")</f>
        <v>0.01708022325331181</v>
      </c>
      <c r="J38" s="14">
        <f>IF('Population 2017'!I38&gt;0,'Population 2017'!I38/'Population 2017'!C38,"  ")</f>
        <v>0.05386322372402663</v>
      </c>
      <c r="K38" s="8">
        <v>2018</v>
      </c>
    </row>
    <row r="39" ht="15" customHeight="1">
      <c r="A39" t="s" s="5">
        <v>84</v>
      </c>
      <c r="B39" t="s" s="5">
        <v>85</v>
      </c>
      <c r="C39" s="14">
        <f>1-D39</f>
        <v>0.84</v>
      </c>
      <c r="D39" s="14">
        <f>ROUND(E39,2)+ROUND(F39,2)</f>
        <v>0.16</v>
      </c>
      <c r="E39" s="14"/>
      <c r="F39" s="14">
        <f>ROUND(J39,2)+ROUND(I39,2)</f>
        <v>0.16</v>
      </c>
      <c r="G39" t="s" s="5">
        <f>IF('Population 2017'!F39&gt;0,'Population 2017'!F39/'Population 2017'!C39,"  ")</f>
        <v>131</v>
      </c>
      <c r="H39" t="s" s="5">
        <f>IF('Population 2017'!G39&gt;0,'Population 2017'!G39/'Population 2017'!C39,"  ")</f>
        <v>131</v>
      </c>
      <c r="I39" s="14">
        <f>IF('Population 2017'!J39&gt;0,'Population 2017'!J39/'Population 2017'!C39,"  ")</f>
        <v>0.04687239017872056</v>
      </c>
      <c r="J39" s="14">
        <f>IF('Population 2017'!I39&gt;0,'Population 2017'!I39/'Population 2017'!C39,"  ")</f>
        <v>0.1085268080841824</v>
      </c>
      <c r="K39" s="8">
        <v>2018</v>
      </c>
    </row>
    <row r="40" ht="15" customHeight="1">
      <c r="A40" t="s" s="5">
        <v>86</v>
      </c>
      <c r="B40" t="s" s="5">
        <v>87</v>
      </c>
      <c r="C40" s="14">
        <f>1-D40</f>
        <v>0.71</v>
      </c>
      <c r="D40" s="14">
        <f>ROUND(E40,2)+ROUND(F40,2)</f>
        <v>0.29</v>
      </c>
      <c r="E40" s="14">
        <f>ROUND(H40,2)+ROUND(G40,2)</f>
        <v>0.25</v>
      </c>
      <c r="F40" s="14">
        <f>ROUND(J40,2)+ROUND(I40,2)</f>
        <v>0.04</v>
      </c>
      <c r="G40" s="14">
        <f>IF('Population 2017'!F40&gt;0,'Population 2017'!F40/'Population 2017'!C40,"  ")</f>
        <v>0.2111801242236025</v>
      </c>
      <c r="H40" s="14">
        <f>IF('Population 2017'!G40&gt;0,'Population 2017'!G40/'Population 2017'!C40,"  ")</f>
        <v>0.03504880212954747</v>
      </c>
      <c r="I40" s="14">
        <f>IF('Population 2017'!J40&gt;0,'Population 2017'!J40/'Population 2017'!C40,"  ")</f>
        <v>0.01952085181898847</v>
      </c>
      <c r="J40" s="14">
        <f>IF('Population 2017'!I40&gt;0,'Population 2017'!I40/'Population 2017'!C40,"  ")</f>
        <v>0.02395740905057675</v>
      </c>
      <c r="K40" s="8">
        <v>2018</v>
      </c>
    </row>
    <row r="41" ht="15" customHeight="1">
      <c r="A41" t="s" s="5">
        <v>88</v>
      </c>
      <c r="B41" t="s" s="5">
        <v>89</v>
      </c>
      <c r="C41" s="14">
        <f>1-D41</f>
        <v>0.8300000000000001</v>
      </c>
      <c r="D41" s="14">
        <f>ROUND(E41,2)+ROUND(F41,2)</f>
        <v>0.17</v>
      </c>
      <c r="E41" s="14">
        <f>'Population 2017'!E41/'Population 2017'!C41</f>
        <v>0.09819245082402978</v>
      </c>
      <c r="F41" s="14">
        <f>'Population 2017'!H41/'Population 2017'!C41</f>
        <v>0.07049441786283892</v>
      </c>
      <c r="G41" t="s" s="5">
        <f>IF('Population 2017'!F41&gt;0,'Population 2017'!F41/'Population 2017'!C41,"  ")</f>
        <v>131</v>
      </c>
      <c r="H41" t="s" s="5">
        <f>IF('Population 2017'!G41&gt;0,'Population 2017'!G41/'Population 2017'!C41,"  ")</f>
        <v>131</v>
      </c>
      <c r="I41" t="s" s="5">
        <f>IF('Population 2017'!J41&gt;0,'Population 2017'!J41/'Population 2017'!C41,"  ")</f>
        <v>131</v>
      </c>
      <c r="J41" t="s" s="5">
        <f>IF('Population 2017'!I41&gt;0,'Population 2017'!I41/'Population 2017'!C41,"  ")</f>
        <v>131</v>
      </c>
      <c r="K41" s="8">
        <v>2018</v>
      </c>
    </row>
    <row r="42" ht="15" customHeight="1">
      <c r="A42" t="s" s="5">
        <v>90</v>
      </c>
      <c r="B42" t="s" s="5">
        <v>91</v>
      </c>
      <c r="C42" s="14">
        <f>1-D42</f>
        <v>0.54</v>
      </c>
      <c r="D42" s="15">
        <f>ROUND(E42,2)+ROUND(F42,2)</f>
        <v>0.46</v>
      </c>
      <c r="E42" s="14">
        <f>ROUND(H42,2)+ROUND(G42,2)</f>
        <v>0.17</v>
      </c>
      <c r="F42" s="14">
        <f>ROUND(J42,2)+ROUND(I42,2)</f>
        <v>0.29</v>
      </c>
      <c r="G42" s="14">
        <v>0.06</v>
      </c>
      <c r="H42" s="14">
        <v>0.11</v>
      </c>
      <c r="I42" s="14">
        <f>IF('Population 2017'!J42&gt;0,'Population 2017'!J42/'Population 2017'!C42,"  ")</f>
        <v>0.2268760907504363</v>
      </c>
      <c r="J42" s="14">
        <f>IF('Population 2017'!I42&gt;0,'Population 2017'!I42/'Population 2017'!C42,"  ")</f>
        <v>0.0593368237347295</v>
      </c>
      <c r="K42" s="8">
        <v>2018</v>
      </c>
    </row>
    <row r="43" ht="15" customHeight="1">
      <c r="A43" t="s" s="5">
        <v>92</v>
      </c>
      <c r="B43" t="s" s="5">
        <v>93</v>
      </c>
      <c r="C43" s="14">
        <f>1-D43</f>
        <v>0.79</v>
      </c>
      <c r="D43" s="15">
        <f>ROUND(E43,2)+ROUND(F43,2)</f>
        <v>0.21</v>
      </c>
      <c r="E43" s="14">
        <f>'Population 2017'!E43/'Population 2017'!C43</f>
        <v>0.1534536013250369</v>
      </c>
      <c r="F43" s="14">
        <f>'Population 2017'!H43/'Population 2017'!C43</f>
        <v>0.06298401898025874</v>
      </c>
      <c r="G43" t="s" s="5">
        <f>IF('Population 2017'!F43&gt;0,'Population 2017'!F43/'Population 2017'!C43,"  ")</f>
        <v>131</v>
      </c>
      <c r="H43" s="14">
        <f>IF('Population 2017'!G43&gt;0,'Population 2017'!G43/'Population 2017'!C43,"  ")</f>
        <v>0.1534536013250369</v>
      </c>
      <c r="I43" s="14">
        <f>IF('Population 2017'!J43&gt;0,'Population 2017'!J43/'Population 2017'!C43,"  ")</f>
        <v>0.06298401898025874</v>
      </c>
      <c r="J43" t="s" s="5">
        <f>IF('Population 2017'!I43&gt;0,'Population 2017'!I43/'Population 2017'!C43,"  ")</f>
        <v>131</v>
      </c>
      <c r="K43" s="8">
        <v>2018</v>
      </c>
    </row>
    <row r="44" ht="15" customHeight="1">
      <c r="A44" t="s" s="5">
        <v>94</v>
      </c>
      <c r="B44" t="s" s="5">
        <v>95</v>
      </c>
      <c r="C44" s="14">
        <f>1-D44</f>
        <v>0.84</v>
      </c>
      <c r="D44" s="14">
        <f>ROUND(E44,2)+ROUND(F44,2)</f>
        <v>0.16</v>
      </c>
      <c r="E44" s="14">
        <f>'Population 2017'!E44/'Population 2017'!C44</f>
        <v>0.01617750451481272</v>
      </c>
      <c r="F44" s="14">
        <f>ROUND(J44,2)+ROUND(I44,2)</f>
        <v>0.14</v>
      </c>
      <c r="G44" t="s" s="5">
        <f>IF('Population 2017'!F44&gt;0,'Population 2017'!F44/'Population 2017'!C44,"  ")</f>
        <v>131</v>
      </c>
      <c r="H44" t="s" s="5">
        <f>IF('Population 2017'!G44&gt;0,'Population 2017'!G44/'Population 2017'!C44,"  ")</f>
        <v>131</v>
      </c>
      <c r="I44" s="14">
        <f>IF('Population 2017'!J44&gt;0,'Population 2017'!J44/'Population 2017'!C44,"  ")</f>
        <v>0.01171094170032672</v>
      </c>
      <c r="J44" s="14">
        <f>IF('Population 2017'!I44&gt;0,'Population 2017'!I44/'Population 2017'!C44,"  ")</f>
        <v>0.1302333916927446</v>
      </c>
      <c r="K44" s="8">
        <v>2018</v>
      </c>
    </row>
    <row r="45" ht="15" customHeight="1">
      <c r="A45" t="s" s="5">
        <v>96</v>
      </c>
      <c r="B45" t="s" s="5">
        <v>97</v>
      </c>
      <c r="C45" s="14">
        <f>1-D45</f>
        <v>0.51</v>
      </c>
      <c r="D45" s="14">
        <f>ROUND(E45,2)+ROUND(F45,2)</f>
        <v>0.49</v>
      </c>
      <c r="E45" s="14">
        <f>'Population 2017'!E45/'Population 2017'!C45</f>
        <v>0.2246344037388814</v>
      </c>
      <c r="F45" s="14">
        <f>'Population 2017'!H45/'Population 2017'!C45</f>
        <v>0.2659430122116689</v>
      </c>
      <c r="G45" t="s" s="5">
        <f>IF('Population 2017'!F45&gt;0,'Population 2017'!F45/'Population 2017'!C45,"  ")</f>
        <v>131</v>
      </c>
      <c r="H45" t="s" s="5">
        <f>IF('Population 2017'!G45&gt;0,'Population 2017'!G45/'Population 2017'!C45,"  ")</f>
        <v>131</v>
      </c>
      <c r="I45" t="s" s="5">
        <f>IF('Population 2017'!J45&gt;0,'Population 2017'!J45/'Population 2017'!C45,"  ")</f>
        <v>131</v>
      </c>
      <c r="J45" t="s" s="5">
        <f>IF('Population 2017'!I45&gt;0,'Population 2017'!I45/'Population 2017'!C45,"  ")</f>
        <v>131</v>
      </c>
      <c r="K45" s="8">
        <v>2018</v>
      </c>
    </row>
    <row r="46" ht="15" customHeight="1">
      <c r="A46" t="s" s="5">
        <v>98</v>
      </c>
      <c r="B46" t="s" s="5">
        <v>99</v>
      </c>
      <c r="C46" s="14">
        <f>1-D46</f>
        <v>0.62</v>
      </c>
      <c r="D46" s="14">
        <f>ROUND(E46,2)+ROUND(F46,2)</f>
        <v>0.38</v>
      </c>
      <c r="E46" s="14">
        <f>ROUND(H46,2)+ROUND(G46,2)</f>
        <v>0.34</v>
      </c>
      <c r="F46" s="14">
        <f>ROUND(J46,2)+ROUND(I46,2)</f>
        <v>0.04</v>
      </c>
      <c r="G46" s="14">
        <f>IF('Population 2017'!F46&gt;0,'Population 2017'!F46/'Population 2017'!C46,"  ")</f>
        <v>0.2961179656936503</v>
      </c>
      <c r="H46" s="14">
        <f>IF('Population 2017'!G46&gt;0,'Population 2017'!G46/'Population 2017'!C46,"  ")</f>
        <v>0.0423646637910857</v>
      </c>
      <c r="I46" s="14">
        <v>0.01</v>
      </c>
      <c r="J46" s="14">
        <v>0.03</v>
      </c>
      <c r="K46" s="8">
        <v>2018</v>
      </c>
    </row>
    <row r="47" ht="15" customHeight="1">
      <c r="A47" t="s" s="5">
        <v>100</v>
      </c>
      <c r="B47" t="s" s="5">
        <v>101</v>
      </c>
      <c r="C47" s="14"/>
      <c r="D47" s="14"/>
      <c r="E47" s="14"/>
      <c r="F47" s="14"/>
      <c r="G47" t="s" s="5">
        <f>IF('Population 2017'!F47&gt;0,'Population 2017'!F47/'Population 2017'!C47,"  ")</f>
        <v>131</v>
      </c>
      <c r="H47" t="s" s="5">
        <f>IF('Population 2017'!G47&gt;0,'Population 2017'!G47/'Population 2017'!C47,"  ")</f>
        <v>131</v>
      </c>
      <c r="I47" t="s" s="5">
        <f>IF('Population 2017'!J47&gt;0,'Population 2017'!J47/'Population 2017'!C47,"  ")</f>
        <v>131</v>
      </c>
      <c r="J47" t="s" s="5">
        <f>IF('Population 2017'!I47&gt;0,'Population 2017'!I47/'Population 2017'!C47,"  ")</f>
        <v>131</v>
      </c>
      <c r="K47" s="7"/>
    </row>
    <row r="48" ht="15" customHeight="1">
      <c r="A48" t="s" s="5">
        <v>102</v>
      </c>
      <c r="B48" t="s" s="5">
        <v>103</v>
      </c>
      <c r="C48" s="14">
        <f>1-D48</f>
        <v>0.61</v>
      </c>
      <c r="D48" s="14">
        <f>ROUND(E48,2)+ROUND(F48,2)</f>
        <v>0.39</v>
      </c>
      <c r="E48" s="14"/>
      <c r="F48" s="14">
        <f>ROUND(J48,2)+ROUND(I48,2)</f>
        <v>0.39</v>
      </c>
      <c r="G48" t="s" s="5">
        <f>IF('Population 2017'!F48&gt;0,'Population 2017'!F48/'Population 2017'!C48,"  ")</f>
        <v>131</v>
      </c>
      <c r="H48" t="s" s="5">
        <f>IF('Population 2017'!G48&gt;0,'Population 2017'!G48/'Population 2017'!C48,"  ")</f>
        <v>131</v>
      </c>
      <c r="I48" s="14">
        <f>IF('Population 2017'!J48&gt;0,'Population 2017'!J48/'Population 2017'!C48,"  ")</f>
        <v>0.1726955655206776</v>
      </c>
      <c r="J48" s="14">
        <f>IF('Population 2017'!I48&gt;0,'Population 2017'!I48/'Population 2017'!C48,"  ")</f>
        <v>0.2183856502242152</v>
      </c>
      <c r="K48" s="8">
        <v>2018</v>
      </c>
    </row>
    <row r="49" ht="15" customHeight="1">
      <c r="A49" t="s" s="5">
        <v>104</v>
      </c>
      <c r="B49" t="s" s="5">
        <v>105</v>
      </c>
      <c r="C49" s="14">
        <f>1-D49</f>
        <v>0.48</v>
      </c>
      <c r="D49" s="14">
        <f>ROUND(E49,2)+ROUND(F49,2)</f>
        <v>0.52</v>
      </c>
      <c r="E49" s="14">
        <f>ROUND(H49,2)+ROUND(G49,2)</f>
        <v>0.21</v>
      </c>
      <c r="F49" s="14">
        <f>ROUND(J49,2)+ROUND(I49,2)</f>
        <v>0.3099999999999999</v>
      </c>
      <c r="G49" s="14">
        <f>IF('Population 2017'!F49&gt;0,'Population 2017'!F49/'Population 2017'!C49,"  ")</f>
        <v>0.1233021176073568</v>
      </c>
      <c r="H49" s="14">
        <f>IF('Population 2017'!G49&gt;0,'Population 2017'!G49/'Population 2017'!C49,"  ")</f>
        <v>0.0883742512444107</v>
      </c>
      <c r="I49" s="14">
        <f>IF('Population 2017'!J49&gt;0,'Population 2017'!J49/'Population 2017'!C49,"  ")</f>
        <v>0.1389943474225934</v>
      </c>
      <c r="J49" s="14">
        <f>IF('Population 2017'!I49&gt;0,'Population 2017'!I49/'Population 2017'!C49,"  ")</f>
        <v>0.1693242217160213</v>
      </c>
      <c r="K49" s="8">
        <v>2017</v>
      </c>
    </row>
    <row r="50" ht="15" customHeight="1">
      <c r="A50" t="s" s="5">
        <v>106</v>
      </c>
      <c r="B50" t="s" s="5">
        <v>107</v>
      </c>
      <c r="C50" s="14">
        <f>1-D50</f>
        <v>0.89</v>
      </c>
      <c r="D50" s="14">
        <f>ROUND(E50,2)+ROUND(F50,2)</f>
        <v>0.11</v>
      </c>
      <c r="E50" s="14">
        <f>ROUND(H50,2)+ROUND(G50,2)</f>
        <v>0.11</v>
      </c>
      <c r="F50" s="14"/>
      <c r="G50" s="14">
        <f>IF('Population 2017'!F50&gt;0,'Population 2017'!F50/'Population 2017'!C50,"  ")</f>
        <v>0.1046270718232044</v>
      </c>
      <c r="H50" s="14">
        <f>IF('Population 2017'!G50&gt;0,'Population 2017'!G50/'Population 2017'!C50,"  ")</f>
        <v>0.01035911602209945</v>
      </c>
      <c r="I50" t="s" s="5">
        <f>IF('Population 2017'!J50&gt;0,'Population 2017'!J50/'Population 2017'!C50,"  ")</f>
        <v>131</v>
      </c>
      <c r="J50" t="s" s="5">
        <f>IF('Population 2017'!I50&gt;0,'Population 2017'!I50/'Population 2017'!C50,"  ")</f>
        <v>131</v>
      </c>
      <c r="K50" s="8">
        <v>2018</v>
      </c>
    </row>
    <row r="51" ht="15" customHeight="1">
      <c r="A51" t="s" s="5">
        <v>108</v>
      </c>
      <c r="B51" t="s" s="5">
        <v>109</v>
      </c>
      <c r="C51" s="14">
        <f>1-D51</f>
        <v>0.7</v>
      </c>
      <c r="D51" s="14">
        <f>ROUND(E51,2)+ROUND(F51,2)</f>
        <v>0.3</v>
      </c>
      <c r="E51" s="14">
        <f>ROUND(H51,2)+ROUND(G51,2)</f>
        <v>0.2</v>
      </c>
      <c r="F51" s="14">
        <f>ROUND(J51,2)+ROUND(I51,2)</f>
        <v>0.09999999999999999</v>
      </c>
      <c r="G51" s="14">
        <f>IF('Population 2017'!F51&gt;0,'Population 2017'!F51/'Population 2017'!C51,"  ")</f>
        <v>0.02241238793806031</v>
      </c>
      <c r="H51" s="14">
        <f>IF('Population 2017'!G51&gt;0,'Population 2017'!G51/'Population 2017'!C51,"  ")</f>
        <v>0.1801140994295028</v>
      </c>
      <c r="I51" s="14">
        <f>IF('Population 2017'!J51&gt;0,'Population 2017'!J51/'Population 2017'!C51,"  ")</f>
        <v>0.07008964955175224</v>
      </c>
      <c r="J51" s="14">
        <f>IF('Population 2017'!I51&gt;0,'Population 2017'!I51/'Population 2017'!C51,"  ")</f>
        <v>0.02811735941320294</v>
      </c>
      <c r="K51" s="8">
        <v>2018</v>
      </c>
    </row>
    <row r="52" ht="15" customHeight="1">
      <c r="A52" s="7"/>
      <c r="B52" s="7"/>
      <c r="C52" s="7"/>
      <c r="D52" s="7"/>
      <c r="E52" s="7"/>
      <c r="F52" s="7"/>
      <c r="G52" s="7"/>
      <c r="H52" s="7"/>
      <c r="I52" s="7"/>
      <c r="J52" s="7"/>
      <c r="K52" s="7"/>
    </row>
    <row r="53" ht="15" customHeight="1">
      <c r="A53" s="7"/>
      <c r="B53" t="s" s="9">
        <v>110</v>
      </c>
      <c r="C53" s="29">
        <f>('Population 2017'!C53-'Population 2017'!D53)/'Population 2017'!C53</f>
        <v>0.7731386371860722</v>
      </c>
      <c r="D53" s="29">
        <f>'Population 2017'!D53/'Population 2017'!C53</f>
        <v>0.2268613628139278</v>
      </c>
      <c r="E53" s="29">
        <v>0.11</v>
      </c>
      <c r="F53" s="29">
        <v>0.12</v>
      </c>
      <c r="G53" s="29">
        <v>0.07000000000000001</v>
      </c>
      <c r="H53" s="29">
        <v>0.04</v>
      </c>
      <c r="I53" s="29">
        <v>0.04</v>
      </c>
      <c r="J53" s="29">
        <v>0.08</v>
      </c>
      <c r="K53" s="7"/>
    </row>
    <row r="54" ht="15" customHeight="1">
      <c r="A54" s="7"/>
      <c r="B54" s="7"/>
      <c r="C54" s="7"/>
      <c r="D54" s="7"/>
      <c r="E54" s="7"/>
      <c r="F54" s="7"/>
      <c r="G54" s="7"/>
      <c r="H54" s="7"/>
      <c r="I54" s="7"/>
      <c r="J54" s="7"/>
      <c r="K54" s="7"/>
    </row>
    <row r="55" ht="15" customHeight="1">
      <c r="A55" s="7"/>
      <c r="B55" t="s" s="5">
        <v>140</v>
      </c>
      <c r="C55" s="8">
        <f>COUNTIF(C2:C51,"&gt;0")</f>
        <v>45</v>
      </c>
      <c r="D55" s="8">
        <f>COUNTIF(D2:D51,"&gt;0")</f>
        <v>45</v>
      </c>
      <c r="E55" s="8">
        <f>COUNTIF(E2:E51,"&gt;0")</f>
        <v>39</v>
      </c>
      <c r="F55" s="8">
        <f>COUNTIF(F2:F51,"&gt;0")</f>
        <v>42</v>
      </c>
      <c r="G55" s="8">
        <f>COUNTIF(G2:G51,"&gt;0")</f>
        <v>26</v>
      </c>
      <c r="H55" s="8">
        <f>COUNTIF(H2:H51,"&gt;0")</f>
        <v>28</v>
      </c>
      <c r="I55" s="8">
        <f>COUNTIF(I2:I51,"&gt;0")</f>
        <v>37</v>
      </c>
      <c r="J55" s="8">
        <f>COUNTIF(J2:J51,"&gt;0")</f>
        <v>35</v>
      </c>
      <c r="K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W55"/>
  <sheetViews>
    <sheetView workbookViewId="0" showGridLines="0" defaultGridColor="1"/>
  </sheetViews>
  <sheetFormatPr defaultColWidth="8.83333" defaultRowHeight="15" customHeight="1" outlineLevelRow="0" outlineLevelCol="0"/>
  <cols>
    <col min="1" max="1" width="11.1719" style="31" customWidth="1"/>
    <col min="2" max="2" width="15.3516" style="31" customWidth="1"/>
    <col min="3" max="3" width="10.6719" style="31" customWidth="1"/>
    <col min="4" max="4" width="10.6719" style="31" customWidth="1"/>
    <col min="5" max="5" width="10.6719" style="31" customWidth="1"/>
    <col min="6" max="6" width="10.6719" style="31" customWidth="1"/>
    <col min="7" max="7" width="10.6719" style="31" customWidth="1"/>
    <col min="8" max="8" width="10.6719" style="31" customWidth="1"/>
    <col min="9" max="9" width="10.6719" style="31" customWidth="1"/>
    <col min="10" max="10" width="10.6719" style="31" customWidth="1"/>
    <col min="11" max="11" width="8.85156" style="31" customWidth="1"/>
    <col min="12" max="12" width="8.85156" style="31" customWidth="1"/>
    <col min="13" max="13" width="8.85156" style="31" customWidth="1"/>
    <col min="14" max="14" width="8.85156" style="31" customWidth="1"/>
    <col min="15" max="15" width="8.85156" style="31" customWidth="1"/>
    <col min="16" max="16" width="8.85156" style="31" customWidth="1"/>
    <col min="17" max="17" width="8.85156" style="31" customWidth="1"/>
    <col min="18" max="18" width="8.85156" style="31" customWidth="1"/>
    <col min="19" max="19" width="8.85156" style="31" customWidth="1"/>
    <col min="20" max="20" width="8.85156" style="31" customWidth="1"/>
    <col min="21" max="21" width="8.85156" style="31" customWidth="1"/>
    <col min="22" max="22" width="8.85156" style="31" customWidth="1"/>
    <col min="23" max="23" width="8.85156" style="31" customWidth="1"/>
    <col min="24" max="256" width="8.85156" style="31" customWidth="1"/>
  </cols>
  <sheetData>
    <row r="1" ht="57" customHeight="1">
      <c r="A1" t="s" s="2">
        <v>0</v>
      </c>
      <c r="B1" t="s" s="2">
        <v>1</v>
      </c>
      <c r="C1" t="s" s="3">
        <v>2</v>
      </c>
      <c r="D1" t="s" s="3">
        <v>3</v>
      </c>
      <c r="E1" t="s" s="3">
        <v>4</v>
      </c>
      <c r="F1" t="s" s="3">
        <v>5</v>
      </c>
      <c r="G1" t="s" s="3">
        <v>6</v>
      </c>
      <c r="H1" t="s" s="3">
        <v>7</v>
      </c>
      <c r="I1" t="s" s="3">
        <v>8</v>
      </c>
      <c r="J1" t="s" s="3">
        <v>9</v>
      </c>
      <c r="K1" s="4"/>
      <c r="L1" t="s" s="3">
        <v>141</v>
      </c>
      <c r="M1" t="s" s="3">
        <v>142</v>
      </c>
      <c r="N1" s="7"/>
      <c r="O1" s="7"/>
      <c r="P1" s="7"/>
      <c r="Q1" s="7"/>
      <c r="R1" s="7"/>
      <c r="S1" s="7"/>
      <c r="T1" s="7"/>
      <c r="U1" s="7"/>
      <c r="V1" s="7"/>
      <c r="W1" s="7"/>
    </row>
    <row r="2" ht="15" customHeight="1">
      <c r="A2" t="s" s="5">
        <v>10</v>
      </c>
      <c r="B2" t="s" s="5">
        <v>11</v>
      </c>
      <c r="C2" s="6">
        <v>30816</v>
      </c>
      <c r="D2" s="6">
        <v>4895</v>
      </c>
      <c r="E2" s="6">
        <v>3900</v>
      </c>
      <c r="F2" s="6">
        <v>1829</v>
      </c>
      <c r="G2" s="6">
        <v>2071</v>
      </c>
      <c r="H2" s="6">
        <v>995</v>
      </c>
      <c r="I2" s="6">
        <v>219</v>
      </c>
      <c r="J2" s="6">
        <v>776</v>
      </c>
      <c r="K2" s="7"/>
      <c r="L2" s="7"/>
      <c r="M2" s="7"/>
      <c r="N2" s="7"/>
      <c r="O2" s="6"/>
      <c r="P2" s="7"/>
      <c r="Q2" s="7"/>
      <c r="R2" s="7"/>
      <c r="S2" s="7"/>
      <c r="T2" s="7"/>
      <c r="U2" s="7"/>
      <c r="V2" s="7"/>
      <c r="W2" s="7"/>
    </row>
    <row r="3" ht="15" customHeight="1">
      <c r="A3" t="s" s="5">
        <v>12</v>
      </c>
      <c r="B3" t="s" s="5">
        <v>13</v>
      </c>
      <c r="C3" s="6">
        <v>12643</v>
      </c>
      <c r="D3" s="6">
        <v>3220</v>
      </c>
      <c r="E3" s="6">
        <v>2370</v>
      </c>
      <c r="F3" s="6">
        <v>800</v>
      </c>
      <c r="G3" s="6">
        <v>1570</v>
      </c>
      <c r="H3" s="6">
        <v>850</v>
      </c>
      <c r="I3" s="6">
        <v>143</v>
      </c>
      <c r="J3" s="6">
        <v>707</v>
      </c>
      <c r="K3" s="7"/>
      <c r="L3" s="7"/>
      <c r="M3" t="s" s="5">
        <v>143</v>
      </c>
      <c r="N3" s="7"/>
      <c r="O3" s="6"/>
      <c r="P3" s="6"/>
      <c r="Q3" s="7"/>
      <c r="R3" s="7"/>
      <c r="S3" s="7"/>
      <c r="T3" s="7"/>
      <c r="U3" s="7"/>
      <c r="V3" s="7"/>
      <c r="W3" s="7"/>
    </row>
    <row r="4" ht="15" customHeight="1">
      <c r="A4" t="s" s="5">
        <v>14</v>
      </c>
      <c r="B4" t="s" s="5">
        <v>15</v>
      </c>
      <c r="C4" s="6">
        <v>9852</v>
      </c>
      <c r="D4" s="6">
        <v>5712</v>
      </c>
      <c r="E4" s="6">
        <v>640</v>
      </c>
      <c r="F4" s="6">
        <v>638</v>
      </c>
      <c r="G4" s="6">
        <v>2</v>
      </c>
      <c r="H4" s="6">
        <v>5072</v>
      </c>
      <c r="I4" s="6">
        <v>2693</v>
      </c>
      <c r="J4" s="6">
        <v>2379</v>
      </c>
      <c r="K4" s="7"/>
      <c r="L4" s="7"/>
      <c r="M4" s="7"/>
      <c r="N4" s="7"/>
      <c r="O4" s="6"/>
      <c r="P4" s="7"/>
      <c r="Q4" s="7"/>
      <c r="R4" s="7"/>
      <c r="S4" s="7"/>
      <c r="T4" s="7"/>
      <c r="U4" s="7"/>
      <c r="V4" s="7"/>
      <c r="W4" s="7"/>
    </row>
    <row r="5" ht="15" customHeight="1">
      <c r="A5" t="s" s="5">
        <v>16</v>
      </c>
      <c r="B5" t="s" s="5">
        <v>17</v>
      </c>
      <c r="C5" s="6">
        <v>18262</v>
      </c>
      <c r="D5" s="6">
        <v>7991</v>
      </c>
      <c r="E5" s="6">
        <v>4570</v>
      </c>
      <c r="F5" s="6">
        <v>1641</v>
      </c>
      <c r="G5" s="6">
        <v>2929</v>
      </c>
      <c r="H5" s="6">
        <v>3421</v>
      </c>
      <c r="I5" s="6">
        <v>149</v>
      </c>
      <c r="J5" s="6">
        <v>3272</v>
      </c>
      <c r="K5" s="7"/>
      <c r="L5" s="7"/>
      <c r="M5" s="7"/>
      <c r="N5" s="7"/>
      <c r="O5" s="6"/>
      <c r="P5" s="7"/>
      <c r="Q5" s="7"/>
      <c r="R5" s="7"/>
      <c r="S5" s="7"/>
      <c r="T5" s="7"/>
      <c r="U5" s="7"/>
      <c r="V5" s="7"/>
      <c r="W5" s="7"/>
    </row>
    <row r="6" ht="15" customHeight="1">
      <c r="A6" t="s" s="5">
        <v>18</v>
      </c>
      <c r="B6" t="s" s="5">
        <v>19</v>
      </c>
      <c r="C6" s="6">
        <v>37138</v>
      </c>
      <c r="D6" s="6">
        <v>12228</v>
      </c>
      <c r="E6" s="6">
        <v>7545</v>
      </c>
      <c r="F6" s="6">
        <v>3320</v>
      </c>
      <c r="G6" s="6">
        <v>4225</v>
      </c>
      <c r="H6" s="6">
        <v>4683</v>
      </c>
      <c r="I6" s="6">
        <v>4653</v>
      </c>
      <c r="J6" s="6">
        <v>30</v>
      </c>
      <c r="K6" s="7"/>
      <c r="L6" s="7"/>
      <c r="M6" s="7"/>
      <c r="N6" s="7"/>
      <c r="O6" s="6"/>
      <c r="P6" s="6"/>
      <c r="Q6" s="6"/>
      <c r="R6" s="6"/>
      <c r="S6" s="6"/>
      <c r="T6" s="6"/>
      <c r="U6" s="6"/>
      <c r="V6" s="7"/>
      <c r="W6" s="7"/>
    </row>
    <row r="7" ht="15" customHeight="1">
      <c r="A7" t="s" s="5">
        <v>20</v>
      </c>
      <c r="B7" t="s" s="5">
        <v>21</v>
      </c>
      <c r="C7" s="6">
        <v>9162</v>
      </c>
      <c r="D7" s="6">
        <v>3429</v>
      </c>
      <c r="E7" s="6">
        <v>29</v>
      </c>
      <c r="F7" s="6">
        <v>12</v>
      </c>
      <c r="G7" s="6">
        <v>17</v>
      </c>
      <c r="H7" s="6">
        <v>3400</v>
      </c>
      <c r="I7" s="6">
        <v>945</v>
      </c>
      <c r="J7" s="6">
        <v>2455</v>
      </c>
      <c r="K7" s="7"/>
      <c r="L7" s="7"/>
      <c r="M7" t="s" s="5">
        <v>143</v>
      </c>
      <c r="N7" s="7"/>
      <c r="O7" s="6"/>
      <c r="P7" s="6"/>
      <c r="Q7" s="6"/>
      <c r="R7" s="6"/>
      <c r="S7" s="6"/>
      <c r="T7" s="6"/>
      <c r="U7" s="6"/>
      <c r="V7" s="7"/>
      <c r="W7" s="7"/>
    </row>
    <row r="8" ht="15" customHeight="1">
      <c r="A8" t="s" s="5">
        <v>22</v>
      </c>
      <c r="B8" t="s" s="5">
        <v>23</v>
      </c>
      <c r="C8" s="6">
        <v>21555</v>
      </c>
      <c r="D8" s="6">
        <v>2617</v>
      </c>
      <c r="E8" s="6">
        <v>816</v>
      </c>
      <c r="F8" s="6"/>
      <c r="G8" s="6"/>
      <c r="H8" s="6">
        <v>1801</v>
      </c>
      <c r="I8" s="6">
        <v>1037</v>
      </c>
      <c r="J8" s="6">
        <v>764</v>
      </c>
      <c r="K8" s="7"/>
      <c r="L8" s="7"/>
      <c r="M8" s="7"/>
      <c r="N8" s="7"/>
      <c r="O8" s="6"/>
      <c r="P8" s="7"/>
      <c r="Q8" s="7"/>
      <c r="R8" s="7"/>
      <c r="S8" s="7"/>
      <c r="T8" s="7"/>
      <c r="U8" s="7"/>
      <c r="V8" s="7"/>
      <c r="W8" s="7"/>
    </row>
    <row r="9" ht="15" customHeight="1">
      <c r="A9" t="s" s="5">
        <v>24</v>
      </c>
      <c r="B9" t="s" s="5">
        <v>25</v>
      </c>
      <c r="C9" s="6">
        <v>16368</v>
      </c>
      <c r="D9" s="6"/>
      <c r="E9" s="6"/>
      <c r="F9" s="6"/>
      <c r="G9" s="6"/>
      <c r="H9" s="6"/>
      <c r="I9" s="6"/>
      <c r="J9" s="6"/>
      <c r="K9" s="7"/>
      <c r="L9" s="7"/>
      <c r="M9" t="s" s="5">
        <v>143</v>
      </c>
      <c r="N9" s="7"/>
      <c r="O9" s="6"/>
      <c r="P9" s="6"/>
      <c r="Q9" s="7"/>
      <c r="R9" s="7"/>
      <c r="S9" s="7"/>
      <c r="T9" s="7"/>
      <c r="U9" s="7"/>
      <c r="V9" s="7"/>
      <c r="W9" s="7"/>
    </row>
    <row r="10" ht="15" customHeight="1">
      <c r="A10" t="s" s="5">
        <v>26</v>
      </c>
      <c r="B10" t="s" s="5">
        <v>27</v>
      </c>
      <c r="C10" s="6">
        <v>32140</v>
      </c>
      <c r="D10" s="6">
        <v>10585</v>
      </c>
      <c r="E10" s="6">
        <v>9441</v>
      </c>
      <c r="F10" s="6">
        <v>4887</v>
      </c>
      <c r="G10" s="6">
        <v>4554</v>
      </c>
      <c r="H10" s="6">
        <v>1144</v>
      </c>
      <c r="I10" s="6">
        <v>336</v>
      </c>
      <c r="J10" s="6">
        <v>808</v>
      </c>
      <c r="K10" s="7"/>
      <c r="L10" s="7"/>
      <c r="M10" s="7"/>
      <c r="N10" s="7"/>
      <c r="O10" s="6"/>
      <c r="P10" s="7"/>
      <c r="Q10" s="7"/>
      <c r="R10" s="7"/>
      <c r="S10" s="7"/>
      <c r="T10" s="7"/>
      <c r="U10" s="7"/>
      <c r="V10" s="7"/>
      <c r="W10" s="7"/>
    </row>
    <row r="11" ht="15" customHeight="1">
      <c r="A11" t="s" s="5">
        <v>28</v>
      </c>
      <c r="B11" t="s" s="5">
        <v>29</v>
      </c>
      <c r="C11" s="6">
        <f>'Admissions 2017'!C11</f>
        <v>17237</v>
      </c>
      <c r="D11" s="6">
        <f>'Admissions 2017'!D11</f>
        <v>6066</v>
      </c>
      <c r="E11" s="6">
        <f>'Admissions 2017'!E11</f>
        <v>3692</v>
      </c>
      <c r="F11" s="6"/>
      <c r="G11" s="6"/>
      <c r="H11" s="6">
        <f>'Admissions 2017'!H11</f>
        <v>2374</v>
      </c>
      <c r="I11" s="6">
        <f>'Admissions 2017'!I11</f>
        <v>1566</v>
      </c>
      <c r="J11" s="6">
        <f>'Admissions 2017'!J11</f>
        <v>808</v>
      </c>
      <c r="K11" s="7"/>
      <c r="L11" t="s" s="5">
        <v>143</v>
      </c>
      <c r="M11" s="7"/>
      <c r="N11" s="7"/>
      <c r="O11" s="7"/>
      <c r="P11" s="7"/>
      <c r="Q11" s="7"/>
      <c r="R11" s="7"/>
      <c r="S11" s="7"/>
      <c r="T11" s="7"/>
      <c r="U11" s="7"/>
      <c r="V11" s="7"/>
      <c r="W11" s="7"/>
    </row>
    <row r="12" ht="15" customHeight="1">
      <c r="A12" t="s" s="5">
        <v>30</v>
      </c>
      <c r="B12" t="s" s="5">
        <v>31</v>
      </c>
      <c r="C12" s="6">
        <v>6943</v>
      </c>
      <c r="D12" s="6">
        <v>3596</v>
      </c>
      <c r="E12" s="6">
        <v>3237</v>
      </c>
      <c r="F12" s="6">
        <v>1937</v>
      </c>
      <c r="G12" s="6">
        <v>1300</v>
      </c>
      <c r="H12" s="6">
        <v>359</v>
      </c>
      <c r="I12" s="6">
        <v>174</v>
      </c>
      <c r="J12" s="6">
        <v>185</v>
      </c>
      <c r="K12" s="7"/>
      <c r="L12" s="7"/>
      <c r="M12" s="7"/>
      <c r="N12" s="7"/>
      <c r="O12" s="7"/>
      <c r="P12" s="7"/>
      <c r="Q12" s="7"/>
      <c r="R12" s="7"/>
      <c r="S12" s="7"/>
      <c r="T12" s="7"/>
      <c r="U12" s="7"/>
      <c r="V12" s="7"/>
      <c r="W12" s="7"/>
    </row>
    <row r="13" ht="15" customHeight="1">
      <c r="A13" t="s" s="5">
        <v>32</v>
      </c>
      <c r="B13" t="s" s="5">
        <v>33</v>
      </c>
      <c r="C13" s="6">
        <v>5757</v>
      </c>
      <c r="D13" s="6">
        <v>2426</v>
      </c>
      <c r="E13" s="6">
        <v>1687</v>
      </c>
      <c r="F13" s="6">
        <v>922</v>
      </c>
      <c r="G13" s="6">
        <v>765</v>
      </c>
      <c r="H13" s="6">
        <v>739</v>
      </c>
      <c r="I13" s="6">
        <v>470</v>
      </c>
      <c r="J13" s="6">
        <v>269</v>
      </c>
      <c r="K13" s="7"/>
      <c r="L13" s="7"/>
      <c r="M13" t="s" s="5">
        <v>143</v>
      </c>
      <c r="N13" s="7"/>
      <c r="O13" s="6"/>
      <c r="P13" s="6"/>
      <c r="Q13" s="7"/>
      <c r="R13" s="7"/>
      <c r="S13" s="7"/>
      <c r="T13" s="7"/>
      <c r="U13" s="7"/>
      <c r="V13" s="7"/>
      <c r="W13" s="7"/>
    </row>
    <row r="14" ht="15" customHeight="1">
      <c r="A14" t="s" s="5">
        <v>34</v>
      </c>
      <c r="B14" t="s" s="5">
        <v>35</v>
      </c>
      <c r="C14" s="6">
        <v>6710</v>
      </c>
      <c r="D14" s="6">
        <v>5144</v>
      </c>
      <c r="E14" s="6">
        <v>3064</v>
      </c>
      <c r="F14" s="6">
        <v>2395</v>
      </c>
      <c r="G14" s="6">
        <v>669</v>
      </c>
      <c r="H14" s="6">
        <v>2080</v>
      </c>
      <c r="I14" s="6">
        <v>1784</v>
      </c>
      <c r="J14" s="6">
        <v>296</v>
      </c>
      <c r="K14" s="7"/>
      <c r="L14" s="7"/>
      <c r="M14" t="s" s="5">
        <v>143</v>
      </c>
      <c r="N14" s="7"/>
      <c r="O14" s="6"/>
      <c r="P14" s="6"/>
      <c r="Q14" s="7"/>
      <c r="R14" s="7"/>
      <c r="S14" s="7"/>
      <c r="T14" s="7"/>
      <c r="U14" s="7"/>
      <c r="V14" s="7"/>
      <c r="W14" s="7"/>
    </row>
    <row r="15" ht="15" customHeight="1">
      <c r="A15" t="s" s="5">
        <v>36</v>
      </c>
      <c r="B15" t="s" s="5">
        <v>37</v>
      </c>
      <c r="C15" s="6">
        <v>25321</v>
      </c>
      <c r="D15" s="6">
        <v>8680</v>
      </c>
      <c r="E15" s="6"/>
      <c r="F15" s="6"/>
      <c r="G15" s="6"/>
      <c r="H15" s="6">
        <v>8680</v>
      </c>
      <c r="I15" s="6">
        <v>1775</v>
      </c>
      <c r="J15" s="6">
        <v>6905</v>
      </c>
      <c r="K15" s="7"/>
      <c r="L15" s="7"/>
      <c r="M15" s="7"/>
      <c r="N15" s="7"/>
      <c r="O15" s="7"/>
      <c r="P15" s="7"/>
      <c r="Q15" s="7"/>
      <c r="R15" s="7"/>
      <c r="S15" s="7"/>
      <c r="T15" s="7"/>
      <c r="U15" s="7"/>
      <c r="V15" s="7"/>
      <c r="W15" s="7"/>
    </row>
    <row r="16" ht="15" customHeight="1">
      <c r="A16" t="s" s="5">
        <v>38</v>
      </c>
      <c r="B16" t="s" s="5">
        <v>39</v>
      </c>
      <c r="C16" s="6">
        <v>11850</v>
      </c>
      <c r="D16" s="6">
        <v>6333</v>
      </c>
      <c r="E16" s="6">
        <v>3812</v>
      </c>
      <c r="F16" s="6">
        <v>1516</v>
      </c>
      <c r="G16" s="6">
        <v>2296</v>
      </c>
      <c r="H16" s="6">
        <v>2521</v>
      </c>
      <c r="I16" s="6">
        <v>454</v>
      </c>
      <c r="J16" s="6">
        <v>2067</v>
      </c>
      <c r="K16" s="7"/>
      <c r="L16" s="7"/>
      <c r="M16" s="7"/>
      <c r="N16" s="7"/>
      <c r="O16" s="7"/>
      <c r="P16" s="7"/>
      <c r="Q16" s="7"/>
      <c r="R16" s="7"/>
      <c r="S16" s="7"/>
      <c r="T16" s="7"/>
      <c r="U16" s="7"/>
      <c r="V16" s="7"/>
      <c r="W16" s="7"/>
    </row>
    <row r="17" ht="15" customHeight="1">
      <c r="A17" t="s" s="5">
        <v>40</v>
      </c>
      <c r="B17" t="s" s="5">
        <v>41</v>
      </c>
      <c r="C17" s="6">
        <f>'Admissions 2017'!C17</f>
        <v>6369</v>
      </c>
      <c r="D17" s="6">
        <f>'Admissions 2017'!D17</f>
        <v>4336</v>
      </c>
      <c r="E17" s="6">
        <f>'Admissions 2017'!E17</f>
        <v>2939</v>
      </c>
      <c r="F17" s="6">
        <f>'Admissions 2017'!F17</f>
        <v>522</v>
      </c>
      <c r="G17" s="6">
        <f>'Admissions 2017'!G17</f>
        <v>2417</v>
      </c>
      <c r="H17" s="6">
        <f>'Admissions 2017'!H17</f>
        <v>1397</v>
      </c>
      <c r="I17" s="6">
        <f>'Admissions 2017'!I17</f>
        <v>196</v>
      </c>
      <c r="J17" s="6">
        <f>'Admissions 2017'!J17</f>
        <v>1201</v>
      </c>
      <c r="K17" s="7"/>
      <c r="L17" t="s" s="5">
        <v>143</v>
      </c>
      <c r="M17" s="6"/>
      <c r="N17" s="7"/>
      <c r="O17" s="6"/>
      <c r="P17" s="6"/>
      <c r="Q17" s="6"/>
      <c r="R17" s="7"/>
      <c r="S17" s="7"/>
      <c r="T17" s="7"/>
      <c r="U17" s="7"/>
      <c r="V17" s="7"/>
      <c r="W17" s="7"/>
    </row>
    <row r="18" ht="15" customHeight="1">
      <c r="A18" t="s" s="5">
        <v>42</v>
      </c>
      <c r="B18" t="s" s="5">
        <v>43</v>
      </c>
      <c r="C18" s="6">
        <v>21444</v>
      </c>
      <c r="D18" s="6">
        <v>13665</v>
      </c>
      <c r="E18" s="6">
        <v>4715</v>
      </c>
      <c r="F18" s="6"/>
      <c r="G18" s="6"/>
      <c r="H18" s="6">
        <v>8950</v>
      </c>
      <c r="I18" s="6">
        <v>252</v>
      </c>
      <c r="J18" s="6">
        <v>8698</v>
      </c>
      <c r="K18" s="7"/>
      <c r="L18" s="7"/>
      <c r="M18" t="s" s="5">
        <v>143</v>
      </c>
      <c r="N18" s="7"/>
      <c r="O18" s="6"/>
      <c r="P18" s="6"/>
      <c r="Q18" s="6"/>
      <c r="R18" s="6"/>
      <c r="S18" s="6"/>
      <c r="T18" s="6"/>
      <c r="U18" s="6"/>
      <c r="V18" s="6"/>
      <c r="W18" s="6"/>
    </row>
    <row r="19" ht="15" customHeight="1">
      <c r="A19" t="s" s="5">
        <v>44</v>
      </c>
      <c r="B19" t="s" s="5">
        <v>45</v>
      </c>
      <c r="C19" s="6">
        <v>16450</v>
      </c>
      <c r="D19" s="6">
        <v>8424</v>
      </c>
      <c r="E19" s="6">
        <v>3473</v>
      </c>
      <c r="F19" s="6">
        <v>674</v>
      </c>
      <c r="G19" s="6">
        <v>2799</v>
      </c>
      <c r="H19" s="6">
        <v>4951</v>
      </c>
      <c r="I19" s="6">
        <v>4191</v>
      </c>
      <c r="J19" s="6">
        <v>760</v>
      </c>
      <c r="K19" s="7"/>
      <c r="L19" s="7"/>
      <c r="M19" t="s" s="5">
        <v>143</v>
      </c>
      <c r="N19" s="7"/>
      <c r="O19" s="6"/>
      <c r="P19" s="6"/>
      <c r="Q19" s="6"/>
      <c r="R19" s="6"/>
      <c r="S19" s="6"/>
      <c r="T19" s="6"/>
      <c r="U19" s="6"/>
      <c r="V19" s="6"/>
      <c r="W19" s="6"/>
    </row>
    <row r="20" ht="15" customHeight="1">
      <c r="A20" t="s" s="5">
        <v>46</v>
      </c>
      <c r="B20" t="s" s="5">
        <v>47</v>
      </c>
      <c r="C20" s="6">
        <v>2492</v>
      </c>
      <c r="D20" s="6">
        <v>256</v>
      </c>
      <c r="E20" s="6">
        <v>27</v>
      </c>
      <c r="F20" s="6"/>
      <c r="G20" s="6"/>
      <c r="H20" s="6">
        <v>229</v>
      </c>
      <c r="I20" s="6">
        <v>45</v>
      </c>
      <c r="J20" s="6">
        <v>184</v>
      </c>
      <c r="K20" s="7"/>
      <c r="L20" s="7"/>
      <c r="M20" s="7"/>
      <c r="N20" s="7"/>
      <c r="O20" s="7"/>
      <c r="P20" s="7"/>
      <c r="Q20" s="7"/>
      <c r="R20" s="7"/>
      <c r="S20" s="7"/>
      <c r="T20" s="7"/>
      <c r="U20" s="7"/>
      <c r="V20" s="7"/>
      <c r="W20" s="7"/>
    </row>
    <row r="21" ht="15" customHeight="1">
      <c r="A21" t="s" s="5">
        <v>48</v>
      </c>
      <c r="B21" t="s" s="5">
        <v>49</v>
      </c>
      <c r="C21" s="6">
        <v>8510</v>
      </c>
      <c r="D21" s="6">
        <v>2890</v>
      </c>
      <c r="E21" s="6">
        <v>1582</v>
      </c>
      <c r="F21" s="6">
        <v>154</v>
      </c>
      <c r="G21" s="6">
        <v>1428</v>
      </c>
      <c r="H21" s="6">
        <v>1308</v>
      </c>
      <c r="I21" s="6">
        <v>178</v>
      </c>
      <c r="J21" s="6">
        <v>1130</v>
      </c>
      <c r="K21" s="7"/>
      <c r="L21" s="7"/>
      <c r="M21" t="s" s="5">
        <v>143</v>
      </c>
      <c r="N21" s="7"/>
      <c r="O21" s="6"/>
      <c r="P21" s="6"/>
      <c r="Q21" s="7"/>
      <c r="R21" s="7"/>
      <c r="S21" s="7"/>
      <c r="T21" s="7"/>
      <c r="U21" s="7"/>
      <c r="V21" s="7"/>
      <c r="W21" s="7"/>
    </row>
    <row r="22" ht="15" customHeight="1">
      <c r="A22" t="s" s="5">
        <v>50</v>
      </c>
      <c r="B22" t="s" s="5">
        <v>51</v>
      </c>
      <c r="C22" s="6">
        <v>1345</v>
      </c>
      <c r="D22" s="6">
        <v>588</v>
      </c>
      <c r="E22" s="6">
        <v>588</v>
      </c>
      <c r="F22" s="6">
        <v>298</v>
      </c>
      <c r="G22" s="6">
        <v>290</v>
      </c>
      <c r="H22" s="6"/>
      <c r="I22" s="6"/>
      <c r="J22" s="6"/>
      <c r="K22" s="7"/>
      <c r="L22" s="7"/>
      <c r="M22" t="s" s="5">
        <v>143</v>
      </c>
      <c r="N22" s="7"/>
      <c r="O22" s="6"/>
      <c r="P22" s="6"/>
      <c r="Q22" s="6"/>
      <c r="R22" s="6"/>
      <c r="S22" s="6"/>
      <c r="T22" s="6"/>
      <c r="U22" s="7"/>
      <c r="V22" s="7"/>
      <c r="W22" s="7"/>
    </row>
    <row r="23" ht="15" customHeight="1">
      <c r="A23" t="s" s="5">
        <v>52</v>
      </c>
      <c r="B23" t="s" s="5">
        <v>53</v>
      </c>
      <c r="C23" s="6">
        <v>9386</v>
      </c>
      <c r="D23" s="6">
        <v>4889</v>
      </c>
      <c r="E23" s="6">
        <v>2169</v>
      </c>
      <c r="F23" s="6"/>
      <c r="G23" s="6"/>
      <c r="H23" s="6">
        <v>2720</v>
      </c>
      <c r="I23" s="6">
        <v>1029</v>
      </c>
      <c r="J23" s="6">
        <v>1691</v>
      </c>
      <c r="K23" s="7"/>
      <c r="L23" s="7"/>
      <c r="M23" s="7"/>
      <c r="N23" s="7"/>
      <c r="O23" s="7"/>
      <c r="P23" s="6"/>
      <c r="Q23" s="6"/>
      <c r="R23" s="6"/>
      <c r="S23" s="6"/>
      <c r="T23" s="6"/>
      <c r="U23" s="6"/>
      <c r="V23" s="6"/>
      <c r="W23" s="6"/>
    </row>
    <row r="24" ht="15" customHeight="1">
      <c r="A24" t="s" s="5">
        <v>54</v>
      </c>
      <c r="B24" t="s" s="5">
        <v>55</v>
      </c>
      <c r="C24" s="6">
        <v>8200</v>
      </c>
      <c r="D24" s="6">
        <v>5370</v>
      </c>
      <c r="E24" s="6">
        <v>1979</v>
      </c>
      <c r="F24" s="6"/>
      <c r="G24" s="6"/>
      <c r="H24" s="6">
        <v>3391</v>
      </c>
      <c r="I24" s="6">
        <v>405</v>
      </c>
      <c r="J24" s="6">
        <v>2986</v>
      </c>
      <c r="K24" s="7"/>
      <c r="L24" s="7"/>
      <c r="M24" s="7"/>
      <c r="N24" s="7"/>
      <c r="O24" s="7"/>
      <c r="P24" s="7"/>
      <c r="Q24" s="7"/>
      <c r="R24" s="7"/>
      <c r="S24" s="7"/>
      <c r="T24" s="7"/>
      <c r="U24" s="7"/>
      <c r="V24" s="7"/>
      <c r="W24" s="7"/>
    </row>
    <row r="25" ht="15" customHeight="1">
      <c r="A25" t="s" s="5">
        <v>56</v>
      </c>
      <c r="B25" t="s" s="5">
        <v>57</v>
      </c>
      <c r="C25" s="6">
        <v>19202</v>
      </c>
      <c r="D25" s="6">
        <v>14891</v>
      </c>
      <c r="E25" s="6">
        <v>8188</v>
      </c>
      <c r="F25" s="6">
        <v>2816</v>
      </c>
      <c r="G25" s="6">
        <v>5372</v>
      </c>
      <c r="H25" s="6">
        <v>6703</v>
      </c>
      <c r="I25" s="6">
        <v>1356</v>
      </c>
      <c r="J25" s="6">
        <v>5347</v>
      </c>
      <c r="K25" s="7"/>
      <c r="L25" s="7"/>
      <c r="M25" t="s" s="5">
        <v>143</v>
      </c>
      <c r="N25" s="7"/>
      <c r="O25" s="6"/>
      <c r="P25" s="6"/>
      <c r="Q25" s="7"/>
      <c r="R25" s="7"/>
      <c r="S25" s="7"/>
      <c r="T25" s="7"/>
      <c r="U25" s="7"/>
      <c r="V25" s="7"/>
      <c r="W25" s="7"/>
    </row>
    <row r="26" ht="15" customHeight="1">
      <c r="A26" t="s" s="5">
        <v>58</v>
      </c>
      <c r="B26" t="s" s="5">
        <v>59</v>
      </c>
      <c r="C26" s="6">
        <f>'Admissions 2017'!C26</f>
        <v>8545</v>
      </c>
      <c r="D26" s="6">
        <f>'Admissions 2017'!D26</f>
        <v>3842</v>
      </c>
      <c r="E26" s="6">
        <f>'Admissions 2017'!E26</f>
        <v>2021</v>
      </c>
      <c r="F26" s="6">
        <f>'Admissions 2017'!F26</f>
        <v>570</v>
      </c>
      <c r="G26" s="6">
        <f>'Admissions 2017'!G26</f>
        <v>1451</v>
      </c>
      <c r="H26" s="6">
        <f>'Admissions 2017'!H26</f>
        <v>1821</v>
      </c>
      <c r="I26" s="6">
        <f>'Admissions 2017'!I26</f>
        <v>261</v>
      </c>
      <c r="J26" s="6">
        <f>'Admissions 2017'!J26</f>
        <v>1560</v>
      </c>
      <c r="K26" s="7"/>
      <c r="L26" t="s" s="5">
        <v>143</v>
      </c>
      <c r="M26" s="7"/>
      <c r="N26" s="7"/>
      <c r="O26" s="7"/>
      <c r="P26" s="7"/>
      <c r="Q26" s="7"/>
      <c r="R26" s="7"/>
      <c r="S26" s="7"/>
      <c r="T26" s="7"/>
      <c r="U26" s="7"/>
      <c r="V26" s="7"/>
      <c r="W26" s="7"/>
    </row>
    <row r="27" ht="15" customHeight="1">
      <c r="A27" t="s" s="5">
        <v>60</v>
      </c>
      <c r="B27" t="s" s="5">
        <v>61</v>
      </c>
      <c r="C27" s="6">
        <v>1267</v>
      </c>
      <c r="D27" s="6">
        <v>520</v>
      </c>
      <c r="E27" s="8">
        <v>321</v>
      </c>
      <c r="F27" s="6">
        <v>113</v>
      </c>
      <c r="G27" s="8">
        <v>208</v>
      </c>
      <c r="H27" s="8">
        <v>199</v>
      </c>
      <c r="I27" s="6">
        <v>21</v>
      </c>
      <c r="J27" s="6">
        <v>178</v>
      </c>
      <c r="K27" s="7"/>
      <c r="L27" s="7"/>
      <c r="M27" s="7"/>
      <c r="N27" s="7"/>
      <c r="O27" s="7"/>
      <c r="P27" s="7"/>
      <c r="Q27" s="7"/>
      <c r="R27" s="7"/>
      <c r="S27" s="7"/>
      <c r="T27" s="7"/>
      <c r="U27" s="7"/>
      <c r="V27" s="7"/>
      <c r="W27" s="7"/>
    </row>
    <row r="28" ht="15" customHeight="1">
      <c r="A28" t="s" s="5">
        <v>62</v>
      </c>
      <c r="B28" t="s" s="5">
        <v>63</v>
      </c>
      <c r="C28" s="6">
        <v>24288</v>
      </c>
      <c r="D28" s="6">
        <v>14326</v>
      </c>
      <c r="E28" s="6">
        <v>8888</v>
      </c>
      <c r="F28" s="6">
        <v>6448</v>
      </c>
      <c r="G28" s="6">
        <v>2440</v>
      </c>
      <c r="H28" s="6">
        <v>5438</v>
      </c>
      <c r="I28" s="6">
        <v>5393</v>
      </c>
      <c r="J28" s="6">
        <v>45</v>
      </c>
      <c r="K28" s="7"/>
      <c r="L28" s="7"/>
      <c r="M28" t="s" s="5">
        <v>143</v>
      </c>
      <c r="N28" s="7"/>
      <c r="O28" s="6"/>
      <c r="P28" s="6"/>
      <c r="Q28" s="7"/>
      <c r="R28" s="7"/>
      <c r="S28" s="7"/>
      <c r="T28" s="7"/>
      <c r="U28" s="7"/>
      <c r="V28" s="7"/>
      <c r="W28" s="7"/>
    </row>
    <row r="29" ht="15" customHeight="1">
      <c r="A29" t="s" s="5">
        <v>64</v>
      </c>
      <c r="B29" t="s" s="5">
        <v>65</v>
      </c>
      <c r="C29" s="6">
        <v>1604</v>
      </c>
      <c r="D29" s="6">
        <v>793</v>
      </c>
      <c r="E29" s="6">
        <v>503</v>
      </c>
      <c r="F29" s="6">
        <v>118</v>
      </c>
      <c r="G29" s="6">
        <v>385</v>
      </c>
      <c r="H29" s="6">
        <v>290</v>
      </c>
      <c r="I29" s="6">
        <v>18</v>
      </c>
      <c r="J29" s="6">
        <v>272</v>
      </c>
      <c r="K29" s="7"/>
      <c r="L29" s="7"/>
      <c r="M29" s="7"/>
      <c r="N29" s="7"/>
      <c r="O29" s="7"/>
      <c r="P29" s="7"/>
      <c r="Q29" s="7"/>
      <c r="R29" s="7"/>
      <c r="S29" s="7"/>
      <c r="T29" s="7"/>
      <c r="U29" s="7"/>
      <c r="V29" s="7"/>
      <c r="W29" s="7"/>
    </row>
    <row r="30" ht="15" customHeight="1">
      <c r="A30" t="s" s="5">
        <v>66</v>
      </c>
      <c r="B30" t="s" s="5">
        <v>67</v>
      </c>
      <c r="C30" s="6">
        <v>2765</v>
      </c>
      <c r="D30" s="6">
        <v>599</v>
      </c>
      <c r="E30" s="6">
        <v>151</v>
      </c>
      <c r="F30" s="6"/>
      <c r="G30" s="6"/>
      <c r="H30" s="6">
        <v>448</v>
      </c>
      <c r="I30" s="6">
        <v>228</v>
      </c>
      <c r="J30" s="6">
        <v>220</v>
      </c>
      <c r="K30" s="7"/>
      <c r="L30" s="7"/>
      <c r="M30" t="s" s="5">
        <v>143</v>
      </c>
      <c r="N30" s="7"/>
      <c r="O30" s="6"/>
      <c r="P30" s="6"/>
      <c r="Q30" s="7"/>
      <c r="R30" s="7"/>
      <c r="S30" s="7"/>
      <c r="T30" s="7"/>
      <c r="U30" s="7"/>
      <c r="V30" s="7"/>
      <c r="W30" s="7"/>
    </row>
    <row r="31" ht="15" customHeight="1">
      <c r="A31" t="s" s="5">
        <v>68</v>
      </c>
      <c r="B31" t="s" s="5">
        <v>69</v>
      </c>
      <c r="C31" s="6">
        <v>1680</v>
      </c>
      <c r="D31" s="6">
        <v>1003</v>
      </c>
      <c r="E31" s="6">
        <v>181</v>
      </c>
      <c r="F31" s="6">
        <v>13</v>
      </c>
      <c r="G31" s="6">
        <v>168</v>
      </c>
      <c r="H31" s="8">
        <v>822</v>
      </c>
      <c r="I31" s="6">
        <v>37</v>
      </c>
      <c r="J31" s="8">
        <v>785</v>
      </c>
      <c r="K31" s="7"/>
      <c r="L31" s="7"/>
      <c r="M31" t="s" s="5">
        <v>143</v>
      </c>
      <c r="N31" s="7"/>
      <c r="O31" s="6"/>
      <c r="P31" s="6"/>
      <c r="Q31" s="6"/>
      <c r="R31" s="6"/>
      <c r="S31" s="6"/>
      <c r="T31" s="6"/>
      <c r="U31" s="7"/>
      <c r="V31" s="6"/>
      <c r="W31" s="7"/>
    </row>
    <row r="32" ht="15" customHeight="1">
      <c r="A32" t="s" s="5">
        <v>70</v>
      </c>
      <c r="B32" t="s" s="5">
        <v>71</v>
      </c>
      <c r="C32" s="6">
        <v>8936</v>
      </c>
      <c r="D32" s="6">
        <v>2422</v>
      </c>
      <c r="E32" s="6"/>
      <c r="F32" s="6"/>
      <c r="G32" s="6"/>
      <c r="H32" s="6">
        <v>2422</v>
      </c>
      <c r="I32" s="6">
        <v>567</v>
      </c>
      <c r="J32" s="6">
        <v>1855</v>
      </c>
      <c r="K32" s="7"/>
      <c r="L32" s="7"/>
      <c r="M32" s="7"/>
      <c r="N32" s="7"/>
      <c r="O32" s="7"/>
      <c r="P32" s="6"/>
      <c r="Q32" s="6"/>
      <c r="R32" s="6"/>
      <c r="S32" s="6"/>
      <c r="T32" s="6"/>
      <c r="U32" s="7"/>
      <c r="V32" s="6"/>
      <c r="W32" s="7"/>
    </row>
    <row r="33" ht="15" customHeight="1">
      <c r="A33" t="s" s="5">
        <v>72</v>
      </c>
      <c r="B33" t="s" s="5">
        <v>73</v>
      </c>
      <c r="C33" s="6">
        <f>'Admissions 2017'!C33</f>
        <v>3911</v>
      </c>
      <c r="D33" s="6">
        <f>'Admissions 2017'!D33</f>
        <v>1210</v>
      </c>
      <c r="E33" s="6"/>
      <c r="F33" s="6"/>
      <c r="G33" s="6"/>
      <c r="H33" s="6">
        <f>'Admissions 2017'!H33</f>
        <v>1210</v>
      </c>
      <c r="I33" s="6">
        <f>'Admissions 2017'!I33</f>
        <v>0</v>
      </c>
      <c r="J33" s="6">
        <f>'Admissions 2017'!J33</f>
        <v>0</v>
      </c>
      <c r="K33" s="7"/>
      <c r="L33" t="s" s="5">
        <v>143</v>
      </c>
      <c r="M33" s="7"/>
      <c r="N33" s="7"/>
      <c r="O33" s="7"/>
      <c r="P33" s="7"/>
      <c r="Q33" s="7"/>
      <c r="R33" s="7"/>
      <c r="S33" s="7"/>
      <c r="T33" s="7"/>
      <c r="U33" s="7"/>
      <c r="V33" s="7"/>
      <c r="W33" s="7"/>
    </row>
    <row r="34" ht="15" customHeight="1">
      <c r="A34" t="s" s="5">
        <v>74</v>
      </c>
      <c r="B34" t="s" s="5">
        <v>75</v>
      </c>
      <c r="C34" s="6">
        <v>6011</v>
      </c>
      <c r="D34" s="6">
        <v>2360</v>
      </c>
      <c r="E34" s="6">
        <v>1566</v>
      </c>
      <c r="F34" s="6">
        <v>69</v>
      </c>
      <c r="G34" s="6">
        <v>1497</v>
      </c>
      <c r="H34" s="6">
        <v>794</v>
      </c>
      <c r="I34" s="6">
        <v>23</v>
      </c>
      <c r="J34" s="6">
        <v>771</v>
      </c>
      <c r="K34" s="7"/>
      <c r="L34" s="7"/>
      <c r="M34" s="7"/>
      <c r="N34" s="7"/>
      <c r="O34" s="7"/>
      <c r="P34" s="7"/>
      <c r="Q34" s="7"/>
      <c r="R34" s="7"/>
      <c r="S34" s="7"/>
      <c r="T34" s="7"/>
      <c r="U34" s="7"/>
      <c r="V34" s="7"/>
      <c r="W34" s="7"/>
    </row>
    <row r="35" ht="15" customHeight="1">
      <c r="A35" t="s" s="5">
        <v>76</v>
      </c>
      <c r="B35" t="s" s="5">
        <v>77</v>
      </c>
      <c r="C35" s="6">
        <v>24851</v>
      </c>
      <c r="D35" s="6">
        <v>11705</v>
      </c>
      <c r="E35" s="6"/>
      <c r="F35" s="6"/>
      <c r="G35" s="6"/>
      <c r="H35" s="6">
        <v>11705</v>
      </c>
      <c r="I35" s="6">
        <v>1360</v>
      </c>
      <c r="J35" s="6">
        <v>10345</v>
      </c>
      <c r="K35" s="7"/>
      <c r="L35" s="7"/>
      <c r="M35" t="s" s="5">
        <v>143</v>
      </c>
      <c r="N35" s="7"/>
      <c r="O35" s="6"/>
      <c r="P35" s="6"/>
      <c r="Q35" s="7"/>
      <c r="R35" s="7"/>
      <c r="S35" s="7"/>
      <c r="T35" s="7"/>
      <c r="U35" s="7"/>
      <c r="V35" s="7"/>
      <c r="W35" s="7"/>
    </row>
    <row r="36" ht="15" customHeight="1">
      <c r="A36" t="s" s="5">
        <v>78</v>
      </c>
      <c r="B36" t="s" s="5">
        <v>79</v>
      </c>
      <c r="C36" s="6">
        <f>'Admissions 2017'!C36</f>
        <v>18626</v>
      </c>
      <c r="D36" s="6">
        <f>'Admissions 2017'!D36</f>
        <v>8908</v>
      </c>
      <c r="E36" s="6">
        <f>'Admissions 2017'!E36</f>
        <v>3986</v>
      </c>
      <c r="F36" s="6"/>
      <c r="G36" s="6">
        <f>'Admissions 2017'!G36</f>
        <v>3986</v>
      </c>
      <c r="H36" s="6">
        <f>'Admissions 2017'!H36</f>
        <v>4922</v>
      </c>
      <c r="I36" s="6">
        <f>'Admissions 2017'!I36</f>
        <v>2072</v>
      </c>
      <c r="J36" s="6">
        <f>'Admissions 2017'!J36</f>
        <v>2850</v>
      </c>
      <c r="K36" s="7"/>
      <c r="L36" t="s" s="5">
        <v>143</v>
      </c>
      <c r="M36" s="7"/>
      <c r="N36" s="7"/>
      <c r="O36" s="7"/>
      <c r="P36" s="7"/>
      <c r="Q36" s="7"/>
      <c r="R36" s="7"/>
      <c r="S36" s="7"/>
      <c r="T36" s="7"/>
      <c r="U36" s="7"/>
      <c r="V36" s="7"/>
      <c r="W36" s="7"/>
    </row>
    <row r="37" ht="15" customHeight="1">
      <c r="A37" t="s" s="5">
        <v>80</v>
      </c>
      <c r="B37" t="s" s="5">
        <v>81</v>
      </c>
      <c r="C37" s="6">
        <v>9683</v>
      </c>
      <c r="D37" s="6">
        <v>2278</v>
      </c>
      <c r="E37" s="6">
        <v>2220</v>
      </c>
      <c r="F37" s="6">
        <v>1184</v>
      </c>
      <c r="G37" s="6">
        <v>1036</v>
      </c>
      <c r="H37" s="6">
        <v>58</v>
      </c>
      <c r="I37" s="6"/>
      <c r="J37" s="6"/>
      <c r="K37" s="7"/>
      <c r="L37" s="7"/>
      <c r="M37" s="7"/>
      <c r="N37" s="7"/>
      <c r="O37" s="7"/>
      <c r="P37" s="7"/>
      <c r="Q37" s="7"/>
      <c r="R37" s="7"/>
      <c r="S37" s="7"/>
      <c r="T37" s="7"/>
      <c r="U37" s="7"/>
      <c r="V37" s="7"/>
      <c r="W37" s="7"/>
    </row>
    <row r="38" ht="15" customHeight="1">
      <c r="A38" t="s" s="5">
        <v>82</v>
      </c>
      <c r="B38" t="s" s="5">
        <v>83</v>
      </c>
      <c r="C38" s="6">
        <v>5208</v>
      </c>
      <c r="D38" s="6">
        <v>2346</v>
      </c>
      <c r="E38" s="6">
        <v>1127</v>
      </c>
      <c r="F38" s="6">
        <v>564</v>
      </c>
      <c r="G38" s="6">
        <v>563</v>
      </c>
      <c r="H38" s="6">
        <v>1219</v>
      </c>
      <c r="I38" s="6">
        <v>905</v>
      </c>
      <c r="J38" s="6">
        <v>314</v>
      </c>
      <c r="K38" s="7"/>
      <c r="L38" s="7"/>
      <c r="M38" s="7"/>
      <c r="N38" s="7"/>
      <c r="O38" s="7"/>
      <c r="P38" s="7"/>
      <c r="Q38" s="7"/>
      <c r="R38" s="7"/>
      <c r="S38" s="7"/>
      <c r="T38" s="7"/>
      <c r="U38" s="7"/>
      <c r="V38" s="7"/>
      <c r="W38" s="7"/>
    </row>
    <row r="39" ht="15" customHeight="1">
      <c r="A39" t="s" s="5">
        <v>84</v>
      </c>
      <c r="B39" t="s" s="5">
        <v>85</v>
      </c>
      <c r="C39" s="6">
        <v>20958</v>
      </c>
      <c r="D39" s="6">
        <v>9154</v>
      </c>
      <c r="E39" s="6"/>
      <c r="F39" s="6"/>
      <c r="G39" s="6"/>
      <c r="H39" s="6">
        <v>9154</v>
      </c>
      <c r="I39" s="6">
        <v>3998</v>
      </c>
      <c r="J39" s="6">
        <v>5156</v>
      </c>
      <c r="K39" s="7"/>
      <c r="L39" s="7"/>
      <c r="M39" t="s" s="5">
        <v>143</v>
      </c>
      <c r="N39" s="7"/>
      <c r="O39" s="6"/>
      <c r="P39" s="6"/>
      <c r="Q39" s="7"/>
      <c r="R39" s="7"/>
      <c r="S39" s="7"/>
      <c r="T39" s="7"/>
      <c r="U39" s="7"/>
      <c r="V39" s="7"/>
      <c r="W39" s="7"/>
    </row>
    <row r="40" ht="15" customHeight="1">
      <c r="A40" t="s" s="5">
        <v>86</v>
      </c>
      <c r="B40" t="s" s="5">
        <v>87</v>
      </c>
      <c r="C40" s="6">
        <v>3051</v>
      </c>
      <c r="D40" s="6">
        <v>1186</v>
      </c>
      <c r="E40" s="6">
        <v>1077</v>
      </c>
      <c r="F40" s="6">
        <v>894</v>
      </c>
      <c r="G40" s="6">
        <v>183</v>
      </c>
      <c r="H40" s="6">
        <v>109</v>
      </c>
      <c r="I40" s="6">
        <v>33</v>
      </c>
      <c r="J40" s="6">
        <v>76</v>
      </c>
      <c r="K40" s="7"/>
      <c r="L40" s="7"/>
      <c r="M40" s="7"/>
      <c r="N40" s="7"/>
      <c r="O40" s="7"/>
      <c r="P40" s="7"/>
      <c r="Q40" s="7"/>
      <c r="R40" s="7"/>
      <c r="S40" s="7"/>
      <c r="T40" s="7"/>
      <c r="U40" s="7"/>
      <c r="V40" s="7"/>
      <c r="W40" s="7"/>
    </row>
    <row r="41" ht="15" customHeight="1">
      <c r="A41" t="s" s="5">
        <v>88</v>
      </c>
      <c r="B41" t="s" s="5">
        <v>89</v>
      </c>
      <c r="C41" s="6">
        <v>8357</v>
      </c>
      <c r="D41" s="6">
        <v>3299</v>
      </c>
      <c r="E41" s="6">
        <v>2685</v>
      </c>
      <c r="F41" s="6">
        <v>478</v>
      </c>
      <c r="G41" s="6">
        <v>2207</v>
      </c>
      <c r="H41" s="6">
        <v>614</v>
      </c>
      <c r="I41" s="6">
        <v>434</v>
      </c>
      <c r="J41" s="6">
        <v>180</v>
      </c>
      <c r="K41" s="7"/>
      <c r="L41" s="7"/>
      <c r="M41" s="7"/>
      <c r="N41" s="7"/>
      <c r="O41" s="7"/>
      <c r="P41" s="7"/>
      <c r="Q41" s="7"/>
      <c r="R41" s="7"/>
      <c r="S41" s="7"/>
      <c r="T41" s="7"/>
      <c r="U41" s="7"/>
      <c r="V41" s="7"/>
      <c r="W41" s="7"/>
    </row>
    <row r="42" ht="15" customHeight="1">
      <c r="A42" t="s" s="5">
        <v>90</v>
      </c>
      <c r="B42" t="s" s="5">
        <v>91</v>
      </c>
      <c r="C42" s="6">
        <v>4045</v>
      </c>
      <c r="D42" s="6">
        <v>2776</v>
      </c>
      <c r="E42" s="6">
        <v>728</v>
      </c>
      <c r="F42" s="6">
        <v>183</v>
      </c>
      <c r="G42" s="6">
        <v>545</v>
      </c>
      <c r="H42" s="6">
        <v>2048</v>
      </c>
      <c r="I42" s="6">
        <v>97</v>
      </c>
      <c r="J42" s="6">
        <v>1951</v>
      </c>
      <c r="K42" s="7"/>
      <c r="L42" s="7"/>
      <c r="M42" s="7"/>
      <c r="N42" s="7"/>
      <c r="O42" s="7"/>
      <c r="P42" s="7"/>
      <c r="Q42" s="7"/>
      <c r="R42" s="7"/>
      <c r="S42" s="7"/>
      <c r="T42" s="7"/>
      <c r="U42" s="7"/>
      <c r="V42" s="7"/>
      <c r="W42" s="7"/>
    </row>
    <row r="43" ht="15" customHeight="1">
      <c r="A43" t="s" s="5">
        <v>92</v>
      </c>
      <c r="B43" t="s" s="5">
        <v>93</v>
      </c>
      <c r="C43" s="6">
        <v>12788</v>
      </c>
      <c r="D43" s="6">
        <v>4978</v>
      </c>
      <c r="E43" s="6">
        <v>3405</v>
      </c>
      <c r="F43" s="6"/>
      <c r="G43" s="6">
        <v>3405</v>
      </c>
      <c r="H43" s="6">
        <v>1573</v>
      </c>
      <c r="I43" s="6">
        <v>0</v>
      </c>
      <c r="J43" s="6">
        <v>1573</v>
      </c>
      <c r="K43" s="7"/>
      <c r="L43" s="7"/>
      <c r="M43" s="7"/>
      <c r="N43" s="7"/>
      <c r="O43" s="7"/>
      <c r="P43" s="7"/>
      <c r="Q43" s="7"/>
      <c r="R43" s="7"/>
      <c r="S43" s="7"/>
      <c r="T43" s="7"/>
      <c r="U43" s="7"/>
      <c r="V43" s="7"/>
      <c r="W43" s="7"/>
    </row>
    <row r="44" ht="15" customHeight="1">
      <c r="A44" t="s" s="5">
        <v>94</v>
      </c>
      <c r="B44" t="s" s="5">
        <v>95</v>
      </c>
      <c r="C44" s="6">
        <v>65278</v>
      </c>
      <c r="D44" s="6">
        <v>26396</v>
      </c>
      <c r="E44" s="6">
        <v>19037</v>
      </c>
      <c r="F44" s="6">
        <v>9252</v>
      </c>
      <c r="G44" s="6">
        <v>9785</v>
      </c>
      <c r="H44" s="6">
        <v>7359</v>
      </c>
      <c r="I44" s="6">
        <v>5497</v>
      </c>
      <c r="J44" s="6">
        <v>1862</v>
      </c>
      <c r="K44" s="7"/>
      <c r="L44" s="7"/>
      <c r="M44" t="s" s="5">
        <v>143</v>
      </c>
      <c r="N44" s="7"/>
      <c r="O44" s="6"/>
      <c r="P44" s="6"/>
      <c r="Q44" s="7"/>
      <c r="R44" s="7"/>
      <c r="S44" s="7"/>
      <c r="T44" s="7"/>
      <c r="U44" s="7"/>
      <c r="V44" s="7"/>
      <c r="W44" s="7"/>
    </row>
    <row r="45" ht="15" customHeight="1">
      <c r="A45" t="s" s="5">
        <v>96</v>
      </c>
      <c r="B45" t="s" s="5">
        <v>97</v>
      </c>
      <c r="C45" s="6">
        <v>3859</v>
      </c>
      <c r="D45" s="6">
        <v>3035</v>
      </c>
      <c r="E45" s="6">
        <v>989</v>
      </c>
      <c r="F45" s="6">
        <v>529</v>
      </c>
      <c r="G45" s="6">
        <v>460</v>
      </c>
      <c r="H45" s="6">
        <v>2046</v>
      </c>
      <c r="I45" s="6">
        <v>496</v>
      </c>
      <c r="J45" s="6">
        <v>1550</v>
      </c>
      <c r="K45" s="7"/>
      <c r="L45" s="7"/>
      <c r="M45" s="7"/>
      <c r="N45" s="7"/>
      <c r="O45" s="7"/>
      <c r="P45" s="7"/>
      <c r="Q45" s="7"/>
      <c r="R45" s="7"/>
      <c r="S45" s="7"/>
      <c r="T45" s="7"/>
      <c r="U45" s="7"/>
      <c r="V45" s="7"/>
      <c r="W45" s="7"/>
    </row>
    <row r="46" ht="15" customHeight="1">
      <c r="A46" t="s" s="5">
        <v>98</v>
      </c>
      <c r="B46" t="s" s="5">
        <v>99</v>
      </c>
      <c r="C46" s="6">
        <v>11585</v>
      </c>
      <c r="D46" s="6">
        <v>5860</v>
      </c>
      <c r="E46" s="6">
        <v>5763</v>
      </c>
      <c r="F46" s="6">
        <v>4698</v>
      </c>
      <c r="G46" s="6">
        <v>1065</v>
      </c>
      <c r="H46" s="6">
        <v>97</v>
      </c>
      <c r="I46" s="6">
        <v>72</v>
      </c>
      <c r="J46" s="6">
        <v>25</v>
      </c>
      <c r="K46" s="7"/>
      <c r="L46" s="7"/>
      <c r="M46" s="7"/>
      <c r="N46" s="7"/>
      <c r="O46" s="7"/>
      <c r="P46" s="7"/>
      <c r="Q46" s="7"/>
      <c r="R46" s="7"/>
      <c r="S46" s="7"/>
      <c r="T46" s="7"/>
      <c r="U46" s="7"/>
      <c r="V46" s="7"/>
      <c r="W46" s="7"/>
    </row>
    <row r="47" ht="15" customHeight="1">
      <c r="A47" t="s" s="5">
        <v>100</v>
      </c>
      <c r="B47" t="s" s="5">
        <v>101</v>
      </c>
      <c r="C47" s="8">
        <v>8074</v>
      </c>
      <c r="D47" s="8">
        <f>E47+H47</f>
        <v>435</v>
      </c>
      <c r="E47" s="8">
        <v>133</v>
      </c>
      <c r="F47" s="6"/>
      <c r="G47" s="7"/>
      <c r="H47" s="8">
        <f>72+230</f>
        <v>302</v>
      </c>
      <c r="I47" s="6"/>
      <c r="J47" s="7"/>
      <c r="K47" s="7"/>
      <c r="L47" s="7"/>
      <c r="M47" t="s" s="5">
        <v>143</v>
      </c>
      <c r="N47" s="7"/>
      <c r="O47" s="6"/>
      <c r="P47" s="6"/>
      <c r="Q47" s="7"/>
      <c r="R47" s="7"/>
      <c r="S47" s="7"/>
      <c r="T47" s="7"/>
      <c r="U47" s="7"/>
      <c r="V47" s="7"/>
      <c r="W47" s="7"/>
    </row>
    <row r="48" ht="15" customHeight="1">
      <c r="A48" t="s" s="5">
        <v>102</v>
      </c>
      <c r="B48" t="s" s="5">
        <v>103</v>
      </c>
      <c r="C48" s="6">
        <f>'Admissions 2017'!C48</f>
        <v>8289</v>
      </c>
      <c r="D48" s="6">
        <f>'Admissions 2017'!D48</f>
        <v>3250</v>
      </c>
      <c r="E48" s="6"/>
      <c r="F48" s="6"/>
      <c r="G48" s="6"/>
      <c r="H48" s="6">
        <f>'Admissions 2017'!H48</f>
        <v>3250</v>
      </c>
      <c r="I48" s="6">
        <f>'Admissions 2017'!I48</f>
        <v>1915</v>
      </c>
      <c r="J48" s="6">
        <f>'Admissions 2017'!J48</f>
        <v>1335</v>
      </c>
      <c r="K48" s="7"/>
      <c r="L48" t="s" s="5">
        <v>143</v>
      </c>
      <c r="M48" s="7"/>
      <c r="N48" s="7"/>
      <c r="O48" s="7"/>
      <c r="P48" s="7"/>
      <c r="Q48" s="7"/>
      <c r="R48" s="7"/>
      <c r="S48" s="7"/>
      <c r="T48" s="7"/>
      <c r="U48" s="7"/>
      <c r="V48" s="7"/>
      <c r="W48" s="7"/>
    </row>
    <row r="49" ht="15" customHeight="1">
      <c r="A49" t="s" s="5">
        <v>104</v>
      </c>
      <c r="B49" t="s" s="5">
        <v>105</v>
      </c>
      <c r="C49" s="6">
        <v>9453</v>
      </c>
      <c r="D49" s="6">
        <v>6614</v>
      </c>
      <c r="E49" s="6">
        <v>2778</v>
      </c>
      <c r="F49" s="6">
        <v>1118</v>
      </c>
      <c r="G49" s="6">
        <v>1660</v>
      </c>
      <c r="H49" s="6">
        <v>3836</v>
      </c>
      <c r="I49" s="6">
        <v>1524</v>
      </c>
      <c r="J49" s="6">
        <v>2312</v>
      </c>
      <c r="K49" s="7"/>
      <c r="L49" s="7"/>
      <c r="M49" t="s" s="5">
        <v>143</v>
      </c>
      <c r="N49" s="7"/>
      <c r="O49" s="6"/>
      <c r="P49" s="6"/>
      <c r="Q49" s="7"/>
      <c r="R49" s="7"/>
      <c r="S49" s="7"/>
      <c r="T49" s="7"/>
      <c r="U49" s="7"/>
      <c r="V49" s="7"/>
      <c r="W49" s="7"/>
    </row>
    <row r="50" ht="15" customHeight="1">
      <c r="A50" t="s" s="5">
        <v>106</v>
      </c>
      <c r="B50" t="s" s="5">
        <v>107</v>
      </c>
      <c r="C50" s="6">
        <v>3742</v>
      </c>
      <c r="D50" s="6">
        <v>1304</v>
      </c>
      <c r="E50" s="6">
        <v>680</v>
      </c>
      <c r="F50" s="6">
        <v>10</v>
      </c>
      <c r="G50" s="6">
        <v>670</v>
      </c>
      <c r="H50" s="6">
        <v>624</v>
      </c>
      <c r="I50" s="6">
        <v>401</v>
      </c>
      <c r="J50" s="6">
        <v>223</v>
      </c>
      <c r="K50" s="7"/>
      <c r="L50" s="7"/>
      <c r="M50" t="s" s="5">
        <v>143</v>
      </c>
      <c r="N50" s="7"/>
      <c r="O50" s="6"/>
      <c r="P50" s="6"/>
      <c r="Q50" s="7"/>
      <c r="R50" s="7"/>
      <c r="S50" s="7"/>
      <c r="T50" s="7"/>
      <c r="U50" s="7"/>
      <c r="V50" s="7"/>
      <c r="W50" s="7"/>
    </row>
    <row r="51" ht="15" customHeight="1">
      <c r="A51" t="s" s="5">
        <v>108</v>
      </c>
      <c r="B51" t="s" s="5">
        <v>109</v>
      </c>
      <c r="C51" s="6">
        <v>1058</v>
      </c>
      <c r="D51" s="6">
        <v>580</v>
      </c>
      <c r="E51" s="6">
        <v>335</v>
      </c>
      <c r="F51" s="6">
        <v>60</v>
      </c>
      <c r="G51" s="6">
        <v>275</v>
      </c>
      <c r="H51" s="6">
        <v>245</v>
      </c>
      <c r="I51" s="6">
        <v>28</v>
      </c>
      <c r="J51" s="6">
        <v>217</v>
      </c>
      <c r="K51" s="7"/>
      <c r="L51" s="7"/>
      <c r="M51" s="7"/>
      <c r="N51" s="7"/>
      <c r="O51" s="7"/>
      <c r="P51" s="7"/>
      <c r="Q51" s="7"/>
      <c r="R51" s="7"/>
      <c r="S51" s="7"/>
      <c r="T51" s="7"/>
      <c r="U51" s="7"/>
      <c r="V51" s="7"/>
      <c r="W51" s="7"/>
    </row>
    <row r="52" ht="15" customHeight="1">
      <c r="A52" s="7"/>
      <c r="B52" s="7"/>
      <c r="C52" s="7"/>
      <c r="D52" s="7"/>
      <c r="E52" s="7"/>
      <c r="F52" s="7"/>
      <c r="G52" s="7"/>
      <c r="H52" s="7"/>
      <c r="I52" s="7"/>
      <c r="J52" s="7"/>
      <c r="K52" s="7"/>
      <c r="L52" s="7"/>
      <c r="M52" s="7"/>
      <c r="N52" s="7"/>
      <c r="O52" s="7"/>
      <c r="P52" s="7"/>
      <c r="Q52" s="7"/>
      <c r="R52" s="7"/>
      <c r="S52" s="7"/>
      <c r="T52" s="7"/>
      <c r="U52" s="7"/>
      <c r="V52" s="7"/>
      <c r="W52" s="7"/>
    </row>
    <row r="53" ht="15" customHeight="1">
      <c r="A53" s="7"/>
      <c r="B53" t="s" s="9">
        <v>110</v>
      </c>
      <c r="C53" s="10">
        <f>SUM(C2:C51)</f>
        <v>633064</v>
      </c>
      <c r="D53" s="10">
        <f>SUM(D2:D51)</f>
        <v>259410</v>
      </c>
      <c r="E53" s="10">
        <f>SUM(E2:E51)</f>
        <v>129037</v>
      </c>
      <c r="F53" s="10">
        <f>SUM(F2:F51)+E8+E11+E18+E20+E23+E24+E30+E47</f>
        <v>64344</v>
      </c>
      <c r="G53" s="10">
        <f>SUM(G2:G51)</f>
        <v>64693</v>
      </c>
      <c r="H53" s="10">
        <f>SUM(H2:H51)</f>
        <v>130373</v>
      </c>
      <c r="I53" s="10">
        <f>SUM(I2:I51)+H33+H37+H47</f>
        <v>51000</v>
      </c>
      <c r="J53" s="10">
        <f>SUM(J2:J51)</f>
        <v>79373</v>
      </c>
      <c r="K53" s="7"/>
      <c r="L53" s="7"/>
      <c r="M53" s="32">
        <v>19</v>
      </c>
      <c r="N53" s="7"/>
      <c r="O53" s="6"/>
      <c r="P53" s="6"/>
      <c r="Q53" s="7"/>
      <c r="R53" s="6"/>
      <c r="S53" s="7"/>
      <c r="T53" s="7"/>
      <c r="U53" s="7"/>
      <c r="V53" s="7"/>
      <c r="W53" s="7"/>
    </row>
    <row r="54" ht="15" customHeight="1">
      <c r="A54" s="7"/>
      <c r="B54" s="7"/>
      <c r="C54" s="7"/>
      <c r="D54" s="7"/>
      <c r="E54" s="7"/>
      <c r="F54" s="7"/>
      <c r="G54" s="7"/>
      <c r="H54" s="7"/>
      <c r="I54" s="7"/>
      <c r="J54" s="7"/>
      <c r="K54" s="7"/>
      <c r="L54" s="7"/>
      <c r="M54" s="7"/>
      <c r="N54" s="7"/>
      <c r="O54" s="7"/>
      <c r="P54" s="7"/>
      <c r="Q54" s="7"/>
      <c r="R54" s="7"/>
      <c r="S54" s="7"/>
      <c r="T54" s="7"/>
      <c r="U54" s="7"/>
      <c r="V54" s="7"/>
      <c r="W54" s="7"/>
    </row>
    <row r="55" ht="15" customHeight="1">
      <c r="A55" s="7"/>
      <c r="B55" t="s" s="5">
        <v>140</v>
      </c>
      <c r="C55" s="8">
        <f>COUNTIF(C2:C51,"&gt;0")</f>
        <v>50</v>
      </c>
      <c r="D55" s="8">
        <f>COUNTIF(D2:D51,"&gt;0")</f>
        <v>49</v>
      </c>
      <c r="E55" s="8">
        <f>COUNTIF(E2:E51,"&gt;0")</f>
        <v>43</v>
      </c>
      <c r="F55" s="8">
        <f>COUNTIF(F2:F51,"&gt;0")</f>
        <v>33</v>
      </c>
      <c r="G55" s="8">
        <f>COUNTIF(G2:G51,"&gt;0")</f>
        <v>35</v>
      </c>
      <c r="H55" s="8">
        <f>COUNTIF(H2:H51,"&gt;0")</f>
        <v>48</v>
      </c>
      <c r="I55" s="8">
        <f>COUNTIF(I2:I51,"&gt;0")</f>
        <v>44</v>
      </c>
      <c r="J55" s="8">
        <f>COUNTIF(J2:J51,"&gt;0")</f>
        <v>45</v>
      </c>
      <c r="K55" s="7"/>
      <c r="L55" s="7"/>
      <c r="M55" s="7"/>
      <c r="N55" s="7"/>
      <c r="O55" s="7"/>
      <c r="P55" s="7"/>
      <c r="Q55" s="7"/>
      <c r="R55" s="7"/>
      <c r="S55" s="7"/>
      <c r="T55" s="7"/>
      <c r="U55" s="7"/>
      <c r="V55" s="7"/>
      <c r="W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O55"/>
  <sheetViews>
    <sheetView workbookViewId="0" showGridLines="0" defaultGridColor="1"/>
  </sheetViews>
  <sheetFormatPr defaultColWidth="8.83333" defaultRowHeight="15" customHeight="1" outlineLevelRow="0" outlineLevelCol="0"/>
  <cols>
    <col min="1" max="1" width="11.1719" style="33" customWidth="1"/>
    <col min="2" max="2" width="15.3516" style="33" customWidth="1"/>
    <col min="3" max="3" width="10.6719" style="33" customWidth="1"/>
    <col min="4" max="4" width="10.6719" style="33" customWidth="1"/>
    <col min="5" max="5" width="10.6719" style="33" customWidth="1"/>
    <col min="6" max="6" width="10.6719" style="33" customWidth="1"/>
    <col min="7" max="7" width="10.6719" style="33" customWidth="1"/>
    <col min="8" max="8" width="10.6719" style="33" customWidth="1"/>
    <col min="9" max="9" width="10.6719" style="33" customWidth="1"/>
    <col min="10" max="10" width="10.6719" style="33" customWidth="1"/>
    <col min="11" max="11" width="10.6719" style="33" customWidth="1"/>
    <col min="12" max="12" width="11.3516" style="33" customWidth="1"/>
    <col min="13" max="13" width="10.1719" style="33" customWidth="1"/>
    <col min="14" max="14" width="8.85156" style="33" customWidth="1"/>
    <col min="15" max="15" width="8.85156" style="33" customWidth="1"/>
    <col min="16" max="256" width="8.85156" style="33"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s="7"/>
      <c r="O1" s="7"/>
    </row>
    <row r="2" ht="15" customHeight="1">
      <c r="A2" t="s" s="5">
        <v>10</v>
      </c>
      <c r="B2" t="s" s="5">
        <v>11</v>
      </c>
      <c r="C2" s="14">
        <f>1-D2</f>
        <v>0.83</v>
      </c>
      <c r="D2" s="14">
        <f>ROUND(H2,2)+ROUND(G2,2)</f>
        <v>0.17</v>
      </c>
      <c r="E2" s="14">
        <f>SUM(ROUND(L2,2),ROUND(I2,2))</f>
        <v>0.06999999999999999</v>
      </c>
      <c r="F2" s="14">
        <f>ROUND(K2,2)+ROUND(J2,2)</f>
        <v>0.09999999999999999</v>
      </c>
      <c r="G2" s="14">
        <f>ROUND(J2,2)+ROUND(I2,2)</f>
        <v>0.13</v>
      </c>
      <c r="H2" s="14">
        <f>ROUND(K2,2)+ROUND(L2,2)</f>
        <v>0.04</v>
      </c>
      <c r="I2" s="14">
        <f>IF('Admissions 2017-R'!F2&gt;0,'Admissions 2017-R'!F2/'Admissions 2017-R'!C2,"  ")</f>
        <v>0.05935228452751817</v>
      </c>
      <c r="J2" s="14">
        <f>IF('Admissions 2017-R'!G2&gt;0,'Admissions 2017-R'!G2/'Admissions 2017-R'!C2,"  ")</f>
        <v>0.06720534787123572</v>
      </c>
      <c r="K2" s="14">
        <f>IF('Admissions 2017-R'!J2&gt;0,'Admissions 2017-R'!J2/'Admissions 2017-R'!C2,"  ")</f>
        <v>0.02518172377985462</v>
      </c>
      <c r="L2" s="14">
        <f>IF('Admissions 2017-R'!I2&gt;0,'Admissions 2017-R'!I2/'Admissions 2017-R'!C2,"  ")</f>
        <v>0.007106697819314642</v>
      </c>
      <c r="M2" s="8">
        <v>2017</v>
      </c>
      <c r="N2" s="7"/>
      <c r="O2" s="7"/>
    </row>
    <row r="3" ht="15" customHeight="1">
      <c r="A3" t="s" s="5">
        <v>12</v>
      </c>
      <c r="B3" t="s" s="5">
        <v>13</v>
      </c>
      <c r="C3" s="14">
        <f>1-D3</f>
        <v>0.75</v>
      </c>
      <c r="D3" s="14">
        <f>ROUND(H3,2)+ROUND(G3,2)</f>
        <v>0.25</v>
      </c>
      <c r="E3" s="14">
        <f>SUM(ROUND(L3,2),ROUND(I3,2))</f>
        <v>0.06999999999999999</v>
      </c>
      <c r="F3" s="14">
        <f>ROUND(K3,2)+ROUND(J3,2)</f>
        <v>0.18</v>
      </c>
      <c r="G3" s="14">
        <f>ROUND(J3,2)+ROUND(I3,2)</f>
        <v>0.18</v>
      </c>
      <c r="H3" s="14">
        <f>ROUND(K3,2)+ROUND(L3,2)</f>
        <v>0.06999999999999999</v>
      </c>
      <c r="I3" s="14">
        <f>IF('Admissions 2017-R'!F3&gt;0,'Admissions 2017-R'!F3/'Admissions 2017-R'!C3,"  ")</f>
        <v>0.06327612117377204</v>
      </c>
      <c r="J3" s="14">
        <f>IF('Admissions 2017-R'!G3&gt;0,'Admissions 2017-R'!G3/'Admissions 2017-R'!C3,"  ")</f>
        <v>0.1241793878035276</v>
      </c>
      <c r="K3" s="14">
        <f>IF('Admissions 2017-R'!J3&gt;0,'Admissions 2017-R'!J3/'Admissions 2017-R'!C3,"  ")</f>
        <v>0.05592027208732105</v>
      </c>
      <c r="L3" s="14">
        <f>IF('Admissions 2017-R'!I3&gt;0,'Admissions 2017-R'!I3/'Admissions 2017-R'!C3,"  ")</f>
        <v>0.01131060665981175</v>
      </c>
      <c r="M3" s="8">
        <v>2017</v>
      </c>
      <c r="N3" s="7"/>
      <c r="O3" s="7"/>
    </row>
    <row r="4" ht="15" customHeight="1">
      <c r="A4" t="s" s="5">
        <v>14</v>
      </c>
      <c r="B4" t="s" s="5">
        <v>15</v>
      </c>
      <c r="C4" s="14">
        <f>1-D4</f>
        <v>0.4299999999999999</v>
      </c>
      <c r="D4" s="14">
        <f>ROUND(H4,2)+ROUND(G4,2)</f>
        <v>0.5700000000000001</v>
      </c>
      <c r="E4" s="14">
        <f>SUM(ROUND(L4,2),ROUND(I4,2))</f>
        <v>0.33</v>
      </c>
      <c r="F4" s="14">
        <f>ROUND(K4,2)+ROUND(J4,2)</f>
        <v>0.24</v>
      </c>
      <c r="G4" s="14">
        <f>ROUND(J4,2)+ROUND(I4,2)</f>
        <v>0.06</v>
      </c>
      <c r="H4" s="14">
        <f>ROUND(K4,2)+ROUND(L4,2)</f>
        <v>0.51</v>
      </c>
      <c r="I4" s="14">
        <f>IF('Admissions 2017-R'!F4&gt;0,'Admissions 2017-R'!F4/'Admissions 2017-R'!C4,"  ")</f>
        <v>0.06475842468534308</v>
      </c>
      <c r="J4" s="34">
        <f>IF('Admissions 2017-R'!G4&gt;0,'Admissions 2017-R'!G4/'Admissions 2017-R'!C4,"  ")</f>
        <v>0.0002030044660982542</v>
      </c>
      <c r="K4" s="14">
        <f>IF('Admissions 2017-R'!J4&gt;0,'Admissions 2017-R'!J4/'Admissions 2017-R'!C4,"  ")</f>
        <v>0.2414738124238733</v>
      </c>
      <c r="L4" s="14">
        <f>IF('Admissions 2017-R'!I4&gt;0,'Admissions 2017-R'!I4/'Admissions 2017-R'!C4,"  ")</f>
        <v>0.2733455136012992</v>
      </c>
      <c r="M4" s="8">
        <v>2017</v>
      </c>
      <c r="N4" s="7"/>
      <c r="O4" s="7"/>
    </row>
    <row r="5" ht="15" customHeight="1">
      <c r="A5" t="s" s="5">
        <v>16</v>
      </c>
      <c r="B5" t="s" s="5">
        <v>17</v>
      </c>
      <c r="C5" s="14">
        <f>1-D5</f>
        <v>0.5600000000000001</v>
      </c>
      <c r="D5" s="14">
        <f>ROUND(H5,2)+ROUND(G5,2)</f>
        <v>0.44</v>
      </c>
      <c r="E5" s="14">
        <f>SUM(ROUND(L5,2),ROUND(I5,2))</f>
        <v>0.09999999999999999</v>
      </c>
      <c r="F5" s="14">
        <f>ROUND(K5,2)+ROUND(J5,2)</f>
        <v>0.34</v>
      </c>
      <c r="G5" s="14">
        <f>ROUND(J5,2)+ROUND(I5,2)</f>
        <v>0.25</v>
      </c>
      <c r="H5" s="14">
        <f>ROUND(K5,2)+ROUND(L5,2)</f>
        <v>0.19</v>
      </c>
      <c r="I5" s="14">
        <f>IF('Admissions 2017-R'!F5&gt;0,'Admissions 2017-R'!F5/'Admissions 2017-R'!C5,"  ")</f>
        <v>0.08985872303143139</v>
      </c>
      <c r="J5" s="14">
        <f>IF('Admissions 2017-R'!G5&gt;0,'Admissions 2017-R'!G5/'Admissions 2017-R'!C5,"  ")</f>
        <v>0.1603876902858394</v>
      </c>
      <c r="K5" s="14">
        <f>IF('Admissions 2017-R'!J5&gt;0,'Admissions 2017-R'!J5/'Admissions 2017-R'!C5,"  ")</f>
        <v>0.179169860913372</v>
      </c>
      <c r="L5" s="14">
        <f>IF('Admissions 2017-R'!I5&gt;0,'Admissions 2017-R'!I5/'Admissions 2017-R'!C5,"  ")</f>
        <v>0.008159018727412112</v>
      </c>
      <c r="M5" s="8">
        <v>2017</v>
      </c>
      <c r="N5" s="7"/>
      <c r="O5" s="7"/>
    </row>
    <row r="6" ht="15" customHeight="1">
      <c r="A6" t="s" s="5">
        <v>18</v>
      </c>
      <c r="B6" t="s" s="5">
        <v>19</v>
      </c>
      <c r="C6" s="14">
        <f>1-D6</f>
        <v>0.6699999999999999</v>
      </c>
      <c r="D6" s="14">
        <f>ROUND(H6,2)+ROUND(G6,2)</f>
        <v>0.33</v>
      </c>
      <c r="E6" s="14">
        <f>SUM(ROUND(L6,2),ROUND(I6,2))</f>
        <v>0.22</v>
      </c>
      <c r="F6" s="14">
        <f>ROUND(K6,2)+ROUND(J6,2)</f>
        <v>0.11</v>
      </c>
      <c r="G6" s="14">
        <f>ROUND(J6,2)+ROUND(I6,2)</f>
        <v>0.2</v>
      </c>
      <c r="H6" s="14">
        <f>ROUND(K6,2)+ROUND(L6,2)</f>
        <v>0.13</v>
      </c>
      <c r="I6" s="14">
        <f>IF('Admissions 2017-R'!F6&gt;0,'Admissions 2017-R'!F6/'Admissions 2017-R'!C6,"  ")</f>
        <v>0.08939630567074155</v>
      </c>
      <c r="J6" s="14">
        <f>IF('Admissions 2017-R'!G6&gt;0,'Admissions 2017-R'!G6/'Admissions 2017-R'!C6,"  ")</f>
        <v>0.1137648769454467</v>
      </c>
      <c r="K6" s="28">
        <f>IF('Admissions 2017-R'!J6&gt;0,'Admissions 2017-R'!J6/'Admissions 2017-R'!C6,"  ")</f>
        <v>0.0008077979428079056</v>
      </c>
      <c r="L6" s="14">
        <f>IF('Admissions 2017-R'!I6&gt;0,'Admissions 2017-R'!I6/'Admissions 2017-R'!C6,"  ")</f>
        <v>0.1252894609295062</v>
      </c>
      <c r="M6" s="8">
        <v>2017</v>
      </c>
      <c r="N6" s="7"/>
      <c r="O6" s="7"/>
    </row>
    <row r="7" ht="15" customHeight="1">
      <c r="A7" t="s" s="5">
        <v>20</v>
      </c>
      <c r="B7" t="s" s="5">
        <v>21</v>
      </c>
      <c r="C7" s="14">
        <f>1-D7</f>
        <v>0.63</v>
      </c>
      <c r="D7" s="14">
        <f>ROUND(H7,2)+ROUND(G7,2)</f>
        <v>0.37</v>
      </c>
      <c r="E7" s="14">
        <f>SUM(ROUND(L7,2),ROUND(I7,2))</f>
        <v>0.1</v>
      </c>
      <c r="F7" s="14">
        <f>ROUND(K7,2)+ROUND(J7,2)</f>
        <v>0.27</v>
      </c>
      <c r="G7" s="14">
        <f>ROUND(J7,2)+ROUND(I7,2)</f>
        <v>0</v>
      </c>
      <c r="H7" s="14">
        <f>ROUND(K7,2)+ROUND(L7,2)</f>
        <v>0.37</v>
      </c>
      <c r="I7" s="14">
        <f>IF('Admissions 2017-R'!F7&gt;0,'Admissions 2017-R'!F7/'Admissions 2017-R'!C7,"  ")</f>
        <v>0.001309757694826457</v>
      </c>
      <c r="J7" s="14">
        <f>IF('Admissions 2017-R'!G7&gt;0,'Admissions 2017-R'!G7/'Admissions 2017-R'!C7,"  ")</f>
        <v>0.001855490067670814</v>
      </c>
      <c r="K7" s="14">
        <f>IF('Admissions 2017-R'!J7&gt;0,'Admissions 2017-R'!J7/'Admissions 2017-R'!C7,"  ")</f>
        <v>0.2679545950665794</v>
      </c>
      <c r="L7" s="14">
        <f>IF('Admissions 2017-R'!I7&gt;0,'Admissions 2017-R'!I7/'Admissions 2017-R'!C7,"  ")</f>
        <v>0.1031434184675835</v>
      </c>
      <c r="M7" s="8">
        <v>2017</v>
      </c>
      <c r="N7" s="7"/>
      <c r="O7" s="7"/>
    </row>
    <row r="8" ht="15" customHeight="1">
      <c r="A8" t="s" s="5">
        <v>22</v>
      </c>
      <c r="B8" t="s" s="5">
        <v>23</v>
      </c>
      <c r="C8" s="14">
        <f>1-D8</f>
        <v>0.88</v>
      </c>
      <c r="D8" s="14">
        <f>ROUND(H8,2)+ROUND(G8,2)</f>
        <v>0.12</v>
      </c>
      <c r="E8" s="14">
        <v>0.12</v>
      </c>
      <c r="F8" s="14"/>
      <c r="G8" s="14">
        <f>'Admissions 2017-R'!E8/'Admissions 2017-R'!C8</f>
        <v>0.03785664578983994</v>
      </c>
      <c r="H8" s="14">
        <f>ROUND(K8,2)+ROUND(L8,2)</f>
        <v>0.08</v>
      </c>
      <c r="I8" t="s" s="5">
        <f>IF('Admissions 2017-R'!F8&gt;0,'Admissions 2017-R'!F8/'Admissions 2017-R'!C8,"  ")</f>
        <v>131</v>
      </c>
      <c r="J8" t="s" s="5">
        <f>IF('Admissions 2017-R'!G8&gt;0,'Admissions 2017-R'!G8/'Admissions 2017-R'!C8,"  ")</f>
        <v>131</v>
      </c>
      <c r="K8" s="14">
        <v>0.03</v>
      </c>
      <c r="L8" s="14">
        <f>IF('Admissions 2017-R'!I8&gt;0,'Admissions 2017-R'!I8/'Admissions 2017-R'!C8,"  ")</f>
        <v>0.04810948735792159</v>
      </c>
      <c r="M8" s="8">
        <v>2017</v>
      </c>
      <c r="N8" s="7"/>
      <c r="O8" s="7"/>
    </row>
    <row r="9" ht="15" customHeight="1">
      <c r="A9" t="s" s="5">
        <v>24</v>
      </c>
      <c r="B9" t="s" s="5">
        <v>25</v>
      </c>
      <c r="C9" s="14"/>
      <c r="D9" s="14"/>
      <c r="E9" s="14"/>
      <c r="F9" s="14"/>
      <c r="G9" s="14"/>
      <c r="H9" s="14"/>
      <c r="I9" t="s" s="5">
        <v>131</v>
      </c>
      <c r="J9" t="s" s="5">
        <v>131</v>
      </c>
      <c r="K9" t="s" s="5">
        <v>131</v>
      </c>
      <c r="L9" t="s" s="5">
        <v>131</v>
      </c>
      <c r="M9" s="7"/>
      <c r="N9" s="7"/>
      <c r="O9" s="7"/>
    </row>
    <row r="10" ht="15" customHeight="1">
      <c r="A10" t="s" s="5">
        <v>26</v>
      </c>
      <c r="B10" t="s" s="5">
        <v>27</v>
      </c>
      <c r="C10" s="14">
        <f>1-D10</f>
        <v>0.67</v>
      </c>
      <c r="D10" s="14">
        <f>ROUND(H10,2)+ROUND(G10,2)</f>
        <v>0.33</v>
      </c>
      <c r="E10" s="14">
        <f>SUM(ROUND(L10,2),ROUND(I10,2))</f>
        <v>0.16</v>
      </c>
      <c r="F10" s="14">
        <f>ROUND(K10,2)+ROUND(J10,2)</f>
        <v>0.17</v>
      </c>
      <c r="G10" s="14">
        <f>ROUND(J10,2)+ROUND(I10,2)</f>
        <v>0.29</v>
      </c>
      <c r="H10" s="14">
        <f>ROUND(K10,2)+ROUND(L10,2)</f>
        <v>0.04</v>
      </c>
      <c r="I10" s="14">
        <f>IF('Admissions 2017-R'!F10&gt;0,'Admissions 2017-R'!F10/'Admissions 2017-R'!C10,"  ")</f>
        <v>0.1520535158680772</v>
      </c>
      <c r="J10" s="14">
        <f>IF('Admissions 2017-R'!G10&gt;0,'Admissions 2017-R'!G10/'Admissions 2017-R'!C10,"  ")</f>
        <v>0.1416925948973242</v>
      </c>
      <c r="K10" s="14">
        <f>IF('Admissions 2017-R'!J10&gt;0,'Admissions 2017-R'!J10/'Admissions 2017-R'!C10,"  ")</f>
        <v>0.02514001244555071</v>
      </c>
      <c r="L10" s="14">
        <f>IF('Admissions 2017-R'!I10&gt;0,'Admissions 2017-R'!I10/'Admissions 2017-R'!C10,"  ")</f>
        <v>0.0104542626011201</v>
      </c>
      <c r="M10" s="8">
        <v>2017</v>
      </c>
      <c r="N10" s="7"/>
      <c r="O10" s="7"/>
    </row>
    <row r="11" ht="15" customHeight="1">
      <c r="A11" t="s" s="5">
        <v>28</v>
      </c>
      <c r="B11" t="s" s="5">
        <v>29</v>
      </c>
      <c r="C11" s="14">
        <f>1-D11</f>
        <v>0.6499999999999999</v>
      </c>
      <c r="D11" s="14">
        <f>ROUND(H11,2)+ROUND(G11,2)</f>
        <v>0.35</v>
      </c>
      <c r="E11" s="14">
        <f>L11</f>
        <v>0.09085107617334803</v>
      </c>
      <c r="F11" s="14">
        <f>K11</f>
        <v>0.04687590648024598</v>
      </c>
      <c r="G11" s="14">
        <f>'Admissions 2017-R'!E11/'Admissions 2017-R'!C11</f>
        <v>0.2141904043627081</v>
      </c>
      <c r="H11" s="14">
        <f>ROUND(K11,2)+ROUND(L11,2)</f>
        <v>0.14</v>
      </c>
      <c r="I11" t="s" s="5">
        <f>IF('Admissions 2017-R'!F11&gt;0,'Admissions 2017-R'!F11/'Admissions 2017-R'!C11,"  ")</f>
        <v>131</v>
      </c>
      <c r="J11" t="s" s="5">
        <f>IF('Admissions 2017-R'!G11&gt;0,'Admissions 2017-R'!G11/'Admissions 2017-R'!C11,"  ")</f>
        <v>131</v>
      </c>
      <c r="K11" s="14">
        <f>IF('Admissions 2017-R'!J11&gt;0,'Admissions 2017-R'!J11/'Admissions 2017-R'!C11,"  ")</f>
        <v>0.04687590648024598</v>
      </c>
      <c r="L11" s="14">
        <f>IF('Admissions 2017-R'!I11&gt;0,'Admissions 2017-R'!I11/'Admissions 2017-R'!C11,"  ")</f>
        <v>0.09085107617334803</v>
      </c>
      <c r="M11" s="8">
        <v>2017</v>
      </c>
      <c r="N11" s="7"/>
      <c r="O11" s="7"/>
    </row>
    <row r="12" ht="15" customHeight="1">
      <c r="A12" t="s" s="5">
        <v>30</v>
      </c>
      <c r="B12" t="s" s="5">
        <v>31</v>
      </c>
      <c r="C12" s="14">
        <f>1-D12</f>
        <v>0.47</v>
      </c>
      <c r="D12" s="14">
        <f>ROUND(H12,2)+ROUND(G12,2)</f>
        <v>0.53</v>
      </c>
      <c r="E12" s="14">
        <f>SUM(ROUND(L12,2),ROUND(I12,2))</f>
        <v>0.3099999999999999</v>
      </c>
      <c r="F12" s="14">
        <f>ROUND(K12,2)+ROUND(J12,2)</f>
        <v>0.22</v>
      </c>
      <c r="G12" s="14">
        <f>ROUND(J12,2)+ROUND(I12,2)</f>
        <v>0.47</v>
      </c>
      <c r="H12" s="14">
        <f>ROUND(K12,2)+ROUND(L12,2)</f>
        <v>0.06</v>
      </c>
      <c r="I12" s="14">
        <f>IF('Admissions 2017-R'!F12&gt;0,'Admissions 2017-R'!F12/'Admissions 2017-R'!C12,"  ")</f>
        <v>0.2789860290940516</v>
      </c>
      <c r="J12" s="14">
        <f>IF('Admissions 2017-R'!G12&gt;0,'Admissions 2017-R'!G12/'Admissions 2017-R'!C12,"  ")</f>
        <v>0.1872389457007057</v>
      </c>
      <c r="K12" s="14">
        <f>IF('Admissions 2017-R'!J12&gt;0,'Admissions 2017-R'!J12/'Admissions 2017-R'!C12,"  ")</f>
        <v>0.02664554227279274</v>
      </c>
      <c r="L12" s="14">
        <f>IF('Admissions 2017-R'!I12&gt;0,'Admissions 2017-R'!I12/'Admissions 2017-R'!C12,"  ")</f>
        <v>0.02506121273224831</v>
      </c>
      <c r="M12" s="8">
        <v>2017</v>
      </c>
      <c r="N12" s="7"/>
      <c r="O12" s="7"/>
    </row>
    <row r="13" ht="15" customHeight="1">
      <c r="A13" t="s" s="5">
        <v>32</v>
      </c>
      <c r="B13" t="s" s="5">
        <v>33</v>
      </c>
      <c r="C13" s="14">
        <f>1-D13</f>
        <v>0.5800000000000001</v>
      </c>
      <c r="D13" s="14">
        <f>ROUND(H13,2)+ROUND(G13,2)</f>
        <v>0.42</v>
      </c>
      <c r="E13" s="14">
        <f>SUM(ROUND(L13,2),ROUND(I13,2))</f>
        <v>0.24</v>
      </c>
      <c r="F13" s="14">
        <f>ROUND(K13,2)+ROUND(J13,2)</f>
        <v>0.18</v>
      </c>
      <c r="G13" s="14">
        <f>ROUND(J13,2)+ROUND(I13,2)</f>
        <v>0.29</v>
      </c>
      <c r="H13" s="14">
        <f>ROUND(K13,2)+ROUND(L13,2)</f>
        <v>0.13</v>
      </c>
      <c r="I13" s="14">
        <f>IF('Admissions 2017-R'!F13&gt;0,'Admissions 2017-R'!F13/'Admissions 2017-R'!C13,"  ")</f>
        <v>0.1601528573910023</v>
      </c>
      <c r="J13" s="14">
        <f>IF('Admissions 2017-R'!G13&gt;0,'Admissions 2017-R'!G13/'Admissions 2017-R'!C13,"  ")</f>
        <v>0.1328817092235539</v>
      </c>
      <c r="K13" s="14">
        <f>IF('Admissions 2017-R'!J13&gt;0,'Admissions 2017-R'!J13/'Admissions 2017-R'!C13,"  ")</f>
        <v>0.04672572520409936</v>
      </c>
      <c r="L13" s="14">
        <f>IF('Admissions 2017-R'!I13&gt;0,'Admissions 2017-R'!I13/'Admissions 2017-R'!C13,"  ")</f>
        <v>0.08163974292166058</v>
      </c>
      <c r="M13" s="8">
        <v>2017</v>
      </c>
      <c r="N13" s="7"/>
      <c r="O13" s="7"/>
    </row>
    <row r="14" ht="15" customHeight="1">
      <c r="A14" t="s" s="5">
        <v>34</v>
      </c>
      <c r="B14" t="s" s="5">
        <v>35</v>
      </c>
      <c r="C14" s="14">
        <f>1-D14</f>
        <v>0.23</v>
      </c>
      <c r="D14" s="14">
        <f>ROUND(H14,2)+ROUND(G14,2)</f>
        <v>0.77</v>
      </c>
      <c r="E14" s="14">
        <f>SUM(ROUND(L14,2),ROUND(I14,2))</f>
        <v>0.63</v>
      </c>
      <c r="F14" s="14">
        <f>ROUND(K14,2)+ROUND(J14,2)</f>
        <v>0.14</v>
      </c>
      <c r="G14" s="14">
        <f>ROUND(J14,2)+ROUND(I14,2)</f>
        <v>0.46</v>
      </c>
      <c r="H14" s="14">
        <f>ROUND(K14,2)+ROUND(L14,2)</f>
        <v>0.31</v>
      </c>
      <c r="I14" s="14">
        <f>IF('Admissions 2017-R'!F14&gt;0,'Admissions 2017-R'!F14/'Admissions 2017-R'!C14,"  ")</f>
        <v>0.356929955290611</v>
      </c>
      <c r="J14" s="14">
        <f>IF('Admissions 2017-R'!G14&gt;0,'Admissions 2017-R'!G14/'Admissions 2017-R'!C14,"  ")</f>
        <v>0.09970193740685544</v>
      </c>
      <c r="K14" s="14">
        <f>IF('Admissions 2017-R'!J14&gt;0,'Admissions 2017-R'!J14/'Admissions 2017-R'!C14,"  ")</f>
        <v>0.04411326378539494</v>
      </c>
      <c r="L14" s="14">
        <f>IF('Admissions 2017-R'!I14&gt;0,'Admissions 2017-R'!I14/'Admissions 2017-R'!C14,"  ")</f>
        <v>0.2658718330849478</v>
      </c>
      <c r="M14" s="8">
        <v>2017</v>
      </c>
      <c r="N14" s="7"/>
      <c r="O14" s="7"/>
    </row>
    <row r="15" ht="15" customHeight="1">
      <c r="A15" t="s" s="5">
        <v>36</v>
      </c>
      <c r="B15" t="s" s="5">
        <v>37</v>
      </c>
      <c r="C15" s="14">
        <f>1-D15</f>
        <v>0.6599999999999999</v>
      </c>
      <c r="D15" s="14">
        <f>ROUND(H15,2)+ROUND(G15,2)</f>
        <v>0.34</v>
      </c>
      <c r="E15" s="14">
        <f>L15</f>
        <v>0.07009991706488686</v>
      </c>
      <c r="F15" s="14">
        <f>K15</f>
        <v>0.2726985506101655</v>
      </c>
      <c r="G15" s="14"/>
      <c r="H15" s="14">
        <f>ROUND(K15,2)+ROUND(L15,2)</f>
        <v>0.34</v>
      </c>
      <c r="I15" t="s" s="5">
        <f>IF('Admissions 2017-R'!F15&gt;0,'Admissions 2017-R'!F15/'Admissions 2017-R'!C15,"  ")</f>
        <v>131</v>
      </c>
      <c r="J15" t="s" s="5">
        <f>IF('Admissions 2017-R'!G15&gt;0,'Admissions 2017-R'!G15/'Admissions 2017-R'!C15,"  ")</f>
        <v>131</v>
      </c>
      <c r="K15" s="14">
        <f>IF('Admissions 2017-R'!J15&gt;0,'Admissions 2017-R'!J15/'Admissions 2017-R'!C15,"  ")</f>
        <v>0.2726985506101655</v>
      </c>
      <c r="L15" s="14">
        <f>IF('Admissions 2017-R'!I15&gt;0,'Admissions 2017-R'!I15/'Admissions 2017-R'!C15,"  ")</f>
        <v>0.07009991706488686</v>
      </c>
      <c r="M15" s="8">
        <v>2017</v>
      </c>
      <c r="N15" s="7"/>
      <c r="O15" s="7"/>
    </row>
    <row r="16" ht="15" customHeight="1">
      <c r="A16" t="s" s="5">
        <v>38</v>
      </c>
      <c r="B16" t="s" s="5">
        <v>39</v>
      </c>
      <c r="C16" s="14">
        <f>1-D16</f>
        <v>0.47</v>
      </c>
      <c r="D16" s="14">
        <f>ROUND(H16,2)+ROUND(G16,2)</f>
        <v>0.53</v>
      </c>
      <c r="E16" s="14">
        <f>SUM(ROUND(L16,2),ROUND(I16,2))</f>
        <v>0.17</v>
      </c>
      <c r="F16" s="14">
        <f>ROUND(K16,2)+ROUND(J16,2)</f>
        <v>0.36</v>
      </c>
      <c r="G16" s="14">
        <f>ROUND(J16,2)+ROUND(I16,2)</f>
        <v>0.32</v>
      </c>
      <c r="H16" s="14">
        <f>ROUND(K16,2)+ROUND(L16,2)</f>
        <v>0.21</v>
      </c>
      <c r="I16" s="14">
        <f>IF('Admissions 2017-R'!F16&gt;0,'Admissions 2017-R'!F16/'Admissions 2017-R'!C16,"  ")</f>
        <v>0.1279324894514768</v>
      </c>
      <c r="J16" s="14">
        <f>IF('Admissions 2017-R'!G16&gt;0,'Admissions 2017-R'!G16/'Admissions 2017-R'!C16,"  ")</f>
        <v>0.1937552742616034</v>
      </c>
      <c r="K16" s="14">
        <f>IF('Admissions 2017-R'!J16&gt;0,'Admissions 2017-R'!J16/'Admissions 2017-R'!C16,"  ")</f>
        <v>0.1744303797468355</v>
      </c>
      <c r="L16" s="14">
        <f>IF('Admissions 2017-R'!I16&gt;0,'Admissions 2017-R'!I16/'Admissions 2017-R'!C16,"  ")</f>
        <v>0.03831223628691983</v>
      </c>
      <c r="M16" s="8">
        <v>2017</v>
      </c>
      <c r="N16" s="7"/>
      <c r="O16" s="7"/>
    </row>
    <row r="17" ht="15" customHeight="1">
      <c r="A17" t="s" s="5">
        <v>40</v>
      </c>
      <c r="B17" t="s" s="5">
        <v>41</v>
      </c>
      <c r="C17" s="14">
        <f>1-D17</f>
        <v>0.32</v>
      </c>
      <c r="D17" s="14">
        <f>ROUND(H17,2)+ROUND(G17,2)</f>
        <v>0.68</v>
      </c>
      <c r="E17" s="14">
        <f>SUM(ROUND(L17,2),ROUND(I17,2))</f>
        <v>0.11</v>
      </c>
      <c r="F17" s="14">
        <f>ROUND(K17,2)+ROUND(J17,2)</f>
        <v>0.5700000000000001</v>
      </c>
      <c r="G17" s="14">
        <f>ROUND(J17,2)+ROUND(I17,2)</f>
        <v>0.46</v>
      </c>
      <c r="H17" s="14">
        <f>ROUND(K17,2)+ROUND(L17,2)</f>
        <v>0.22</v>
      </c>
      <c r="I17" s="14">
        <f>IF('Admissions 2017-R'!F17&gt;0,'Admissions 2017-R'!F17/'Admissions 2017-R'!C17,"  ")</f>
        <v>0.08195949128591616</v>
      </c>
      <c r="J17" s="14">
        <f>IF('Admissions 2017-R'!G17&gt;0,'Admissions 2017-R'!G17/'Admissions 2017-R'!C17,"  ")</f>
        <v>0.3794944261265505</v>
      </c>
      <c r="K17" s="14">
        <f>IF('Admissions 2017-R'!J17&gt;0,'Admissions 2017-R'!J17/'Admissions 2017-R'!C17,"  ")</f>
        <v>0.1885696341654891</v>
      </c>
      <c r="L17" s="14">
        <f>IF('Admissions 2017-R'!I17&gt;0,'Admissions 2017-R'!I17/'Admissions 2017-R'!C17,"  ")</f>
        <v>0.03077406186214476</v>
      </c>
      <c r="M17" s="8">
        <v>2017</v>
      </c>
      <c r="N17" s="7"/>
      <c r="O17" s="7"/>
    </row>
    <row r="18" ht="15" customHeight="1">
      <c r="A18" t="s" s="5">
        <v>42</v>
      </c>
      <c r="B18" t="s" s="5">
        <v>43</v>
      </c>
      <c r="C18" s="14">
        <f>1-D18</f>
        <v>0.36</v>
      </c>
      <c r="D18" s="14">
        <f>ROUND(H18,2)+ROUND(G18,2)</f>
        <v>0.64</v>
      </c>
      <c r="E18" s="14">
        <f>L18</f>
        <v>0.01175153889199776</v>
      </c>
      <c r="F18" s="14">
        <f>K18</f>
        <v>0.4056146241372878</v>
      </c>
      <c r="G18" s="14">
        <f>'Admissions 2017-R'!E18/'Admissions 2017-R'!C18</f>
        <v>0.2198750233165454</v>
      </c>
      <c r="H18" s="14">
        <f>ROUND(K18,2)+ROUND(L18,2)</f>
        <v>0.42</v>
      </c>
      <c r="I18" t="s" s="5">
        <f>IF('Admissions 2017-R'!F18&gt;0,'Admissions 2017-R'!F18/'Admissions 2017-R'!C18,"  ")</f>
        <v>131</v>
      </c>
      <c r="J18" t="s" s="5">
        <f>IF('Admissions 2017-R'!G18&gt;0,'Admissions 2017-R'!G18/'Admissions 2017-R'!C18,"  ")</f>
        <v>131</v>
      </c>
      <c r="K18" s="14">
        <f>IF('Admissions 2017-R'!J18&gt;0,'Admissions 2017-R'!J18/'Admissions 2017-R'!C18,"  ")</f>
        <v>0.4056146241372878</v>
      </c>
      <c r="L18" s="14">
        <f>IF('Admissions 2017-R'!I18&gt;0,'Admissions 2017-R'!I18/'Admissions 2017-R'!C18,"  ")</f>
        <v>0.01175153889199776</v>
      </c>
      <c r="M18" s="8">
        <v>2017</v>
      </c>
      <c r="N18" s="7"/>
      <c r="O18" s="7"/>
    </row>
    <row r="19" ht="15" customHeight="1">
      <c r="A19" t="s" s="5">
        <v>44</v>
      </c>
      <c r="B19" t="s" s="5">
        <v>45</v>
      </c>
      <c r="C19" s="14">
        <f>1-D19</f>
        <v>0.49</v>
      </c>
      <c r="D19" s="14">
        <f>ROUND(H19,2)+ROUND(G19,2)</f>
        <v>0.51</v>
      </c>
      <c r="E19" s="14">
        <f>SUM(ROUND(L19,2),ROUND(I19,2))</f>
        <v>0.29</v>
      </c>
      <c r="F19" s="14">
        <f>ROUND(K19,2)+ROUND(J19,2)</f>
        <v>0.22</v>
      </c>
      <c r="G19" s="14">
        <f>ROUND(J19,2)+ROUND(I19,2)</f>
        <v>0.21</v>
      </c>
      <c r="H19" s="14">
        <f>ROUND(K19,2)+ROUND(L19,2)</f>
        <v>0.3</v>
      </c>
      <c r="I19" s="14">
        <f>IF('Admissions 2017-R'!F19&gt;0,'Admissions 2017-R'!F19/'Admissions 2017-R'!C19,"  ")</f>
        <v>0.04097264437689969</v>
      </c>
      <c r="J19" s="14">
        <f>IF('Admissions 2017-R'!G19&gt;0,'Admissions 2017-R'!G19/'Admissions 2017-R'!C19,"  ")</f>
        <v>0.1701519756838906</v>
      </c>
      <c r="K19" s="14">
        <f>IF('Admissions 2017-R'!J19&gt;0,'Admissions 2017-R'!J19/'Admissions 2017-R'!C19,"  ")</f>
        <v>0.04620060790273556</v>
      </c>
      <c r="L19" s="14">
        <f>IF('Admissions 2017-R'!I19&gt;0,'Admissions 2017-R'!I19/'Admissions 2017-R'!C19,"  ")</f>
        <v>0.2547720364741641</v>
      </c>
      <c r="M19" s="8">
        <v>2017</v>
      </c>
      <c r="N19" s="7"/>
      <c r="O19" s="7"/>
    </row>
    <row r="20" ht="15" customHeight="1">
      <c r="A20" t="s" s="5">
        <v>46</v>
      </c>
      <c r="B20" t="s" s="5">
        <v>47</v>
      </c>
      <c r="C20" s="14">
        <f>1-D20</f>
        <v>0.9</v>
      </c>
      <c r="D20" s="14">
        <f>ROUND(H20,2)+ROUND(G20,2)</f>
        <v>0.09999999999999999</v>
      </c>
      <c r="E20" s="14">
        <f>L20</f>
        <v>0.0180577849117175</v>
      </c>
      <c r="F20" s="14">
        <f>K20</f>
        <v>0.0738362760834671</v>
      </c>
      <c r="G20" s="14">
        <f>'Admissions 2017-R'!E20/'Admissions 2017-R'!C20</f>
        <v>0.0108346709470305</v>
      </c>
      <c r="H20" s="14">
        <f>ROUND(K20,2)+ROUND(L20,2)</f>
        <v>0.09</v>
      </c>
      <c r="I20" t="s" s="5">
        <f>IF('Admissions 2017-R'!F20&gt;0,'Admissions 2017-R'!F20/'Admissions 2017-R'!C20,"  ")</f>
        <v>131</v>
      </c>
      <c r="J20" t="s" s="5">
        <f>IF('Admissions 2017-R'!G20&gt;0,'Admissions 2017-R'!G20/'Admissions 2017-R'!C20,"  ")</f>
        <v>131</v>
      </c>
      <c r="K20" s="14">
        <f>IF('Admissions 2017-R'!J20&gt;0,'Admissions 2017-R'!J20/'Admissions 2017-R'!C20,"  ")</f>
        <v>0.0738362760834671</v>
      </c>
      <c r="L20" s="14">
        <f>IF('Admissions 2017-R'!I20&gt;0,'Admissions 2017-R'!I20/'Admissions 2017-R'!C20,"  ")</f>
        <v>0.0180577849117175</v>
      </c>
      <c r="M20" s="8">
        <v>2017</v>
      </c>
      <c r="N20" s="7"/>
      <c r="O20" s="7"/>
    </row>
    <row r="21" ht="15" customHeight="1">
      <c r="A21" t="s" s="5">
        <v>48</v>
      </c>
      <c r="B21" t="s" s="5">
        <v>49</v>
      </c>
      <c r="C21" s="14">
        <f>1-D21</f>
        <v>0.66</v>
      </c>
      <c r="D21" s="14">
        <f>ROUND(H21,2)+ROUND(G21,2)</f>
        <v>0.34</v>
      </c>
      <c r="E21" s="14">
        <f>L21</f>
        <v>0.0209165687426557</v>
      </c>
      <c r="F21" s="14">
        <f>K21</f>
        <v>0.1327849588719154</v>
      </c>
      <c r="G21" s="14">
        <f>'Admissions 2017-R'!E21/'Admissions 2017-R'!C21</f>
        <v>0.1858989424206816</v>
      </c>
      <c r="H21" s="14">
        <f>'Admissions 2017-R'!H21/'Admissions 2017-R'!C21</f>
        <v>0.1537015276145711</v>
      </c>
      <c r="I21" s="14">
        <f>IF('Admissions 2017-R'!F21&gt;0,'Admissions 2017-R'!F21/'Admissions 2017-R'!C21,"  ")</f>
        <v>0.01809635722679201</v>
      </c>
      <c r="J21" s="14">
        <f>IF('Admissions 2017-R'!G21&gt;0,'Admissions 2017-R'!G21/'Admissions 2017-R'!C21,"  ")</f>
        <v>0.1678025851938895</v>
      </c>
      <c r="K21" s="14">
        <f>IF('Admissions 2017-R'!J21&gt;0,'Admissions 2017-R'!J21/'Admissions 2017-R'!C21,"  ")</f>
        <v>0.1327849588719154</v>
      </c>
      <c r="L21" s="14">
        <f>IF('Admissions 2017-R'!I21&gt;0,'Admissions 2017-R'!I21/'Admissions 2017-R'!C21,"  ")</f>
        <v>0.0209165687426557</v>
      </c>
      <c r="M21" s="8">
        <v>2017</v>
      </c>
      <c r="N21" s="7"/>
      <c r="O21" s="14"/>
    </row>
    <row r="22" ht="15" customHeight="1">
      <c r="A22" t="s" s="5">
        <v>50</v>
      </c>
      <c r="B22" t="s" s="5">
        <v>51</v>
      </c>
      <c r="C22" s="14">
        <f>1-D22</f>
        <v>0.5600000000000001</v>
      </c>
      <c r="D22" s="14">
        <f>ROUND(H22,2)+ROUND(G22,2)</f>
        <v>0.44</v>
      </c>
      <c r="E22" s="14">
        <f>I22</f>
        <v>0.2215613382899628</v>
      </c>
      <c r="F22" s="14">
        <f>J22</f>
        <v>0.2156133828996283</v>
      </c>
      <c r="G22" s="14">
        <f>ROUND(J22,2)+ROUND(I22,2)</f>
        <v>0.4400000000000001</v>
      </c>
      <c r="H22" s="14"/>
      <c r="I22" s="14">
        <f>IF('Admissions 2017-R'!F22&gt;0,'Admissions 2017-R'!F22/'Admissions 2017-R'!C22,"  ")</f>
        <v>0.2215613382899628</v>
      </c>
      <c r="J22" s="14">
        <f>IF('Admissions 2017-R'!G22&gt;0,'Admissions 2017-R'!G22/'Admissions 2017-R'!C22,"  ")</f>
        <v>0.2156133828996283</v>
      </c>
      <c r="K22" t="s" s="5">
        <f>IF('Admissions 2017-R'!J22&gt;0,'Admissions 2017-R'!J22/'Admissions 2017-R'!C22,"  ")</f>
        <v>131</v>
      </c>
      <c r="L22" t="s" s="5">
        <f>IF('Admissions 2017-R'!I22&gt;0,'Admissions 2017-R'!I22/'Admissions 2017-R'!C22,"  ")</f>
        <v>131</v>
      </c>
      <c r="M22" s="8">
        <v>2017</v>
      </c>
      <c r="N22" s="7"/>
      <c r="O22" s="7"/>
    </row>
    <row r="23" ht="15" customHeight="1">
      <c r="A23" t="s" s="5">
        <v>52</v>
      </c>
      <c r="B23" t="s" s="5">
        <v>53</v>
      </c>
      <c r="C23" s="14">
        <f>1-D23</f>
        <v>0.48</v>
      </c>
      <c r="D23" s="14">
        <f>ROUND(H23,2)+ROUND(G23,2)</f>
        <v>0.52</v>
      </c>
      <c r="E23" s="14">
        <f>L23</f>
        <v>0.1096313658640529</v>
      </c>
      <c r="F23" s="14">
        <f>K23</f>
        <v>0.1801619433198381</v>
      </c>
      <c r="G23" s="14">
        <f>'Admissions 2017-R'!E23/'Admissions 2017-R'!C23</f>
        <v>0.2310888557425954</v>
      </c>
      <c r="H23" s="14">
        <f>ROUND(K23,2)+ROUND(L23,2)</f>
        <v>0.29</v>
      </c>
      <c r="I23" t="s" s="5">
        <f>IF('Admissions 2017-R'!F23&gt;0,'Admissions 2017-R'!F23/'Admissions 2017-R'!C23,"  ")</f>
        <v>131</v>
      </c>
      <c r="J23" t="s" s="5">
        <f>IF('Admissions 2017-R'!G23&gt;0,'Admissions 2017-R'!G23/'Admissions 2017-R'!C23,"  ")</f>
        <v>131</v>
      </c>
      <c r="K23" s="14">
        <f>IF('Admissions 2017-R'!J23&gt;0,'Admissions 2017-R'!J23/'Admissions 2017-R'!C23,"  ")</f>
        <v>0.1801619433198381</v>
      </c>
      <c r="L23" s="14">
        <f>IF('Admissions 2017-R'!I23&gt;0,'Admissions 2017-R'!I23/'Admissions 2017-R'!C23,"  ")</f>
        <v>0.1096313658640529</v>
      </c>
      <c r="M23" s="8">
        <v>2017</v>
      </c>
      <c r="N23" s="7"/>
      <c r="O23" s="7"/>
    </row>
    <row r="24" ht="15" customHeight="1">
      <c r="A24" t="s" s="5">
        <v>54</v>
      </c>
      <c r="B24" t="s" s="5">
        <v>55</v>
      </c>
      <c r="C24" s="14">
        <f>1-D24</f>
        <v>0.3500000000000001</v>
      </c>
      <c r="D24" s="14">
        <f>ROUND(H24,2)+ROUND(G24,2)</f>
        <v>0.6499999999999999</v>
      </c>
      <c r="E24" s="14">
        <f>L24</f>
        <v>0.04939024390243903</v>
      </c>
      <c r="F24" s="14">
        <f>K24</f>
        <v>0.3641463414634146</v>
      </c>
      <c r="G24" s="14">
        <f>'Admissions 2017-R'!E24/'Admissions 2017-R'!C24</f>
        <v>0.2413414634146341</v>
      </c>
      <c r="H24" s="14">
        <f>ROUND(K24,2)+ROUND(L24,2)</f>
        <v>0.41</v>
      </c>
      <c r="I24" t="s" s="5">
        <f>IF('Admissions 2017-R'!F24&gt;0,'Admissions 2017-R'!F24/'Admissions 2017-R'!C24,"  ")</f>
        <v>131</v>
      </c>
      <c r="J24" t="s" s="5">
        <f>IF('Admissions 2017-R'!G24&gt;0,'Admissions 2017-R'!G24/'Admissions 2017-R'!C24,"  ")</f>
        <v>131</v>
      </c>
      <c r="K24" s="14">
        <f>IF('Admissions 2017-R'!J24&gt;0,'Admissions 2017-R'!J24/'Admissions 2017-R'!C24,"  ")</f>
        <v>0.3641463414634146</v>
      </c>
      <c r="L24" s="14">
        <f>IF('Admissions 2017-R'!I24&gt;0,'Admissions 2017-R'!I24/'Admissions 2017-R'!C24,"  ")</f>
        <v>0.04939024390243903</v>
      </c>
      <c r="M24" s="8">
        <v>2017</v>
      </c>
      <c r="N24" s="7"/>
      <c r="O24" s="7"/>
    </row>
    <row r="25" ht="15" customHeight="1">
      <c r="A25" t="s" s="5">
        <v>56</v>
      </c>
      <c r="B25" t="s" s="5">
        <v>57</v>
      </c>
      <c r="C25" s="14">
        <f>1-D25</f>
        <v>0.22</v>
      </c>
      <c r="D25" s="14">
        <f>ROUND(H25,2)+ROUND(G25,2)</f>
        <v>0.78</v>
      </c>
      <c r="E25" s="14">
        <f>SUM(ROUND(L25,2),ROUND(I25,2))</f>
        <v>0.22</v>
      </c>
      <c r="F25" s="14">
        <f>ROUND(K25,2)+ROUND(J25,2)</f>
        <v>0.5599999999999999</v>
      </c>
      <c r="G25" s="14">
        <f>ROUND(J25,2)+ROUND(I25,2)</f>
        <v>0.4299999999999999</v>
      </c>
      <c r="H25" s="14">
        <f>ROUND(K25,2)+ROUND(L25,2)</f>
        <v>0.35</v>
      </c>
      <c r="I25" s="14">
        <f>IF('Admissions 2017-R'!F25&gt;0,'Admissions 2017-R'!F25/'Admissions 2017-R'!C25,"  ")</f>
        <v>0.1466513904801583</v>
      </c>
      <c r="J25" s="14">
        <f>IF('Admissions 2017-R'!G25&gt;0,'Admissions 2017-R'!G25/'Admissions 2017-R'!C25,"  ")</f>
        <v>0.2797625247370066</v>
      </c>
      <c r="K25" s="14">
        <f>IF('Admissions 2017-R'!J25&gt;0,'Admissions 2017-R'!J25/'Admissions 2017-R'!C25,"  ")</f>
        <v>0.2784605770232267</v>
      </c>
      <c r="L25" s="14">
        <f>IF('Admissions 2017-R'!I25&gt;0,'Admissions 2017-R'!I25/'Admissions 2017-R'!C25,"  ")</f>
        <v>0.07061764399541715</v>
      </c>
      <c r="M25" s="8">
        <v>2017</v>
      </c>
      <c r="N25" s="7"/>
      <c r="O25" s="7"/>
    </row>
    <row r="26" ht="15" customHeight="1">
      <c r="A26" t="s" s="5">
        <v>58</v>
      </c>
      <c r="B26" t="s" s="5">
        <v>59</v>
      </c>
      <c r="C26" s="14">
        <f>1-D26</f>
        <v>0.55</v>
      </c>
      <c r="D26" s="14">
        <f>ROUND(H26,2)+ROUND(G26,2)</f>
        <v>0.45</v>
      </c>
      <c r="E26" s="14">
        <f>SUM(ROUND(L26,2),ROUND(I26,2))</f>
        <v>0.09999999999999999</v>
      </c>
      <c r="F26" s="14">
        <f>ROUND(K26,2)+ROUND(J26,2)</f>
        <v>0.35</v>
      </c>
      <c r="G26" s="14">
        <f>ROUND(J26,2)+ROUND(I26,2)</f>
        <v>0.24</v>
      </c>
      <c r="H26" s="14">
        <f>ROUND(K26,2)+ROUND(L26,2)</f>
        <v>0.21</v>
      </c>
      <c r="I26" s="14">
        <f>IF('Admissions 2017-R'!F26&gt;0,'Admissions 2017-R'!F26/'Admissions 2017-R'!C26,"  ")</f>
        <v>0.06670567583382095</v>
      </c>
      <c r="J26" s="14">
        <f>IF('Admissions 2017-R'!G26&gt;0,'Admissions 2017-R'!G26/'Admissions 2017-R'!C26,"  ")</f>
        <v>0.1698069046225863</v>
      </c>
      <c r="K26" s="14">
        <f>IF('Admissions 2017-R'!J26&gt;0,'Admissions 2017-R'!J26/'Admissions 2017-R'!C26,"  ")</f>
        <v>0.1825629022820363</v>
      </c>
      <c r="L26" s="14">
        <f>IF('Admissions 2017-R'!I26&gt;0,'Admissions 2017-R'!I26/'Admissions 2017-R'!C26,"  ")</f>
        <v>0.03054417788180222</v>
      </c>
      <c r="M26" s="8">
        <v>2017</v>
      </c>
      <c r="N26" s="7"/>
      <c r="O26" s="7"/>
    </row>
    <row r="27" ht="15" customHeight="1">
      <c r="A27" t="s" s="5">
        <v>60</v>
      </c>
      <c r="B27" t="s" s="5">
        <v>61</v>
      </c>
      <c r="C27" s="14">
        <f>1-D27</f>
        <v>0.59</v>
      </c>
      <c r="D27" s="14">
        <f>ROUND(H27,2)+ROUND(G27,2)</f>
        <v>0.41</v>
      </c>
      <c r="E27" s="14">
        <f>SUM(ROUND(L27,2),ROUND(I27,2))</f>
        <v>0.11</v>
      </c>
      <c r="F27" s="14">
        <f>ROUND(K27,2)+ROUND(J27,2)</f>
        <v>0.3</v>
      </c>
      <c r="G27" s="14">
        <f>ROUND(J27,2)+ROUND(I27,2)</f>
        <v>0.25</v>
      </c>
      <c r="H27" s="14">
        <f>ROUND(K27,2)+ROUND(L27,2)</f>
        <v>0.16</v>
      </c>
      <c r="I27" s="14">
        <f>IF('Admissions 2017-R'!F27&gt;0,'Admissions 2017-R'!F27/'Admissions 2017-R'!C27,"  ")</f>
        <v>0.08918705603788477</v>
      </c>
      <c r="J27" s="14">
        <f>IF('Admissions 2017-R'!G27&gt;0,'Admissions 2017-R'!G27/'Admissions 2017-R'!C27,"  ")</f>
        <v>0.1641673243883189</v>
      </c>
      <c r="K27" s="14">
        <f>IF('Admissions 2017-R'!J27&gt;0,'Admissions 2017-R'!J27/'Admissions 2017-R'!C27,"  ")</f>
        <v>0.1404893449092344</v>
      </c>
      <c r="L27" s="14">
        <f>IF('Admissions 2017-R'!I27&gt;0,'Admissions 2017-R'!I27/'Admissions 2017-R'!C27,"  ")</f>
        <v>0.01657458563535912</v>
      </c>
      <c r="M27" s="8">
        <v>2017</v>
      </c>
      <c r="N27" s="7"/>
      <c r="O27" s="7"/>
    </row>
    <row r="28" ht="15" customHeight="1">
      <c r="A28" t="s" s="5">
        <v>62</v>
      </c>
      <c r="B28" t="s" s="5">
        <v>63</v>
      </c>
      <c r="C28" s="14">
        <f>1-D28</f>
        <v>0.4099999999999999</v>
      </c>
      <c r="D28" s="14">
        <f>ROUND(H28,2)+ROUND(G28,2)</f>
        <v>0.5900000000000001</v>
      </c>
      <c r="E28" s="14">
        <f>I28</f>
        <v>0.2654808959156785</v>
      </c>
      <c r="F28" s="14">
        <f>J28</f>
        <v>0.1004611330698287</v>
      </c>
      <c r="G28" s="14">
        <f>ROUND(J28,2)+ROUND(I28,2)</f>
        <v>0.37</v>
      </c>
      <c r="H28" s="14">
        <f>'Admissions 2017-R'!H28/'Admissions 2017-R'!C28</f>
        <v>0.2238965744400527</v>
      </c>
      <c r="I28" s="14">
        <f>IF('Admissions 2017-R'!F28&gt;0,'Admissions 2017-R'!F28/'Admissions 2017-R'!C28,"  ")</f>
        <v>0.2654808959156785</v>
      </c>
      <c r="J28" s="14">
        <f>IF('Admissions 2017-R'!G28&gt;0,'Admissions 2017-R'!G28/'Admissions 2017-R'!C28,"  ")</f>
        <v>0.1004611330698287</v>
      </c>
      <c r="K28" s="14">
        <f>IF('Admissions 2017-R'!J28&gt;0,'Admissions 2017-R'!J28/'Admissions 2017-R'!C28,"  ")</f>
        <v>0.001852766798418972</v>
      </c>
      <c r="L28" s="14">
        <f>IF('Admissions 2017-R'!I28&gt;0,'Admissions 2017-R'!I28/'Admissions 2017-R'!C28,"  ")</f>
        <v>0.2220438076416337</v>
      </c>
      <c r="M28" s="8">
        <v>2017</v>
      </c>
      <c r="N28" s="7"/>
      <c r="O28" s="7"/>
    </row>
    <row r="29" ht="15" customHeight="1">
      <c r="A29" t="s" s="5">
        <v>64</v>
      </c>
      <c r="B29" t="s" s="5">
        <v>65</v>
      </c>
      <c r="C29" s="14">
        <f>1-D29</f>
        <v>0.51</v>
      </c>
      <c r="D29" s="14">
        <f>ROUND(H29,2)+ROUND(G29,2)</f>
        <v>0.49</v>
      </c>
      <c r="E29" s="14">
        <f>SUM(ROUND(L29,2),ROUND(I29,2))</f>
        <v>0.07999999999999999</v>
      </c>
      <c r="F29" s="14">
        <f>ROUND(K29,2)+ROUND(J29,2)</f>
        <v>0.41</v>
      </c>
      <c r="G29" s="14">
        <f>ROUND(J29,2)+ROUND(I29,2)</f>
        <v>0.31</v>
      </c>
      <c r="H29" s="14">
        <f>ROUND(K29,2)+ROUND(L29,2)</f>
        <v>0.18</v>
      </c>
      <c r="I29" s="14">
        <f>IF('Admissions 2017-R'!F29&gt;0,'Admissions 2017-R'!F29/'Admissions 2017-R'!C29,"  ")</f>
        <v>0.07356608478802992</v>
      </c>
      <c r="J29" s="14">
        <f>IF('Admissions 2017-R'!G29&gt;0,'Admissions 2017-R'!G29/'Admissions 2017-R'!C29,"  ")</f>
        <v>0.2400249376558604</v>
      </c>
      <c r="K29" s="14">
        <f>IF('Admissions 2017-R'!J29&gt;0,'Admissions 2017-R'!J29/'Admissions 2017-R'!C29,"  ")</f>
        <v>0.1695760598503741</v>
      </c>
      <c r="L29" s="14">
        <f>IF('Admissions 2017-R'!I29&gt;0,'Admissions 2017-R'!I29/'Admissions 2017-R'!C29,"  ")</f>
        <v>0.01122194513715711</v>
      </c>
      <c r="M29" s="8">
        <v>2017</v>
      </c>
      <c r="N29" s="7"/>
      <c r="O29" s="7"/>
    </row>
    <row r="30" ht="15" customHeight="1">
      <c r="A30" t="s" s="5">
        <v>66</v>
      </c>
      <c r="B30" t="s" s="5">
        <v>67</v>
      </c>
      <c r="C30" s="14">
        <f>1-D30</f>
        <v>0.79</v>
      </c>
      <c r="D30" s="14">
        <f>ROUND(H30,2)+ROUND(G30,2)</f>
        <v>0.21</v>
      </c>
      <c r="E30" s="14">
        <f>L30</f>
        <v>0.08245931283905968</v>
      </c>
      <c r="F30" s="14">
        <f>K30</f>
        <v>0.07956600361663653</v>
      </c>
      <c r="G30" s="14">
        <f>'Admissions 2017-R'!E30/'Admissions 2017-R'!C30</f>
        <v>0.05461121157323689</v>
      </c>
      <c r="H30" s="14">
        <f>ROUND(K30,2)+ROUND(L30,2)</f>
        <v>0.16</v>
      </c>
      <c r="I30" t="s" s="5">
        <f>IF('Admissions 2017-R'!F30&gt;0,'Admissions 2017-R'!F30/'Admissions 2017-R'!C30,"  ")</f>
        <v>131</v>
      </c>
      <c r="J30" t="s" s="5">
        <f>IF('Admissions 2017-R'!G30&gt;0,'Admissions 2017-R'!G30/'Admissions 2017-R'!C30,"  ")</f>
        <v>131</v>
      </c>
      <c r="K30" s="14">
        <f>IF('Admissions 2017-R'!J30&gt;0,'Admissions 2017-R'!J30/'Admissions 2017-R'!C30,"  ")</f>
        <v>0.07956600361663653</v>
      </c>
      <c r="L30" s="14">
        <f>IF('Admissions 2017-R'!I30&gt;0,'Admissions 2017-R'!I30/'Admissions 2017-R'!C30,"  ")</f>
        <v>0.08245931283905968</v>
      </c>
      <c r="M30" s="8">
        <v>2017</v>
      </c>
      <c r="N30" s="7"/>
      <c r="O30" s="7"/>
    </row>
    <row r="31" ht="15" customHeight="1">
      <c r="A31" t="s" s="5">
        <v>68</v>
      </c>
      <c r="B31" t="s" s="5">
        <v>69</v>
      </c>
      <c r="C31" s="14">
        <f>1-D31</f>
        <v>0.3999999999999999</v>
      </c>
      <c r="D31" s="14">
        <f>ROUND(H31,2)+ROUND(G31,2)</f>
        <v>0.6000000000000001</v>
      </c>
      <c r="E31" s="14">
        <f>SUM(ROUND(L31,2),ROUND(I31,2))</f>
        <v>0.03</v>
      </c>
      <c r="F31" s="14">
        <f>ROUND(K31,2)+ROUND(J31,2)</f>
        <v>0.5700000000000001</v>
      </c>
      <c r="G31" s="14">
        <f>'Admissions 2017-R'!E31/'Admissions 2017-R'!C31</f>
        <v>0.1077380952380952</v>
      </c>
      <c r="H31" s="14">
        <f>'Admissions 2017-R'!H31/'Admissions 2017-R'!C31</f>
        <v>0.4892857142857143</v>
      </c>
      <c r="I31" s="14">
        <f>IF('Admissions 2017-R'!F31&gt;0,'Admissions 2017-R'!F31/'Admissions 2017-R'!C31,"  ")</f>
        <v>0.007738095238095238</v>
      </c>
      <c r="J31" s="14">
        <f>IF('Admissions 2017-R'!G31&gt;0,'Admissions 2017-R'!G31/'Admissions 2017-R'!C31,"  ")</f>
        <v>0.1</v>
      </c>
      <c r="K31" s="14">
        <f>IF('Admissions 2017-R'!J31&gt;0,'Admissions 2017-R'!J31/'Admissions 2017-R'!C31,"  ")</f>
        <v>0.4672619047619048</v>
      </c>
      <c r="L31" s="14">
        <f>IF('Admissions 2017-R'!I31&gt;0,'Admissions 2017-R'!I31/'Admissions 2017-R'!C31,"  ")</f>
        <v>0.02202380952380953</v>
      </c>
      <c r="M31" s="8">
        <v>2017</v>
      </c>
      <c r="N31" s="7"/>
      <c r="O31" s="7"/>
    </row>
    <row r="32" ht="15" customHeight="1">
      <c r="A32" t="s" s="5">
        <v>70</v>
      </c>
      <c r="B32" t="s" s="5">
        <v>71</v>
      </c>
      <c r="C32" s="14">
        <f>1-D32</f>
        <v>0.73</v>
      </c>
      <c r="D32" s="14">
        <f>ROUND(H32,2)+ROUND(G32,2)</f>
        <v>0.27</v>
      </c>
      <c r="E32" s="14">
        <f>L32</f>
        <v>0.06345120859444942</v>
      </c>
      <c r="F32" s="14">
        <f>K32</f>
        <v>0.2075872873769024</v>
      </c>
      <c r="G32" s="14"/>
      <c r="H32" s="14">
        <f>ROUND(K32,2)+ROUND(L32,2)</f>
        <v>0.27</v>
      </c>
      <c r="I32" t="s" s="5">
        <f>IF('Admissions 2017-R'!F32&gt;0,'Admissions 2017-R'!F32/'Admissions 2017-R'!C32,"  ")</f>
        <v>131</v>
      </c>
      <c r="J32" t="s" s="5">
        <f>IF('Admissions 2017-R'!G32&gt;0,'Admissions 2017-R'!G32/'Admissions 2017-R'!C32,"  ")</f>
        <v>131</v>
      </c>
      <c r="K32" s="14">
        <f>IF('Admissions 2017-R'!J32&gt;0,'Admissions 2017-R'!J32/'Admissions 2017-R'!C32,"  ")</f>
        <v>0.2075872873769024</v>
      </c>
      <c r="L32" s="14">
        <f>IF('Admissions 2017-R'!I32&gt;0,'Admissions 2017-R'!I32/'Admissions 2017-R'!C32,"  ")</f>
        <v>0.06345120859444942</v>
      </c>
      <c r="M32" s="8">
        <v>2017</v>
      </c>
      <c r="N32" s="7"/>
      <c r="O32" s="7"/>
    </row>
    <row r="33" ht="15" customHeight="1">
      <c r="A33" t="s" s="5">
        <v>72</v>
      </c>
      <c r="B33" t="s" s="5">
        <v>73</v>
      </c>
      <c r="C33" s="14">
        <f>1-D33</f>
        <v>0.6899999999999999</v>
      </c>
      <c r="D33" s="14">
        <f>ROUND(H33,2)+ROUND(G33,2)</f>
        <v>0.31</v>
      </c>
      <c r="E33" s="14"/>
      <c r="F33" s="14"/>
      <c r="G33" s="14"/>
      <c r="H33" s="14">
        <f>'Admissions 2017-R'!H33/'Admissions 2017-R'!C33</f>
        <v>0.3093837893121963</v>
      </c>
      <c r="I33" t="s" s="5">
        <f>IF('Admissions 2017-R'!F33&gt;0,'Admissions 2017-R'!F33/'Admissions 2017-R'!C33,"  ")</f>
        <v>131</v>
      </c>
      <c r="J33" t="s" s="5">
        <f>IF('Admissions 2017-R'!G33&gt;0,'Admissions 2017-R'!G33/'Admissions 2017-R'!C33,"  ")</f>
        <v>131</v>
      </c>
      <c r="K33" t="s" s="5">
        <f>IF('Admissions 2017-R'!J33&gt;0,'Admissions 2017-R'!J33/'Admissions 2017-R'!C33,"  ")</f>
        <v>131</v>
      </c>
      <c r="L33" t="s" s="5">
        <f>IF('Admissions 2017-R'!I33&gt;0,'Admissions 2017-R'!I33/'Admissions 2017-R'!C33,"  ")</f>
        <v>131</v>
      </c>
      <c r="M33" s="8">
        <v>2017</v>
      </c>
      <c r="N33" s="7"/>
      <c r="O33" s="7"/>
    </row>
    <row r="34" ht="15" customHeight="1">
      <c r="A34" t="s" s="5">
        <v>74</v>
      </c>
      <c r="B34" t="s" s="5">
        <v>75</v>
      </c>
      <c r="C34" s="14">
        <f>1-D34</f>
        <v>0.61</v>
      </c>
      <c r="D34" s="14">
        <f>ROUND(H34,2)+ROUND(G34,2)</f>
        <v>0.39</v>
      </c>
      <c r="E34" s="14">
        <f>SUM(ROUND(L34,2),ROUND(I34,2))</f>
        <v>0.01</v>
      </c>
      <c r="F34" s="14">
        <f>ROUND(K34,2)+ROUND(J34,2)</f>
        <v>0.38</v>
      </c>
      <c r="G34" s="14">
        <f>ROUND(J34,2)+ROUND(I34,2)</f>
        <v>0.26</v>
      </c>
      <c r="H34" s="14">
        <f>ROUND(K34,2)+ROUND(L34,2)</f>
        <v>0.13</v>
      </c>
      <c r="I34" s="14">
        <f>IF('Admissions 2017-R'!F34&gt;0,'Admissions 2017-R'!F34/'Admissions 2017-R'!C34,"  ")</f>
        <v>0.0114789552487107</v>
      </c>
      <c r="J34" s="14">
        <f>IF('Admissions 2017-R'!G34&gt;0,'Admissions 2017-R'!G34/'Admissions 2017-R'!C34,"  ")</f>
        <v>0.2490434203959408</v>
      </c>
      <c r="K34" s="14">
        <f>IF('Admissions 2017-R'!J34&gt;0,'Admissions 2017-R'!J34/'Admissions 2017-R'!C34,"  ")</f>
        <v>0.1282648477790717</v>
      </c>
      <c r="L34" s="28">
        <f>IF('Admissions 2017-R'!I34&gt;0,'Admissions 2017-R'!I34/'Admissions 2017-R'!C34,"  ")</f>
        <v>0.003826318416236899</v>
      </c>
      <c r="M34" s="8">
        <v>2017</v>
      </c>
      <c r="N34" s="7"/>
      <c r="O34" s="7"/>
    </row>
    <row r="35" ht="15" customHeight="1">
      <c r="A35" t="s" s="5">
        <v>76</v>
      </c>
      <c r="B35" t="s" s="5">
        <v>77</v>
      </c>
      <c r="C35" s="14">
        <f>1-D35</f>
        <v>0.53</v>
      </c>
      <c r="D35" s="14">
        <f>ROUND(H35,2)+ROUND(G35,2)</f>
        <v>0.47</v>
      </c>
      <c r="E35" s="14">
        <f>L35</f>
        <v>0.05472616796104784</v>
      </c>
      <c r="F35" s="14">
        <f>K35</f>
        <v>0.4162810349684117</v>
      </c>
      <c r="G35" s="14"/>
      <c r="H35" s="14">
        <f>ROUND(K35,2)+ROUND(L35,2)</f>
        <v>0.47</v>
      </c>
      <c r="I35" t="s" s="5">
        <f>IF('Admissions 2017-R'!F35&gt;0,'Admissions 2017-R'!F35/'Admissions 2017-R'!C35,"  ")</f>
        <v>131</v>
      </c>
      <c r="J35" t="s" s="5">
        <f>IF('Admissions 2017-R'!G35&gt;0,'Admissions 2017-R'!G35/'Admissions 2017-R'!C35,"  ")</f>
        <v>131</v>
      </c>
      <c r="K35" s="14">
        <f>IF('Admissions 2017-R'!J35&gt;0,'Admissions 2017-R'!J35/'Admissions 2017-R'!C35,"  ")</f>
        <v>0.4162810349684117</v>
      </c>
      <c r="L35" s="14">
        <f>IF('Admissions 2017-R'!I35&gt;0,'Admissions 2017-R'!I35/'Admissions 2017-R'!C35,"  ")</f>
        <v>0.05472616796104784</v>
      </c>
      <c r="M35" s="8">
        <v>2017</v>
      </c>
      <c r="N35" s="7"/>
      <c r="O35" s="7"/>
    </row>
    <row r="36" ht="15" customHeight="1">
      <c r="A36" t="s" s="5">
        <v>78</v>
      </c>
      <c r="B36" t="s" s="5">
        <v>79</v>
      </c>
      <c r="C36" s="14">
        <f>1-D36</f>
        <v>0.53</v>
      </c>
      <c r="D36" s="14">
        <f>ROUND(H36,2)+ROUND(G36,2)</f>
        <v>0.47</v>
      </c>
      <c r="E36" s="14">
        <f>L36</f>
        <v>0.1112423494040588</v>
      </c>
      <c r="F36" s="14">
        <f>ROUND(K36,2)+ROUND(J36,2)</f>
        <v>0.36</v>
      </c>
      <c r="G36" s="14">
        <f>'Admissions 2017-R'!E36/'Admissions 2017-R'!C36</f>
        <v>0.2140019327821325</v>
      </c>
      <c r="H36" s="14">
        <f>ROUND(K36,2)+ROUND(L36,2)</f>
        <v>0.26</v>
      </c>
      <c r="I36" t="s" s="5">
        <f>IF('Admissions 2017-R'!F36&gt;0,'Admissions 2017-R'!F36/'Admissions 2017-R'!C36,"  ")</f>
        <v>131</v>
      </c>
      <c r="J36" s="14">
        <f>IF('Admissions 2017-R'!G36&gt;0,'Admissions 2017-R'!G36/'Admissions 2017-R'!C36,"  ")</f>
        <v>0.2140019327821325</v>
      </c>
      <c r="K36" s="14">
        <f>IF('Admissions 2017-R'!J36&gt;0,'Admissions 2017-R'!J36/'Admissions 2017-R'!C36,"  ")</f>
        <v>0.1530119188231504</v>
      </c>
      <c r="L36" s="14">
        <f>IF('Admissions 2017-R'!I36&gt;0,'Admissions 2017-R'!I36/'Admissions 2017-R'!C36,"  ")</f>
        <v>0.1112423494040588</v>
      </c>
      <c r="M36" s="8">
        <v>2017</v>
      </c>
      <c r="N36" s="7"/>
      <c r="O36" s="7"/>
    </row>
    <row r="37" ht="15" customHeight="1">
      <c r="A37" t="s" s="5">
        <v>80</v>
      </c>
      <c r="B37" t="s" s="5">
        <v>81</v>
      </c>
      <c r="C37" s="14">
        <f>1-D37</f>
        <v>0.76</v>
      </c>
      <c r="D37" s="14">
        <f>ROUND(H37,2)+ROUND(G37,2)</f>
        <v>0.24</v>
      </c>
      <c r="E37" s="14">
        <f>J37</f>
        <v>0.1069916348239182</v>
      </c>
      <c r="F37" s="14">
        <f>J37</f>
        <v>0.1069916348239182</v>
      </c>
      <c r="G37" s="14">
        <f>ROUND(J37,2)+ROUND(I37,2)</f>
        <v>0.23</v>
      </c>
      <c r="H37" s="14">
        <f>'Admissions 2017-R'!H37/'Admissions 2017-R'!C37</f>
        <v>0.005989879169678819</v>
      </c>
      <c r="I37" s="14">
        <f>IF('Admissions 2017-R'!F37&gt;0,'Admissions 2017-R'!F37/'Admissions 2017-R'!C37,"  ")</f>
        <v>0.122276154084478</v>
      </c>
      <c r="J37" s="14">
        <f>IF('Admissions 2017-R'!G37&gt;0,'Admissions 2017-R'!G37/'Admissions 2017-R'!C37,"  ")</f>
        <v>0.1069916348239182</v>
      </c>
      <c r="K37" t="s" s="5">
        <f>IF('Admissions 2017-R'!J37&gt;0,'Admissions 2017-R'!J37/'Admissions 2017-R'!C37,"  ")</f>
        <v>131</v>
      </c>
      <c r="L37" t="s" s="5">
        <f>IF('Admissions 2017-R'!I37&gt;0,'Admissions 2017-R'!I37/'Admissions 2017-R'!C37,"  ")</f>
        <v>131</v>
      </c>
      <c r="M37" s="8">
        <v>2017</v>
      </c>
      <c r="N37" s="7"/>
      <c r="O37" s="7"/>
    </row>
    <row r="38" ht="15" customHeight="1">
      <c r="A38" t="s" s="5">
        <v>82</v>
      </c>
      <c r="B38" t="s" s="5">
        <v>83</v>
      </c>
      <c r="C38" s="14">
        <f>1-D38</f>
        <v>0.55</v>
      </c>
      <c r="D38" s="14">
        <f>ROUND(H38,2)+ROUND(G38,2)</f>
        <v>0.45</v>
      </c>
      <c r="E38" s="14">
        <f>SUM(ROUND(L38,2),ROUND(I38,2))</f>
        <v>0.28</v>
      </c>
      <c r="F38" s="14">
        <f>ROUND(K38,2)+ROUND(J38,2)</f>
        <v>0.17</v>
      </c>
      <c r="G38" s="14">
        <f>ROUND(J38,2)+ROUND(I38,2)</f>
        <v>0.22</v>
      </c>
      <c r="H38" s="14">
        <f>ROUND(K38,2)+ROUND(L38,2)</f>
        <v>0.23</v>
      </c>
      <c r="I38" s="14">
        <f>IF('Admissions 2017-R'!F38&gt;0,'Admissions 2017-R'!F38/'Admissions 2017-R'!C38,"  ")</f>
        <v>0.108294930875576</v>
      </c>
      <c r="J38" s="14">
        <f>IF('Admissions 2017-R'!G38&gt;0,'Admissions 2017-R'!G38/'Admissions 2017-R'!C38,"  ")</f>
        <v>0.1081029185867896</v>
      </c>
      <c r="K38" s="14">
        <f>IF('Admissions 2017-R'!J38&gt;0,'Admissions 2017-R'!J38/'Admissions 2017-R'!C38,"  ")</f>
        <v>0.06029185867895545</v>
      </c>
      <c r="L38" s="14">
        <f>IF('Admissions 2017-R'!I38&gt;0,'Admissions 2017-R'!I38/'Admissions 2017-R'!C38,"  ")</f>
        <v>0.1737711213517665</v>
      </c>
      <c r="M38" s="8">
        <v>2017</v>
      </c>
      <c r="N38" s="7"/>
      <c r="O38" s="7"/>
    </row>
    <row r="39" ht="15" customHeight="1">
      <c r="A39" t="s" s="5">
        <v>84</v>
      </c>
      <c r="B39" t="s" s="5">
        <v>85</v>
      </c>
      <c r="C39" s="14">
        <f>1-D39</f>
        <v>0.5600000000000001</v>
      </c>
      <c r="D39" s="14">
        <f>ROUND(H39,2)+ROUND(G39,2)</f>
        <v>0.44</v>
      </c>
      <c r="E39" s="14">
        <f>L39</f>
        <v>0.1907624773356236</v>
      </c>
      <c r="F39" s="14">
        <f>K39</f>
        <v>0.246015841206222</v>
      </c>
      <c r="G39" s="14"/>
      <c r="H39" s="14">
        <f>ROUND(K39,2)+ROUND(L39,2)</f>
        <v>0.44</v>
      </c>
      <c r="I39" t="s" s="5">
        <f>IF('Admissions 2017-R'!F39&gt;0,'Admissions 2017-R'!F39/'Admissions 2017-R'!C39,"  ")</f>
        <v>131</v>
      </c>
      <c r="J39" t="s" s="5">
        <f>IF('Admissions 2017-R'!G39&gt;0,'Admissions 2017-R'!G39/'Admissions 2017-R'!C39,"  ")</f>
        <v>131</v>
      </c>
      <c r="K39" s="14">
        <f>IF('Admissions 2017-R'!J39&gt;0,'Admissions 2017-R'!J39/'Admissions 2017-R'!C39,"  ")</f>
        <v>0.246015841206222</v>
      </c>
      <c r="L39" s="14">
        <f>IF('Admissions 2017-R'!I39&gt;0,'Admissions 2017-R'!I39/'Admissions 2017-R'!C39,"  ")</f>
        <v>0.1907624773356236</v>
      </c>
      <c r="M39" s="8">
        <v>2017</v>
      </c>
      <c r="N39" s="7"/>
      <c r="O39" s="7"/>
    </row>
    <row r="40" ht="15" customHeight="1">
      <c r="A40" t="s" s="5">
        <v>86</v>
      </c>
      <c r="B40" t="s" s="5">
        <v>87</v>
      </c>
      <c r="C40" s="14">
        <f>1-D40</f>
        <v>0.62</v>
      </c>
      <c r="D40" s="14">
        <f>ROUND(H40,2)+ROUND(G40,2)</f>
        <v>0.38</v>
      </c>
      <c r="E40" s="14">
        <f>SUM(ROUND(L40,2),ROUND(I40,2))</f>
        <v>0.3</v>
      </c>
      <c r="F40" s="14">
        <f>ROUND(K40,2)+ROUND(J40,2)</f>
        <v>0.08</v>
      </c>
      <c r="G40" s="14">
        <f>ROUND(J40,2)+ROUND(I40,2)</f>
        <v>0.35</v>
      </c>
      <c r="H40" s="14">
        <f>ROUND(K40,2)+ROUND(L40,2)</f>
        <v>0.03</v>
      </c>
      <c r="I40" s="14">
        <f>IF('Admissions 2017-R'!F40&gt;0,'Admissions 2017-R'!F40/'Admissions 2017-R'!C40,"  ")</f>
        <v>0.2930186823992134</v>
      </c>
      <c r="J40" s="14">
        <f>IF('Admissions 2017-R'!G40&gt;0,'Admissions 2017-R'!G40/'Admissions 2017-R'!C40,"  ")</f>
        <v>0.0599803343166175</v>
      </c>
      <c r="K40" s="14">
        <f>IF('Admissions 2017-R'!J40&gt;0,'Admissions 2017-R'!J40/'Admissions 2017-R'!C40,"  ")</f>
        <v>0.02490986561783022</v>
      </c>
      <c r="L40" s="14">
        <f>IF('Admissions 2017-R'!I40&gt;0,'Admissions 2017-R'!I40/'Admissions 2017-R'!C40,"  ")</f>
        <v>0.01081612586037365</v>
      </c>
      <c r="M40" s="8">
        <v>2017</v>
      </c>
      <c r="N40" s="7"/>
      <c r="O40" s="7"/>
    </row>
    <row r="41" ht="15" customHeight="1">
      <c r="A41" t="s" s="5">
        <v>88</v>
      </c>
      <c r="B41" t="s" s="5">
        <v>89</v>
      </c>
      <c r="C41" s="14">
        <f>1-D41</f>
        <v>0.61</v>
      </c>
      <c r="D41" s="14">
        <f>ROUND(H41,2)+ROUND(G41,2)</f>
        <v>0.39</v>
      </c>
      <c r="E41" s="14">
        <f>SUM(ROUND(L41,2),ROUND(I41,2))</f>
        <v>0.11</v>
      </c>
      <c r="F41" s="14">
        <f>ROUND(K41,2)+ROUND(J41,2)</f>
        <v>0.28</v>
      </c>
      <c r="G41" s="14">
        <f>ROUND(J41,2)+ROUND(I41,2)</f>
        <v>0.32</v>
      </c>
      <c r="H41" s="14">
        <f>ROUND(K41,2)+ROUND(L41,2)</f>
        <v>0.07000000000000001</v>
      </c>
      <c r="I41" s="14">
        <f>IF('Admissions 2017-R'!F41&gt;0,'Admissions 2017-R'!F41/'Admissions 2017-R'!C41,"  ")</f>
        <v>0.05719755893263133</v>
      </c>
      <c r="J41" s="14">
        <f>IF('Admissions 2017-R'!G41&gt;0,'Admissions 2017-R'!G41/'Admissions 2017-R'!C41,"  ")</f>
        <v>0.2640899844441785</v>
      </c>
      <c r="K41" s="14">
        <f>IF('Admissions 2017-R'!J41&gt;0,'Admissions 2017-R'!J41/'Admissions 2017-R'!C41,"  ")</f>
        <v>0.02153882972358502</v>
      </c>
      <c r="L41" s="14">
        <f>IF('Admissions 2017-R'!I41&gt;0,'Admissions 2017-R'!I41/'Admissions 2017-R'!C41,"  ")</f>
        <v>0.0519325116668661</v>
      </c>
      <c r="M41" s="8">
        <v>2017</v>
      </c>
      <c r="N41" s="7"/>
      <c r="O41" s="7"/>
    </row>
    <row r="42" ht="15" customHeight="1">
      <c r="A42" t="s" s="5">
        <v>90</v>
      </c>
      <c r="B42" t="s" s="5">
        <v>91</v>
      </c>
      <c r="C42" s="14">
        <f>1-D42</f>
        <v>0.3200000000000001</v>
      </c>
      <c r="D42" s="14">
        <f>ROUND(H42,2)+ROUND(G42,2)</f>
        <v>0.6799999999999999</v>
      </c>
      <c r="E42" s="14">
        <f>SUM(ROUND(L42,2),ROUND(I42,2))</f>
        <v>0.07000000000000001</v>
      </c>
      <c r="F42" s="14">
        <f>ROUND(K42,2)+ROUND(J42,2)</f>
        <v>0.61</v>
      </c>
      <c r="G42" s="14">
        <f>ROUND(J42,2)+ROUND(I42,2)</f>
        <v>0.18</v>
      </c>
      <c r="H42" s="14">
        <f>ROUND(K42,2)+ROUND(L42,2)</f>
        <v>0.5</v>
      </c>
      <c r="I42" s="14">
        <f>IF('Admissions 2017-R'!F42&gt;0,'Admissions 2017-R'!F42/'Admissions 2017-R'!C42,"  ")</f>
        <v>0.04524103831891223</v>
      </c>
      <c r="J42" s="14">
        <f>IF('Admissions 2017-R'!G42&gt;0,'Admissions 2017-R'!G42/'Admissions 2017-R'!C42,"  ")</f>
        <v>0.134734239802225</v>
      </c>
      <c r="K42" s="14">
        <f>IF('Admissions 2017-R'!J42&gt;0,'Admissions 2017-R'!J42/'Admissions 2017-R'!C42,"  ")</f>
        <v>0.4823238566131026</v>
      </c>
      <c r="L42" s="14">
        <f>IF('Admissions 2017-R'!I42&gt;0,'Admissions 2017-R'!I42/'Admissions 2017-R'!C42,"  ")</f>
        <v>0.02398022249690977</v>
      </c>
      <c r="M42" s="8">
        <v>2017</v>
      </c>
      <c r="N42" s="7"/>
      <c r="O42" s="7"/>
    </row>
    <row r="43" ht="15" customHeight="1">
      <c r="A43" t="s" s="5">
        <v>92</v>
      </c>
      <c r="B43" t="s" s="5">
        <v>93</v>
      </c>
      <c r="C43" s="14">
        <f>1-D43</f>
        <v>0.61</v>
      </c>
      <c r="D43" s="14">
        <f>ROUND(H43,2)+ROUND(G43,2)</f>
        <v>0.39</v>
      </c>
      <c r="E43" s="14"/>
      <c r="F43" s="14">
        <f>ROUND(K43,2)+ROUND(J43,2)</f>
        <v>0.39</v>
      </c>
      <c r="G43" s="14">
        <f>'Admissions 2017-R'!E43/'Admissions 2017-R'!C43</f>
        <v>0.2662652486706287</v>
      </c>
      <c r="H43" s="14">
        <f>'Admissions 2017-R'!H43/'Admissions 2017-R'!C43</f>
        <v>0.1230059430716297</v>
      </c>
      <c r="I43" t="s" s="5">
        <f>IF('Admissions 2017-R'!F43&gt;0,'Admissions 2017-R'!F43/'Admissions 2017-R'!C43,"  ")</f>
        <v>131</v>
      </c>
      <c r="J43" s="14">
        <f>IF('Admissions 2017-R'!G43&gt;0,'Admissions 2017-R'!G43/'Admissions 2017-R'!C43,"  ")</f>
        <v>0.2662652486706287</v>
      </c>
      <c r="K43" s="14">
        <f>IF('Admissions 2017-R'!J43&gt;0,'Admissions 2017-R'!J43/'Admissions 2017-R'!C43,"  ")</f>
        <v>0.1230059430716297</v>
      </c>
      <c r="L43" t="s" s="5">
        <f>IF('Admissions 2017-R'!I43&gt;0,'Admissions 2017-R'!I43/'Admissions 2017-R'!C43,"  ")</f>
        <v>131</v>
      </c>
      <c r="M43" s="8">
        <v>2017</v>
      </c>
      <c r="N43" s="7"/>
      <c r="O43" s="7"/>
    </row>
    <row r="44" ht="15" customHeight="1">
      <c r="A44" t="s" s="5">
        <v>94</v>
      </c>
      <c r="B44" t="s" s="5">
        <v>95</v>
      </c>
      <c r="C44" s="14">
        <f>1-D44</f>
        <v>0.6000000000000001</v>
      </c>
      <c r="D44" s="14">
        <f>ROUND(H44,2)+ROUND(G44,2)</f>
        <v>0.4</v>
      </c>
      <c r="E44" s="14">
        <f>SUM(ROUND(L44,2),ROUND(I44,2))</f>
        <v>0.22</v>
      </c>
      <c r="F44" s="14">
        <f>ROUND(K44,2)+ROUND(J44,2)</f>
        <v>0.18</v>
      </c>
      <c r="G44" s="14">
        <f>ROUND(J44,2)+ROUND(I44,2)</f>
        <v>0.29</v>
      </c>
      <c r="H44" s="14">
        <f>ROUND(K44,2)+ROUND(L44,2)</f>
        <v>0.11</v>
      </c>
      <c r="I44" s="14">
        <f>IF('Admissions 2017-R'!F44&gt;0,'Admissions 2017-R'!F44/'Admissions 2017-R'!C44,"  ")</f>
        <v>0.1417322834645669</v>
      </c>
      <c r="J44" s="14">
        <f>IF('Admissions 2017-R'!G44&gt;0,'Admissions 2017-R'!G44/'Admissions 2017-R'!C44,"  ")</f>
        <v>0.1498973620515335</v>
      </c>
      <c r="K44" s="14">
        <f>IF('Admissions 2017-R'!J44&gt;0,'Admissions 2017-R'!J44/'Admissions 2017-R'!C44,"  ")</f>
        <v>0.02852415821563161</v>
      </c>
      <c r="L44" s="14">
        <f>IF('Admissions 2017-R'!I44&gt;0,'Admissions 2017-R'!I44/'Admissions 2017-R'!C44,"  ")</f>
        <v>0.08420907503293606</v>
      </c>
      <c r="M44" s="8">
        <v>2017</v>
      </c>
      <c r="N44" s="7"/>
      <c r="O44" s="7"/>
    </row>
    <row r="45" ht="15" customHeight="1">
      <c r="A45" t="s" s="5">
        <v>96</v>
      </c>
      <c r="B45" t="s" s="5">
        <v>97</v>
      </c>
      <c r="C45" s="14">
        <f>1-D45</f>
        <v>0.21</v>
      </c>
      <c r="D45" s="14">
        <f>ROUND(H45,2)+ROUND(G45,2)</f>
        <v>0.79</v>
      </c>
      <c r="E45" s="14">
        <f>SUM(ROUND(L45,2),ROUND(I45,2))</f>
        <v>0.27</v>
      </c>
      <c r="F45" s="14">
        <f>ROUND(K45,2)+ROUND(J45,2)</f>
        <v>0.52</v>
      </c>
      <c r="G45" s="14">
        <f>ROUND(J45,2)+ROUND(I45,2)</f>
        <v>0.26</v>
      </c>
      <c r="H45" s="14">
        <f>ROUND(K45,2)+ROUND(L45,2)</f>
        <v>0.53</v>
      </c>
      <c r="I45" s="14">
        <f>IF('Admissions 2017-R'!F45&gt;0,'Admissions 2017-R'!F45/'Admissions 2017-R'!C45,"  ")</f>
        <v>0.1370821456335838</v>
      </c>
      <c r="J45" s="14">
        <f>IF('Admissions 2017-R'!G45&gt;0,'Admissions 2017-R'!G45/'Admissions 2017-R'!C45,"  ")</f>
        <v>0.1192018657683338</v>
      </c>
      <c r="K45" s="14">
        <f>IF('Admissions 2017-R'!J45&gt;0,'Admissions 2017-R'!J45/'Admissions 2017-R'!C45,"  ")</f>
        <v>0.4016584607411247</v>
      </c>
      <c r="L45" s="14">
        <f>IF('Admissions 2017-R'!I45&gt;0,'Admissions 2017-R'!I45/'Admissions 2017-R'!C45,"  ")</f>
        <v>0.1285307074371599</v>
      </c>
      <c r="M45" s="8">
        <v>2017</v>
      </c>
      <c r="N45" s="7"/>
      <c r="O45" s="7"/>
    </row>
    <row r="46" ht="15" customHeight="1">
      <c r="A46" t="s" s="5">
        <v>98</v>
      </c>
      <c r="B46" t="s" s="5">
        <v>99</v>
      </c>
      <c r="C46" s="14">
        <f>1-D46</f>
        <v>0.49</v>
      </c>
      <c r="D46" s="14">
        <f>ROUND(H46,2)+ROUND(G46,2)</f>
        <v>0.51</v>
      </c>
      <c r="E46" s="14">
        <f>SUM(ROUND(L46,2),ROUND(I46,2))</f>
        <v>0.42</v>
      </c>
      <c r="F46" s="14">
        <f>ROUND(K46,2)+ROUND(J46,2)</f>
        <v>0.09</v>
      </c>
      <c r="G46" s="14">
        <f>ROUND(J46,2)+ROUND(I46,2)</f>
        <v>0.5</v>
      </c>
      <c r="H46" s="14">
        <f>ROUND(K46,2)+ROUND(L46,2)</f>
        <v>0.01</v>
      </c>
      <c r="I46" s="14">
        <f>IF('Admissions 2017-R'!F46&gt;0,'Admissions 2017-R'!F46/'Admissions 2017-R'!C46,"  ")</f>
        <v>0.4055243849805784</v>
      </c>
      <c r="J46" s="14">
        <f>IF('Admissions 2017-R'!G46&gt;0,'Admissions 2017-R'!G46/'Admissions 2017-R'!C46,"  ")</f>
        <v>0.09192921881743633</v>
      </c>
      <c r="K46" s="28">
        <f>IF('Admissions 2017-R'!J46&gt;0,'Admissions 2017-R'!J46/'Admissions 2017-R'!C46,"  ")</f>
        <v>0.002157962883038412</v>
      </c>
      <c r="L46" s="14">
        <f>IF('Admissions 2017-R'!I46&gt;0,'Admissions 2017-R'!I46/'Admissions 2017-R'!C46,"  ")</f>
        <v>0.006214933103150626</v>
      </c>
      <c r="M46" s="8">
        <v>2017</v>
      </c>
      <c r="N46" s="7"/>
      <c r="O46" s="7"/>
    </row>
    <row r="47" ht="15" customHeight="1">
      <c r="A47" t="s" s="5">
        <v>100</v>
      </c>
      <c r="B47" t="s" s="5">
        <v>101</v>
      </c>
      <c r="C47" s="14">
        <f>1-D47</f>
        <v>0.9399999999999999</v>
      </c>
      <c r="D47" s="14">
        <f>ROUND(H47,2)+ROUND(G47,2)</f>
        <v>0.06</v>
      </c>
      <c r="E47" s="14"/>
      <c r="F47" s="14"/>
      <c r="G47" s="14">
        <f>'Admissions 2017-R'!E47/'Admissions 2017-R'!C47</f>
        <v>0.01647262818924944</v>
      </c>
      <c r="H47" s="14">
        <f>'Admissions 2017-R'!H47/'Admissions 2017-R'!C47</f>
        <v>0.03740401288085212</v>
      </c>
      <c r="I47" t="s" s="5">
        <f>IF('Admissions 2017-R'!F47&gt;0,'Admissions 2017-R'!F47/'Admissions 2017-R'!C47,"  ")</f>
        <v>131</v>
      </c>
      <c r="J47" t="s" s="5">
        <f>IF('Admissions 2017-R'!G47&gt;0,'Admissions 2017-R'!G47/'Admissions 2017-R'!C47,"  ")</f>
        <v>131</v>
      </c>
      <c r="K47" t="s" s="5">
        <f>IF('Admissions 2017-R'!J47&gt;0,'Admissions 2017-R'!J47/'Admissions 2017-R'!C47,"  ")</f>
        <v>131</v>
      </c>
      <c r="L47" t="s" s="5">
        <f>IF('Admissions 2017-R'!I47&gt;0,'Admissions 2017-R'!I47/'Admissions 2017-R'!C47,"  ")</f>
        <v>131</v>
      </c>
      <c r="M47" s="8">
        <v>2017</v>
      </c>
      <c r="N47" s="7"/>
      <c r="O47" s="7"/>
    </row>
    <row r="48" ht="15" customHeight="1">
      <c r="A48" t="s" s="5">
        <v>102</v>
      </c>
      <c r="B48" t="s" s="5">
        <v>103</v>
      </c>
      <c r="C48" s="14">
        <f>1-D48</f>
        <v>0.61</v>
      </c>
      <c r="D48" s="14">
        <f>ROUND(H48,2)+ROUND(G48,2)</f>
        <v>0.39</v>
      </c>
      <c r="E48" s="14">
        <f>L48</f>
        <v>0.2310290746772831</v>
      </c>
      <c r="F48" s="14">
        <f>K48</f>
        <v>0.1610568222946073</v>
      </c>
      <c r="G48" s="14"/>
      <c r="H48" s="14">
        <f>ROUND(K48,2)+ROUND(L48,2)</f>
        <v>0.39</v>
      </c>
      <c r="I48" t="s" s="5">
        <f>IF('Admissions 2017-R'!F48&gt;0,'Admissions 2017-R'!F48/'Admissions 2017-R'!C48,"  ")</f>
        <v>131</v>
      </c>
      <c r="J48" t="s" s="5">
        <f>IF('Admissions 2017-R'!G48&gt;0,'Admissions 2017-R'!G48/'Admissions 2017-R'!C48,"  ")</f>
        <v>131</v>
      </c>
      <c r="K48" s="14">
        <f>IF('Admissions 2017-R'!J48&gt;0,'Admissions 2017-R'!J48/'Admissions 2017-R'!C48,"  ")</f>
        <v>0.1610568222946073</v>
      </c>
      <c r="L48" s="14">
        <f>IF('Admissions 2017-R'!I48&gt;0,'Admissions 2017-R'!I48/'Admissions 2017-R'!C48,"  ")</f>
        <v>0.2310290746772831</v>
      </c>
      <c r="M48" s="8">
        <v>2017</v>
      </c>
      <c r="N48" s="7"/>
      <c r="O48" s="7"/>
    </row>
    <row r="49" ht="15" customHeight="1">
      <c r="A49" t="s" s="5">
        <v>104</v>
      </c>
      <c r="B49" t="s" s="5">
        <v>105</v>
      </c>
      <c r="C49" s="14">
        <f>1-D49</f>
        <v>0.3</v>
      </c>
      <c r="D49" s="14">
        <f>ROUND(H49,2)+ROUND(G49,2)</f>
        <v>0.7</v>
      </c>
      <c r="E49" s="14">
        <f>SUM(ROUND(L49,2),ROUND(I49,2))</f>
        <v>0.28</v>
      </c>
      <c r="F49" s="14">
        <f>ROUND(K49,2)+ROUND(J49,2)</f>
        <v>0.42</v>
      </c>
      <c r="G49" s="14">
        <f>ROUND(J49,2)+ROUND(I49,2)</f>
        <v>0.3</v>
      </c>
      <c r="H49" s="14">
        <f>ROUND(K49,2)+ROUND(L49,2)</f>
        <v>0.4</v>
      </c>
      <c r="I49" s="14">
        <f>IF('Admissions 2017-R'!F49&gt;0,'Admissions 2017-R'!F49/'Admissions 2017-R'!C49,"  ")</f>
        <v>0.1182693324870411</v>
      </c>
      <c r="J49" s="14">
        <f>IF('Admissions 2017-R'!G49&gt;0,'Admissions 2017-R'!G49/'Admissions 2017-R'!C49,"  ")</f>
        <v>0.1756056278430128</v>
      </c>
      <c r="K49" s="14">
        <f>IF('Admissions 2017-R'!J49&gt;0,'Admissions 2017-R'!J49/'Admissions 2017-R'!C49,"  ")</f>
        <v>0.244578440706654</v>
      </c>
      <c r="L49" s="14">
        <f>IF('Admissions 2017-R'!I49&gt;0,'Admissions 2017-R'!I49/'Admissions 2017-R'!C49,"  ")</f>
        <v>0.1612186607426214</v>
      </c>
      <c r="M49" s="8">
        <v>2017</v>
      </c>
      <c r="N49" s="7"/>
      <c r="O49" s="7"/>
    </row>
    <row r="50" ht="15" customHeight="1">
      <c r="A50" t="s" s="5">
        <v>106</v>
      </c>
      <c r="B50" t="s" s="5">
        <v>107</v>
      </c>
      <c r="C50" s="14">
        <f>1-D50</f>
        <v>0.65</v>
      </c>
      <c r="D50" s="14">
        <f>ROUND(H50,2)+ROUND(G50,2)</f>
        <v>0.35</v>
      </c>
      <c r="E50" s="14">
        <f>SUM(ROUND(L50,2),ROUND(I50,2))</f>
        <v>0.11</v>
      </c>
      <c r="F50" s="14">
        <f>ROUND(K50,2)+ROUND(J50,2)</f>
        <v>0.24</v>
      </c>
      <c r="G50" s="14">
        <f>ROUND(J50,2)+ROUND(I50,2)</f>
        <v>0.18</v>
      </c>
      <c r="H50" s="14">
        <f>ROUND(K50,2)+ROUND(L50,2)</f>
        <v>0.17</v>
      </c>
      <c r="I50" s="28">
        <f>IF('Admissions 2017-R'!F50&gt;0,'Admissions 2017-R'!F50/'Admissions 2017-R'!C50,"  ")</f>
        <v>0.002672367717797969</v>
      </c>
      <c r="J50" s="14">
        <f>IF('Admissions 2017-R'!G50&gt;0,'Admissions 2017-R'!G50/'Admissions 2017-R'!C50,"  ")</f>
        <v>0.1790486370924639</v>
      </c>
      <c r="K50" s="14">
        <f>IF('Admissions 2017-R'!J50&gt;0,'Admissions 2017-R'!J50/'Admissions 2017-R'!C50,"  ")</f>
        <v>0.05959380010689471</v>
      </c>
      <c r="L50" s="14">
        <f>IF('Admissions 2017-R'!I50&gt;0,'Admissions 2017-R'!I50/'Admissions 2017-R'!C50,"  ")</f>
        <v>0.1071619454836986</v>
      </c>
      <c r="M50" s="8">
        <v>2017</v>
      </c>
      <c r="N50" s="7"/>
      <c r="O50" s="7"/>
    </row>
    <row r="51" ht="15" customHeight="1">
      <c r="A51" t="s" s="5">
        <v>108</v>
      </c>
      <c r="B51" t="s" s="5">
        <v>109</v>
      </c>
      <c r="C51" s="14">
        <f>1-D51</f>
        <v>0.4399999999999999</v>
      </c>
      <c r="D51" s="14">
        <f>ROUND(H51,2)+ROUND(G51,2)</f>
        <v>0.5600000000000001</v>
      </c>
      <c r="E51" s="14">
        <f>SUM(ROUND(L51,2),ROUND(I51,2))</f>
        <v>0.09</v>
      </c>
      <c r="F51" s="14">
        <f>ROUND(K51,2)+ROUND(J51,2)</f>
        <v>0.47</v>
      </c>
      <c r="G51" s="14">
        <f>ROUND(J51,2)+ROUND(I51,2)</f>
        <v>0.32</v>
      </c>
      <c r="H51" s="14">
        <f>ROUND(K51,2)+ROUND(L51,2)</f>
        <v>0.24</v>
      </c>
      <c r="I51" s="14">
        <f>IF('Admissions 2017-R'!F51&gt;0,'Admissions 2017-R'!F51/'Admissions 2017-R'!C51,"  ")</f>
        <v>0.05671077504725898</v>
      </c>
      <c r="J51" s="14">
        <f>IF('Admissions 2017-R'!G51&gt;0,'Admissions 2017-R'!G51/'Admissions 2017-R'!C51,"  ")</f>
        <v>0.2599243856332703</v>
      </c>
      <c r="K51" s="14">
        <f>IF('Admissions 2017-R'!J51&gt;0,'Admissions 2017-R'!J51/'Admissions 2017-R'!C51,"  ")</f>
        <v>0.2051039697542533</v>
      </c>
      <c r="L51" s="14">
        <f>IF('Admissions 2017-R'!I51&gt;0,'Admissions 2017-R'!I51/'Admissions 2017-R'!C51,"  ")</f>
        <v>0.02646502835538752</v>
      </c>
      <c r="M51" s="8">
        <v>2017</v>
      </c>
      <c r="N51" s="7"/>
      <c r="O51" s="7"/>
    </row>
    <row r="52" ht="15" customHeight="1">
      <c r="A52" s="7"/>
      <c r="B52" s="7"/>
      <c r="C52" s="14"/>
      <c r="D52" s="14"/>
      <c r="E52" s="14"/>
      <c r="F52" s="14"/>
      <c r="G52" s="14"/>
      <c r="H52" s="14"/>
      <c r="I52" s="28"/>
      <c r="J52" s="28"/>
      <c r="K52" s="28"/>
      <c r="L52" s="28"/>
      <c r="M52" s="7"/>
      <c r="N52" s="7"/>
      <c r="O52" s="7"/>
    </row>
    <row r="53" ht="15" customHeight="1">
      <c r="A53" s="7"/>
      <c r="B53" t="s" s="9">
        <v>110</v>
      </c>
      <c r="C53" s="29">
        <f>('Admissions 2017-R'!C53-'Admissions 2017-R'!E53-'Admissions 2017-R'!H53)/'Admissions 2017-R'!C53</f>
        <v>0.590231003500436</v>
      </c>
      <c r="D53" s="29">
        <f>('Admissions 2017-R'!E53+'Admissions 2017-R'!H53)/'Admissions 2017-R'!C53</f>
        <v>0.409768996499564</v>
      </c>
      <c r="E53" s="29">
        <f>('Admissions 2017-R'!F53+'Admissions 2017-R'!I53)/'Admissions 2017-R'!C53</f>
        <v>0.1821995880353329</v>
      </c>
      <c r="F53" s="29">
        <f>('Admissions 2017-R'!G53+'Admissions 2017-R'!J53)/'Admissions 2017-R'!C53</f>
        <v>0.2275694084642311</v>
      </c>
      <c r="G53" s="29">
        <f>'Admissions 2017-R'!E53/'Admissions 2017-R'!C53</f>
        <v>0.2038293126761275</v>
      </c>
      <c r="H53" s="29">
        <f>'Admissions 2017-R'!H53/'Admissions 2017-R'!C53</f>
        <v>0.2059396838234365</v>
      </c>
      <c r="I53" s="29">
        <f>'Admissions 2017-R'!F53/'Admissions 2017-R'!C53</f>
        <v>0.1016390128012334</v>
      </c>
      <c r="J53" s="29">
        <f>'Admissions 2017-R'!G53/'Admissions 2017-R'!C53</f>
        <v>0.1021902998748942</v>
      </c>
      <c r="K53" s="29">
        <f>'Admissions 2017-R'!J53/'Admissions 2017-R'!C53</f>
        <v>0.1253791085893369</v>
      </c>
      <c r="L53" s="29">
        <f>'Admissions 2017-R'!I53/'Admissions 2017-R'!C53</f>
        <v>0.08056057523409955</v>
      </c>
      <c r="M53" s="7"/>
      <c r="N53" s="7"/>
      <c r="O53" s="7"/>
    </row>
    <row r="54" ht="15" customHeight="1">
      <c r="A54" s="7"/>
      <c r="B54" s="7"/>
      <c r="C54" s="7"/>
      <c r="D54" s="7"/>
      <c r="E54" s="14"/>
      <c r="F54" s="14"/>
      <c r="G54" s="7"/>
      <c r="H54" s="7"/>
      <c r="I54" s="7"/>
      <c r="J54" t="s" s="5">
        <f>IF('Admissions 2017-R'!G52&gt;0,'Admissions 2017-R'!G52/'Admissions 2017-R'!C52,"  ")</f>
        <v>131</v>
      </c>
      <c r="K54" t="s" s="5">
        <f>IF('Admissions 2017-R'!J52&gt;0,'Admissions 2017-R'!J52/'Admissions 2017-R'!C52,"  ")</f>
        <v>131</v>
      </c>
      <c r="L54" t="s" s="5">
        <f>IF('Admissions 2017-R'!I52&gt;0,'Admissions 2017-R'!I52/'Admissions 2017-R'!C52,"  ")</f>
        <v>131</v>
      </c>
      <c r="M54" s="7"/>
      <c r="N54" s="7"/>
      <c r="O54" s="7"/>
    </row>
    <row r="55" ht="15" customHeight="1">
      <c r="A55" s="7"/>
      <c r="B55" t="s" s="5">
        <v>140</v>
      </c>
      <c r="C55" s="8">
        <f>COUNTIF(C2:C51,"&gt;0")</f>
        <v>49</v>
      </c>
      <c r="D55" s="8">
        <f>COUNTIF(D2:D51,"&gt;0")</f>
        <v>49</v>
      </c>
      <c r="E55" s="8">
        <f>COUNTIF(E2:E51,"&gt;0")</f>
        <v>46</v>
      </c>
      <c r="F55" s="8">
        <f>COUNTIF(F2:F51,"&gt;0")</f>
        <v>46</v>
      </c>
      <c r="G55" s="8">
        <f>COUNTIF(G2:G51,"&gt;0")</f>
        <v>42</v>
      </c>
      <c r="H55" s="8">
        <f>COUNTIF(H2:H51,"&gt;0")</f>
        <v>48</v>
      </c>
      <c r="I55" s="8">
        <f>COUNTIF(I2:I51,"&gt;0")</f>
        <v>33</v>
      </c>
      <c r="J55" s="8">
        <f>COUNTIF(J2:J51,"&gt;0")</f>
        <v>35</v>
      </c>
      <c r="K55" s="8">
        <f>COUNTIF(K2:K51,"&gt;0")</f>
        <v>45</v>
      </c>
      <c r="L55" s="8">
        <f>COUNTIF(L2:L51,"&gt;0")</f>
        <v>44</v>
      </c>
      <c r="M55" s="7"/>
      <c r="N55" s="7"/>
      <c r="O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35" customWidth="1"/>
    <col min="2" max="2" width="15.3516" style="35" customWidth="1"/>
    <col min="3" max="3" width="10.6719" style="35" customWidth="1"/>
    <col min="4" max="4" width="10.6719" style="35" customWidth="1"/>
    <col min="5" max="5" width="10.6719" style="35" customWidth="1"/>
    <col min="6" max="6" width="10.6719" style="35" customWidth="1"/>
    <col min="7" max="7" width="10.6719" style="35" customWidth="1"/>
    <col min="8" max="8" width="10.6719" style="35" customWidth="1"/>
    <col min="9" max="9" width="8.85156" style="35" customWidth="1"/>
    <col min="10" max="10" width="8.85156" style="35" customWidth="1"/>
    <col min="11" max="11" width="8.85156" style="35" customWidth="1"/>
    <col min="12" max="12" width="8.85156" style="35" customWidth="1"/>
    <col min="13" max="13" width="8.85156" style="35" customWidth="1"/>
    <col min="14" max="14" width="8.85156" style="35" customWidth="1"/>
    <col min="15" max="256" width="8.85156" style="35" customWidth="1"/>
  </cols>
  <sheetData>
    <row r="1" ht="57" customHeight="1">
      <c r="A1" t="s" s="2">
        <v>0</v>
      </c>
      <c r="B1" t="s" s="2">
        <v>1</v>
      </c>
      <c r="C1" t="s" s="3">
        <v>2</v>
      </c>
      <c r="D1" t="s" s="3">
        <v>3</v>
      </c>
      <c r="E1" t="s" s="3">
        <v>4</v>
      </c>
      <c r="F1" t="s" s="3">
        <v>5</v>
      </c>
      <c r="G1" t="s" s="3">
        <v>6</v>
      </c>
      <c r="H1" t="s" s="3">
        <v>7</v>
      </c>
      <c r="I1" t="s" s="3">
        <v>8</v>
      </c>
      <c r="J1" t="s" s="3">
        <v>9</v>
      </c>
      <c r="K1" s="7"/>
      <c r="L1" t="s" s="3">
        <v>144</v>
      </c>
      <c r="M1" s="7"/>
      <c r="N1" s="7"/>
    </row>
    <row r="2" ht="15" customHeight="1">
      <c r="A2" t="s" s="5">
        <v>10</v>
      </c>
      <c r="B2" t="s" s="5">
        <v>11</v>
      </c>
      <c r="C2" s="6">
        <v>32627</v>
      </c>
      <c r="D2" s="6">
        <v>4502</v>
      </c>
      <c r="E2" s="6">
        <v>3819</v>
      </c>
      <c r="F2" s="6">
        <v>1789</v>
      </c>
      <c r="G2" s="6">
        <v>2030</v>
      </c>
      <c r="H2" s="6">
        <v>683</v>
      </c>
      <c r="I2" s="8">
        <v>265</v>
      </c>
      <c r="J2" s="8">
        <v>418</v>
      </c>
      <c r="K2" s="7"/>
      <c r="L2" s="7"/>
      <c r="M2" s="6"/>
      <c r="N2" s="6"/>
    </row>
    <row r="3" ht="15" customHeight="1">
      <c r="A3" t="s" s="5">
        <v>12</v>
      </c>
      <c r="B3" t="s" s="5">
        <v>13</v>
      </c>
      <c r="C3" s="6">
        <v>14054</v>
      </c>
      <c r="D3" s="6">
        <v>6080</v>
      </c>
      <c r="E3" s="6">
        <v>3752</v>
      </c>
      <c r="F3" s="6">
        <v>2069</v>
      </c>
      <c r="G3" s="6">
        <v>1683</v>
      </c>
      <c r="H3" s="6">
        <v>2328</v>
      </c>
      <c r="I3" s="8">
        <v>1231</v>
      </c>
      <c r="J3" s="8">
        <v>1097</v>
      </c>
      <c r="K3" s="7"/>
      <c r="L3" s="7"/>
      <c r="M3" s="6"/>
      <c r="N3" s="6"/>
    </row>
    <row r="4" ht="15" customHeight="1">
      <c r="A4" t="s" s="5">
        <v>14</v>
      </c>
      <c r="B4" t="s" s="5">
        <v>15</v>
      </c>
      <c r="C4" s="6">
        <v>9204</v>
      </c>
      <c r="D4" s="6">
        <v>4989</v>
      </c>
      <c r="E4" s="6">
        <v>703</v>
      </c>
      <c r="F4" s="6">
        <v>550</v>
      </c>
      <c r="G4" s="6">
        <v>153</v>
      </c>
      <c r="H4" s="6">
        <v>4286</v>
      </c>
      <c r="I4" s="8">
        <v>2542</v>
      </c>
      <c r="J4" s="8">
        <v>1744</v>
      </c>
      <c r="K4" s="7"/>
      <c r="L4" s="7"/>
      <c r="M4" s="6"/>
      <c r="N4" s="6"/>
    </row>
    <row r="5" ht="15" customHeight="1">
      <c r="A5" t="s" s="5">
        <v>16</v>
      </c>
      <c r="B5" t="s" s="5">
        <v>17</v>
      </c>
      <c r="C5" s="6">
        <v>18361</v>
      </c>
      <c r="D5" s="6">
        <v>6405</v>
      </c>
      <c r="E5" s="6">
        <v>3247</v>
      </c>
      <c r="F5" s="6"/>
      <c r="G5" s="6"/>
      <c r="H5" s="6">
        <v>3158</v>
      </c>
      <c r="I5" s="7"/>
      <c r="J5" s="7"/>
      <c r="K5" s="7"/>
      <c r="L5" s="7"/>
      <c r="M5" s="6"/>
      <c r="N5" s="6"/>
    </row>
    <row r="6" ht="15" customHeight="1">
      <c r="A6" t="s" s="5">
        <v>18</v>
      </c>
      <c r="B6" t="s" s="5">
        <v>19</v>
      </c>
      <c r="C6" s="6">
        <v>35374</v>
      </c>
      <c r="D6" s="6">
        <v>12276</v>
      </c>
      <c r="E6" s="6">
        <v>7916</v>
      </c>
      <c r="F6" s="6">
        <v>3493</v>
      </c>
      <c r="G6" s="6">
        <v>4423</v>
      </c>
      <c r="H6" s="6">
        <v>4360</v>
      </c>
      <c r="I6" s="8">
        <v>4335</v>
      </c>
      <c r="J6" s="8">
        <v>25</v>
      </c>
      <c r="K6" s="7"/>
      <c r="L6" s="7"/>
      <c r="M6" s="6"/>
      <c r="N6" s="6"/>
    </row>
    <row r="7" ht="15" customHeight="1">
      <c r="A7" t="s" s="5">
        <v>20</v>
      </c>
      <c r="B7" t="s" s="5">
        <v>21</v>
      </c>
      <c r="C7" s="6">
        <v>9985</v>
      </c>
      <c r="D7" s="6">
        <v>3768</v>
      </c>
      <c r="E7" s="6">
        <v>22</v>
      </c>
      <c r="F7" s="6">
        <v>8</v>
      </c>
      <c r="G7" s="6">
        <v>14</v>
      </c>
      <c r="H7" s="6">
        <v>3746</v>
      </c>
      <c r="I7" s="8">
        <v>1093</v>
      </c>
      <c r="J7" s="8">
        <v>2653</v>
      </c>
      <c r="K7" s="7"/>
      <c r="L7" s="7"/>
      <c r="M7" s="6"/>
      <c r="N7" s="6"/>
    </row>
    <row r="8" ht="15" customHeight="1">
      <c r="A8" t="s" s="5">
        <v>22</v>
      </c>
      <c r="B8" t="s" s="5">
        <v>23</v>
      </c>
      <c r="C8" s="6">
        <v>21018</v>
      </c>
      <c r="D8" s="6">
        <v>1981</v>
      </c>
      <c r="E8" s="6">
        <v>767</v>
      </c>
      <c r="F8" s="6"/>
      <c r="G8" s="6"/>
      <c r="H8" s="6">
        <v>1214</v>
      </c>
      <c r="I8" s="8">
        <v>920</v>
      </c>
      <c r="J8" s="8">
        <v>294</v>
      </c>
      <c r="K8" s="7"/>
      <c r="L8" s="7"/>
      <c r="M8" s="6"/>
      <c r="N8" s="6"/>
    </row>
    <row r="9" ht="15" customHeight="1">
      <c r="A9" t="s" s="5">
        <v>24</v>
      </c>
      <c r="B9" t="s" s="5">
        <v>25</v>
      </c>
      <c r="C9" s="6">
        <v>13358</v>
      </c>
      <c r="D9" s="6"/>
      <c r="E9" s="6"/>
      <c r="F9" s="6"/>
      <c r="G9" s="6"/>
      <c r="H9" s="6"/>
      <c r="I9" s="7"/>
      <c r="J9" s="7"/>
      <c r="K9" s="7"/>
      <c r="L9" s="7"/>
      <c r="M9" s="6"/>
      <c r="N9" s="6"/>
    </row>
    <row r="10" ht="15" customHeight="1">
      <c r="A10" t="s" s="5">
        <v>26</v>
      </c>
      <c r="B10" t="s" s="5">
        <v>27</v>
      </c>
      <c r="C10" s="6">
        <v>31285</v>
      </c>
      <c r="D10" s="6">
        <v>10769</v>
      </c>
      <c r="E10" s="6">
        <v>9614</v>
      </c>
      <c r="F10" s="6">
        <v>4604</v>
      </c>
      <c r="G10" s="6">
        <v>5010</v>
      </c>
      <c r="H10" s="6">
        <v>1155</v>
      </c>
      <c r="I10" s="8">
        <v>295</v>
      </c>
      <c r="J10" s="8">
        <v>860</v>
      </c>
      <c r="K10" s="7"/>
      <c r="L10" s="7"/>
      <c r="M10" s="6"/>
      <c r="N10" s="6"/>
    </row>
    <row r="11" ht="15" customHeight="1">
      <c r="A11" t="s" s="5">
        <v>28</v>
      </c>
      <c r="B11" t="s" s="5">
        <v>29</v>
      </c>
      <c r="C11" s="6">
        <v>18275</v>
      </c>
      <c r="D11" s="6">
        <v>7033</v>
      </c>
      <c r="E11" s="6">
        <v>4635</v>
      </c>
      <c r="F11" s="6"/>
      <c r="G11" s="6"/>
      <c r="H11" s="6">
        <v>2398</v>
      </c>
      <c r="I11" s="6">
        <v>1441</v>
      </c>
      <c r="J11" s="8">
        <v>957</v>
      </c>
      <c r="K11" s="7"/>
      <c r="L11" t="s" s="5">
        <v>143</v>
      </c>
      <c r="M11" s="14"/>
      <c r="N11" s="6"/>
    </row>
    <row r="12" ht="15" customHeight="1">
      <c r="A12" t="s" s="5">
        <v>30</v>
      </c>
      <c r="B12" t="s" s="5">
        <v>31</v>
      </c>
      <c r="C12" s="6">
        <v>7829</v>
      </c>
      <c r="D12" s="6">
        <v>3199</v>
      </c>
      <c r="E12" s="6">
        <v>2896</v>
      </c>
      <c r="F12" s="6">
        <v>1788</v>
      </c>
      <c r="G12" s="6">
        <v>1108</v>
      </c>
      <c r="H12" s="6">
        <v>303</v>
      </c>
      <c r="I12" s="8">
        <v>166</v>
      </c>
      <c r="J12" s="8">
        <v>137</v>
      </c>
      <c r="K12" s="7"/>
      <c r="L12" s="7"/>
      <c r="M12" s="6"/>
      <c r="N12" s="6"/>
    </row>
    <row r="13" ht="15" customHeight="1">
      <c r="A13" t="s" s="5">
        <v>32</v>
      </c>
      <c r="B13" t="s" s="5">
        <v>33</v>
      </c>
      <c r="C13" s="6">
        <v>5854</v>
      </c>
      <c r="D13" s="6">
        <v>2508</v>
      </c>
      <c r="E13" s="6">
        <v>1688</v>
      </c>
      <c r="F13" s="6">
        <v>928</v>
      </c>
      <c r="G13" s="6">
        <v>760</v>
      </c>
      <c r="H13" s="6">
        <v>820</v>
      </c>
      <c r="I13" s="8">
        <v>530</v>
      </c>
      <c r="J13" s="8">
        <v>290</v>
      </c>
      <c r="K13" s="7"/>
      <c r="L13" s="7"/>
      <c r="M13" s="6"/>
      <c r="N13" s="6"/>
    </row>
    <row r="14" ht="15" customHeight="1">
      <c r="A14" t="s" s="5">
        <v>34</v>
      </c>
      <c r="B14" t="s" s="5">
        <v>35</v>
      </c>
      <c r="C14" s="6">
        <v>6880</v>
      </c>
      <c r="D14" s="6">
        <v>4922</v>
      </c>
      <c r="E14" s="6">
        <v>3196</v>
      </c>
      <c r="F14" s="6">
        <v>2545</v>
      </c>
      <c r="G14" s="6">
        <v>651</v>
      </c>
      <c r="H14" s="6">
        <v>1726</v>
      </c>
      <c r="I14" s="8">
        <v>1500</v>
      </c>
      <c r="J14" s="8">
        <v>226</v>
      </c>
      <c r="K14" s="7"/>
      <c r="L14" s="7"/>
      <c r="M14" s="6"/>
      <c r="N14" s="6"/>
    </row>
    <row r="15" ht="15" customHeight="1">
      <c r="A15" t="s" s="5">
        <v>36</v>
      </c>
      <c r="B15" t="s" s="5">
        <v>37</v>
      </c>
      <c r="C15" s="6">
        <v>23689</v>
      </c>
      <c r="D15" s="6">
        <v>8192</v>
      </c>
      <c r="E15" s="6"/>
      <c r="F15" s="6"/>
      <c r="G15" s="6"/>
      <c r="H15" s="6">
        <v>8192</v>
      </c>
      <c r="I15" s="8">
        <v>1229</v>
      </c>
      <c r="J15" s="8">
        <v>6963</v>
      </c>
      <c r="K15" s="7"/>
      <c r="L15" s="7"/>
      <c r="M15" s="6"/>
      <c r="N15" s="6"/>
    </row>
    <row r="16" ht="15" customHeight="1">
      <c r="A16" t="s" s="5">
        <v>38</v>
      </c>
      <c r="B16" t="s" s="5">
        <v>39</v>
      </c>
      <c r="C16" s="6">
        <v>11498</v>
      </c>
      <c r="D16" s="6">
        <v>5586</v>
      </c>
      <c r="E16" s="6">
        <v>3281</v>
      </c>
      <c r="F16" s="6">
        <v>1453</v>
      </c>
      <c r="G16" s="6">
        <v>1828</v>
      </c>
      <c r="H16" s="6">
        <v>2305</v>
      </c>
      <c r="I16" s="8">
        <v>384</v>
      </c>
      <c r="J16" s="8">
        <v>1921</v>
      </c>
      <c r="K16" s="7"/>
      <c r="L16" s="7"/>
      <c r="M16" s="6"/>
      <c r="N16" s="6"/>
    </row>
    <row r="17" ht="15" customHeight="1">
      <c r="A17" t="s" s="5">
        <v>40</v>
      </c>
      <c r="B17" t="s" s="5">
        <v>41</v>
      </c>
      <c r="C17" s="6">
        <v>6542</v>
      </c>
      <c r="D17" s="6">
        <v>4434</v>
      </c>
      <c r="E17" s="6">
        <v>3106</v>
      </c>
      <c r="F17" s="6">
        <v>451</v>
      </c>
      <c r="G17" s="6">
        <v>2655</v>
      </c>
      <c r="H17" s="6">
        <v>1328</v>
      </c>
      <c r="I17" s="8">
        <v>246</v>
      </c>
      <c r="J17" s="8">
        <v>1082</v>
      </c>
      <c r="K17" s="7"/>
      <c r="L17" s="7"/>
      <c r="M17" s="6"/>
      <c r="N17" s="6"/>
    </row>
    <row r="18" ht="15" customHeight="1">
      <c r="A18" t="s" s="5">
        <v>42</v>
      </c>
      <c r="B18" t="s" s="5">
        <v>43</v>
      </c>
      <c r="C18" s="6">
        <v>20368</v>
      </c>
      <c r="D18" s="6">
        <v>11846</v>
      </c>
      <c r="E18" s="6">
        <v>5365</v>
      </c>
      <c r="F18" s="6"/>
      <c r="G18" s="6"/>
      <c r="H18" s="6">
        <v>6481</v>
      </c>
      <c r="I18" s="8">
        <v>197</v>
      </c>
      <c r="J18" s="8">
        <v>6284</v>
      </c>
      <c r="K18" s="7"/>
      <c r="L18" s="7"/>
      <c r="M18" s="6"/>
      <c r="N18" s="6"/>
    </row>
    <row r="19" ht="15" customHeight="1">
      <c r="A19" t="s" s="5">
        <v>44</v>
      </c>
      <c r="B19" t="s" s="5">
        <v>45</v>
      </c>
      <c r="C19" s="6">
        <v>16005</v>
      </c>
      <c r="D19" s="6">
        <v>7953</v>
      </c>
      <c r="E19" s="6">
        <v>3178</v>
      </c>
      <c r="F19" s="6">
        <v>706</v>
      </c>
      <c r="G19" s="6">
        <v>2472</v>
      </c>
      <c r="H19" s="6">
        <v>4775</v>
      </c>
      <c r="I19" s="8">
        <v>3995</v>
      </c>
      <c r="J19" s="8">
        <v>780</v>
      </c>
      <c r="K19" s="7"/>
      <c r="L19" s="7"/>
      <c r="M19" s="6"/>
      <c r="N19" s="6"/>
    </row>
    <row r="20" ht="15" customHeight="1">
      <c r="A20" t="s" s="5">
        <v>46</v>
      </c>
      <c r="B20" t="s" s="5">
        <v>47</v>
      </c>
      <c r="C20" s="6">
        <v>2329</v>
      </c>
      <c r="D20" s="6">
        <v>240</v>
      </c>
      <c r="E20" s="6">
        <v>17</v>
      </c>
      <c r="F20" s="6"/>
      <c r="G20" s="6"/>
      <c r="H20" s="6">
        <v>223</v>
      </c>
      <c r="I20" s="8">
        <v>47</v>
      </c>
      <c r="J20" s="8">
        <v>176</v>
      </c>
      <c r="K20" s="7"/>
      <c r="L20" s="7"/>
      <c r="M20" s="6"/>
      <c r="N20" s="6"/>
    </row>
    <row r="21" ht="15" customHeight="1">
      <c r="A21" t="s" s="5">
        <v>48</v>
      </c>
      <c r="B21" t="s" s="5">
        <v>49</v>
      </c>
      <c r="C21" s="6">
        <v>7761</v>
      </c>
      <c r="D21" s="6">
        <v>2169</v>
      </c>
      <c r="E21" s="6">
        <v>1117</v>
      </c>
      <c r="F21" s="6">
        <v>147</v>
      </c>
      <c r="G21" s="6">
        <v>970</v>
      </c>
      <c r="H21" s="6">
        <v>1052</v>
      </c>
      <c r="I21" s="8">
        <v>148</v>
      </c>
      <c r="J21" s="8">
        <v>904</v>
      </c>
      <c r="K21" s="7"/>
      <c r="L21" s="7"/>
      <c r="M21" s="6"/>
      <c r="N21" s="6"/>
    </row>
    <row r="22" ht="15" customHeight="1">
      <c r="A22" t="s" s="5">
        <v>50</v>
      </c>
      <c r="B22" t="s" s="5">
        <v>51</v>
      </c>
      <c r="C22" s="6">
        <v>1300</v>
      </c>
      <c r="D22" s="6">
        <v>548</v>
      </c>
      <c r="E22" s="6">
        <v>548</v>
      </c>
      <c r="F22" s="6">
        <v>243</v>
      </c>
      <c r="G22" s="6">
        <v>305</v>
      </c>
      <c r="H22" s="6"/>
      <c r="I22" s="7"/>
      <c r="J22" s="7"/>
      <c r="K22" s="7"/>
      <c r="L22" s="7"/>
      <c r="M22" s="6"/>
      <c r="N22" s="6"/>
    </row>
    <row r="23" ht="15" customHeight="1">
      <c r="A23" t="s" s="5">
        <v>52</v>
      </c>
      <c r="B23" t="s" s="5">
        <v>53</v>
      </c>
      <c r="C23" s="6">
        <v>9188</v>
      </c>
      <c r="D23" s="6">
        <v>4658</v>
      </c>
      <c r="E23" s="6">
        <v>2073</v>
      </c>
      <c r="F23" s="6"/>
      <c r="G23" s="6"/>
      <c r="H23" s="6">
        <v>2585</v>
      </c>
      <c r="I23" s="8">
        <v>989</v>
      </c>
      <c r="J23" s="8">
        <v>1596</v>
      </c>
      <c r="K23" s="7"/>
      <c r="L23" s="7"/>
      <c r="M23" s="6"/>
      <c r="N23" s="6"/>
    </row>
    <row r="24" ht="15" customHeight="1">
      <c r="A24" t="s" s="5">
        <v>54</v>
      </c>
      <c r="B24" t="s" s="5">
        <v>55</v>
      </c>
      <c r="C24" s="6">
        <v>7767</v>
      </c>
      <c r="D24" s="6">
        <v>4938</v>
      </c>
      <c r="E24" s="6">
        <v>1774</v>
      </c>
      <c r="F24" s="6"/>
      <c r="G24" s="6"/>
      <c r="H24" s="6">
        <v>3164</v>
      </c>
      <c r="I24" s="8">
        <v>393</v>
      </c>
      <c r="J24" s="8">
        <v>2771</v>
      </c>
      <c r="K24" s="7"/>
      <c r="L24" s="7"/>
      <c r="M24" s="6"/>
      <c r="N24" s="6"/>
    </row>
    <row r="25" ht="15" customHeight="1">
      <c r="A25" t="s" s="5">
        <v>56</v>
      </c>
      <c r="B25" t="s" s="5">
        <v>57</v>
      </c>
      <c r="C25" s="6">
        <v>18032</v>
      </c>
      <c r="D25" s="6">
        <v>13987</v>
      </c>
      <c r="E25" s="6">
        <v>7582</v>
      </c>
      <c r="F25" s="6">
        <v>2647</v>
      </c>
      <c r="G25" s="6">
        <v>4935</v>
      </c>
      <c r="H25" s="6">
        <v>6405</v>
      </c>
      <c r="I25" s="8">
        <v>1229</v>
      </c>
      <c r="J25" s="8">
        <v>5176</v>
      </c>
      <c r="K25" s="7"/>
      <c r="L25" s="7"/>
      <c r="M25" s="6"/>
      <c r="N25" s="6"/>
    </row>
    <row r="26" ht="15" customHeight="1">
      <c r="A26" t="s" s="5">
        <v>58</v>
      </c>
      <c r="B26" t="s" s="5">
        <v>59</v>
      </c>
      <c r="C26" s="6">
        <v>8650</v>
      </c>
      <c r="D26" s="6">
        <v>3859</v>
      </c>
      <c r="E26" s="6">
        <v>1883</v>
      </c>
      <c r="F26" s="6"/>
      <c r="G26" s="6"/>
      <c r="H26" s="6">
        <v>1976</v>
      </c>
      <c r="I26" s="7"/>
      <c r="J26" s="7"/>
      <c r="K26" s="7"/>
      <c r="L26" t="s" s="5">
        <v>143</v>
      </c>
      <c r="M26" s="6"/>
      <c r="N26" s="6"/>
    </row>
    <row r="27" ht="15" customHeight="1">
      <c r="A27" t="s" s="5">
        <v>60</v>
      </c>
      <c r="B27" t="s" s="5">
        <v>61</v>
      </c>
      <c r="C27" s="6">
        <v>1306</v>
      </c>
      <c r="D27" s="6">
        <v>500</v>
      </c>
      <c r="E27" s="8">
        <v>271</v>
      </c>
      <c r="F27" s="8">
        <v>103</v>
      </c>
      <c r="G27" s="8">
        <v>168</v>
      </c>
      <c r="H27" s="6">
        <v>229</v>
      </c>
      <c r="I27" s="8">
        <v>26</v>
      </c>
      <c r="J27" s="8">
        <v>203</v>
      </c>
      <c r="K27" s="7"/>
      <c r="L27" s="7"/>
      <c r="M27" s="6"/>
      <c r="N27" s="6"/>
    </row>
    <row r="28" ht="15" customHeight="1">
      <c r="A28" t="s" s="5">
        <v>62</v>
      </c>
      <c r="B28" t="s" s="5">
        <v>63</v>
      </c>
      <c r="C28" s="6">
        <v>25209</v>
      </c>
      <c r="D28" s="6">
        <v>14964</v>
      </c>
      <c r="E28" s="6">
        <v>8990</v>
      </c>
      <c r="F28" s="6">
        <v>6560</v>
      </c>
      <c r="G28" s="6">
        <v>2430</v>
      </c>
      <c r="H28" s="6">
        <v>5974</v>
      </c>
      <c r="I28" s="8">
        <v>5929</v>
      </c>
      <c r="J28" s="8">
        <v>45</v>
      </c>
      <c r="K28" s="7"/>
      <c r="L28" s="7"/>
      <c r="M28" s="6"/>
      <c r="N28" s="6"/>
    </row>
    <row r="29" ht="15" customHeight="1">
      <c r="A29" t="s" s="5">
        <v>64</v>
      </c>
      <c r="B29" t="s" s="5">
        <v>65</v>
      </c>
      <c r="C29" s="6">
        <v>1527</v>
      </c>
      <c r="D29" s="6">
        <v>903</v>
      </c>
      <c r="E29" s="6">
        <v>451</v>
      </c>
      <c r="F29" s="6">
        <v>95</v>
      </c>
      <c r="G29" s="6">
        <v>356</v>
      </c>
      <c r="H29" s="6">
        <v>452</v>
      </c>
      <c r="I29" s="8">
        <v>195</v>
      </c>
      <c r="J29" s="8">
        <v>257</v>
      </c>
      <c r="K29" s="7"/>
      <c r="L29" s="7"/>
      <c r="M29" s="6"/>
      <c r="N29" s="6"/>
    </row>
    <row r="30" ht="15" customHeight="1">
      <c r="A30" t="s" s="5">
        <v>66</v>
      </c>
      <c r="B30" t="s" s="5">
        <v>67</v>
      </c>
      <c r="C30" s="6">
        <v>2724</v>
      </c>
      <c r="D30" s="36">
        <v>634</v>
      </c>
      <c r="E30" s="36">
        <v>250</v>
      </c>
      <c r="F30" s="6"/>
      <c r="G30" s="6"/>
      <c r="H30" s="36">
        <v>384</v>
      </c>
      <c r="I30" s="8">
        <v>199</v>
      </c>
      <c r="J30" s="8">
        <v>185</v>
      </c>
      <c r="K30" s="7"/>
      <c r="L30" s="7"/>
      <c r="M30" s="6"/>
      <c r="N30" s="6"/>
    </row>
    <row r="31" ht="15" customHeight="1">
      <c r="A31" t="s" s="5">
        <v>68</v>
      </c>
      <c r="B31" t="s" s="5">
        <v>69</v>
      </c>
      <c r="C31" s="37">
        <v>1428</v>
      </c>
      <c r="D31" s="38">
        <v>851</v>
      </c>
      <c r="E31" s="38">
        <v>145</v>
      </c>
      <c r="F31" s="39"/>
      <c r="G31" s="40">
        <v>162</v>
      </c>
      <c r="H31" s="41">
        <v>648</v>
      </c>
      <c r="I31" s="42"/>
      <c r="J31" s="8">
        <v>689</v>
      </c>
      <c r="K31" s="7"/>
      <c r="L31" s="7"/>
      <c r="M31" s="6"/>
      <c r="N31" s="6"/>
    </row>
    <row r="32" ht="15" customHeight="1">
      <c r="A32" t="s" s="5">
        <v>70</v>
      </c>
      <c r="B32" t="s" s="5">
        <v>71</v>
      </c>
      <c r="C32" s="6">
        <v>8050</v>
      </c>
      <c r="D32" s="43">
        <v>2213</v>
      </c>
      <c r="E32" s="43"/>
      <c r="F32" s="6"/>
      <c r="G32" s="6"/>
      <c r="H32" s="43">
        <v>2213</v>
      </c>
      <c r="I32" s="8">
        <v>529</v>
      </c>
      <c r="J32" s="8">
        <v>1684</v>
      </c>
      <c r="K32" s="7"/>
      <c r="L32" s="7"/>
      <c r="M32" s="6"/>
      <c r="N32" s="6"/>
    </row>
    <row r="33" ht="15" customHeight="1">
      <c r="A33" t="s" s="5">
        <v>72</v>
      </c>
      <c r="B33" t="s" s="5">
        <v>73</v>
      </c>
      <c r="C33" s="6"/>
      <c r="D33" s="6"/>
      <c r="E33" s="6"/>
      <c r="F33" s="6"/>
      <c r="G33" s="6"/>
      <c r="H33" s="6"/>
      <c r="I33" s="7"/>
      <c r="J33" s="7"/>
      <c r="K33" s="7"/>
      <c r="L33" s="7"/>
      <c r="M33" s="6"/>
      <c r="N33" s="6"/>
    </row>
    <row r="34" ht="15" customHeight="1">
      <c r="A34" t="s" s="5">
        <v>74</v>
      </c>
      <c r="B34" t="s" s="5">
        <v>75</v>
      </c>
      <c r="C34" s="6">
        <v>6522</v>
      </c>
      <c r="D34" s="6">
        <v>2580</v>
      </c>
      <c r="E34" s="6">
        <v>1491</v>
      </c>
      <c r="F34" s="6">
        <v>64</v>
      </c>
      <c r="G34" s="6">
        <v>1427</v>
      </c>
      <c r="H34" s="6">
        <v>1089</v>
      </c>
      <c r="I34" s="8">
        <v>16</v>
      </c>
      <c r="J34" s="8">
        <v>1073</v>
      </c>
      <c r="K34" s="7"/>
      <c r="L34" s="7"/>
      <c r="M34" s="6"/>
      <c r="N34" s="6"/>
    </row>
    <row r="35" ht="15" customHeight="1">
      <c r="A35" t="s" s="5">
        <v>76</v>
      </c>
      <c r="B35" t="s" s="5">
        <v>77</v>
      </c>
      <c r="C35" s="6">
        <v>23104</v>
      </c>
      <c r="D35" s="6">
        <v>11365</v>
      </c>
      <c r="E35" s="6"/>
      <c r="F35" s="6"/>
      <c r="G35" s="6"/>
      <c r="H35" s="6">
        <v>11365</v>
      </c>
      <c r="I35" s="8">
        <v>1381</v>
      </c>
      <c r="J35" s="8">
        <v>9984</v>
      </c>
      <c r="K35" s="7"/>
      <c r="L35" s="7"/>
      <c r="M35" s="6"/>
      <c r="N35" s="6"/>
    </row>
    <row r="36" ht="15" customHeight="1">
      <c r="A36" t="s" s="5">
        <v>78</v>
      </c>
      <c r="B36" t="s" s="5">
        <v>79</v>
      </c>
      <c r="C36" s="6"/>
      <c r="D36" s="6"/>
      <c r="E36" s="6"/>
      <c r="F36" s="6"/>
      <c r="G36" s="6"/>
      <c r="H36" s="6"/>
      <c r="I36" s="7"/>
      <c r="J36" s="7"/>
      <c r="K36" s="7"/>
      <c r="L36" s="7"/>
      <c r="M36" s="6"/>
      <c r="N36" s="6"/>
    </row>
    <row r="37" ht="15" customHeight="1">
      <c r="A37" t="s" s="5">
        <v>80</v>
      </c>
      <c r="B37" t="s" s="5">
        <v>81</v>
      </c>
      <c r="C37" s="6">
        <v>10777</v>
      </c>
      <c r="D37" s="6">
        <v>2151</v>
      </c>
      <c r="E37" s="6">
        <v>2106</v>
      </c>
      <c r="F37" s="6">
        <v>1039</v>
      </c>
      <c r="G37" s="6">
        <v>1067</v>
      </c>
      <c r="H37" s="6">
        <v>45</v>
      </c>
      <c r="I37" s="7"/>
      <c r="J37" s="7"/>
      <c r="K37" s="7"/>
      <c r="L37" s="7"/>
      <c r="M37" s="6"/>
      <c r="N37" s="6"/>
    </row>
    <row r="38" ht="15" customHeight="1">
      <c r="A38" t="s" s="5">
        <v>82</v>
      </c>
      <c r="B38" t="s" s="5">
        <v>83</v>
      </c>
      <c r="C38" s="6">
        <v>9582</v>
      </c>
      <c r="D38" s="6">
        <v>4433</v>
      </c>
      <c r="E38" s="6">
        <v>4099</v>
      </c>
      <c r="F38" s="6">
        <v>1489</v>
      </c>
      <c r="G38" s="6">
        <v>2610</v>
      </c>
      <c r="H38" s="6">
        <v>334</v>
      </c>
      <c r="I38" s="8">
        <v>126</v>
      </c>
      <c r="J38" s="8">
        <v>208</v>
      </c>
      <c r="K38" s="7"/>
      <c r="L38" s="7"/>
      <c r="M38" s="6"/>
      <c r="N38" s="6"/>
    </row>
    <row r="39" ht="15" customHeight="1">
      <c r="A39" t="s" s="5">
        <v>84</v>
      </c>
      <c r="B39" t="s" s="5">
        <v>85</v>
      </c>
      <c r="C39" s="6">
        <v>19793</v>
      </c>
      <c r="D39" s="6">
        <v>8579</v>
      </c>
      <c r="E39" s="6"/>
      <c r="F39" s="6"/>
      <c r="G39" s="6"/>
      <c r="H39" s="6">
        <v>8579</v>
      </c>
      <c r="I39" s="8">
        <v>4189</v>
      </c>
      <c r="J39" s="8">
        <v>4390</v>
      </c>
      <c r="K39" s="7"/>
      <c r="L39" s="7"/>
      <c r="M39" s="6"/>
      <c r="N39" s="6"/>
    </row>
    <row r="40" ht="15" customHeight="1">
      <c r="A40" t="s" s="5">
        <v>86</v>
      </c>
      <c r="B40" t="s" s="5">
        <v>87</v>
      </c>
      <c r="C40" s="6">
        <v>3270</v>
      </c>
      <c r="D40" s="6">
        <v>1476</v>
      </c>
      <c r="E40" s="6">
        <v>1341</v>
      </c>
      <c r="F40" s="6">
        <v>1044</v>
      </c>
      <c r="G40" s="6">
        <v>297</v>
      </c>
      <c r="H40" s="6">
        <v>135</v>
      </c>
      <c r="I40" s="8">
        <v>54</v>
      </c>
      <c r="J40" s="8">
        <v>81</v>
      </c>
      <c r="K40" s="7"/>
      <c r="L40" s="7"/>
      <c r="M40" s="6"/>
      <c r="N40" s="6"/>
    </row>
    <row r="41" ht="15" customHeight="1">
      <c r="A41" t="s" s="5">
        <v>88</v>
      </c>
      <c r="B41" t="s" s="5">
        <v>89</v>
      </c>
      <c r="C41" s="6">
        <v>7250</v>
      </c>
      <c r="D41" s="6">
        <v>1356</v>
      </c>
      <c r="E41" s="6">
        <v>818</v>
      </c>
      <c r="F41" s="6"/>
      <c r="G41" s="6"/>
      <c r="H41" s="6">
        <v>538</v>
      </c>
      <c r="I41" s="7"/>
      <c r="J41" s="7"/>
      <c r="K41" s="7"/>
      <c r="L41" s="7"/>
      <c r="M41" s="6"/>
      <c r="N41" s="6"/>
    </row>
    <row r="42" ht="15" customHeight="1">
      <c r="A42" t="s" s="5">
        <v>90</v>
      </c>
      <c r="B42" t="s" s="5">
        <v>91</v>
      </c>
      <c r="C42" s="6">
        <v>4284</v>
      </c>
      <c r="D42" s="6">
        <v>3057</v>
      </c>
      <c r="E42" s="6">
        <v>707</v>
      </c>
      <c r="F42" s="6">
        <v>181</v>
      </c>
      <c r="G42" s="6">
        <v>526</v>
      </c>
      <c r="H42" s="6">
        <v>2350</v>
      </c>
      <c r="I42" s="8">
        <v>179</v>
      </c>
      <c r="J42" s="8">
        <v>2171</v>
      </c>
      <c r="K42" s="7"/>
      <c r="L42" s="7"/>
      <c r="M42" s="6"/>
      <c r="N42" s="6"/>
    </row>
    <row r="43" ht="15" customHeight="1">
      <c r="A43" t="s" s="5">
        <v>92</v>
      </c>
      <c r="B43" t="s" s="5">
        <v>93</v>
      </c>
      <c r="C43" s="6">
        <v>11369</v>
      </c>
      <c r="D43" s="6">
        <v>4398</v>
      </c>
      <c r="E43" s="6"/>
      <c r="F43" s="6"/>
      <c r="G43" s="6"/>
      <c r="H43" s="6">
        <v>4398</v>
      </c>
      <c r="I43" s="7"/>
      <c r="J43" s="7"/>
      <c r="K43" s="7"/>
      <c r="L43" s="7"/>
      <c r="M43" s="6"/>
      <c r="N43" s="6"/>
    </row>
    <row r="44" ht="15" customHeight="1">
      <c r="A44" t="s" s="5">
        <v>94</v>
      </c>
      <c r="B44" t="s" s="5">
        <v>95</v>
      </c>
      <c r="C44" s="6">
        <v>65710</v>
      </c>
      <c r="D44" s="6">
        <v>28500</v>
      </c>
      <c r="E44" s="6">
        <v>21121</v>
      </c>
      <c r="F44" s="6">
        <v>10433</v>
      </c>
      <c r="G44" s="6">
        <v>10688</v>
      </c>
      <c r="H44" s="6">
        <v>7379</v>
      </c>
      <c r="I44" s="8">
        <v>5282</v>
      </c>
      <c r="J44" s="8">
        <v>2097</v>
      </c>
      <c r="K44" s="7"/>
      <c r="L44" s="7"/>
      <c r="M44" s="6"/>
      <c r="N44" s="6"/>
    </row>
    <row r="45" ht="15" customHeight="1">
      <c r="A45" t="s" s="5">
        <v>96</v>
      </c>
      <c r="B45" t="s" s="5">
        <v>97</v>
      </c>
      <c r="C45" s="6">
        <v>3726</v>
      </c>
      <c r="D45" s="6">
        <v>2931</v>
      </c>
      <c r="E45" s="6">
        <v>983</v>
      </c>
      <c r="F45" s="6">
        <v>551</v>
      </c>
      <c r="G45" s="6">
        <v>432</v>
      </c>
      <c r="H45" s="6">
        <v>1948</v>
      </c>
      <c r="I45" s="8">
        <v>568</v>
      </c>
      <c r="J45" s="8">
        <v>1380</v>
      </c>
      <c r="K45" s="7"/>
      <c r="L45" s="7"/>
      <c r="M45" s="6"/>
      <c r="N45" s="6"/>
    </row>
    <row r="46" ht="15" customHeight="1">
      <c r="A46" t="s" s="5">
        <v>98</v>
      </c>
      <c r="B46" t="s" s="5">
        <v>99</v>
      </c>
      <c r="C46" s="6">
        <v>12118</v>
      </c>
      <c r="D46" s="6">
        <v>6208</v>
      </c>
      <c r="E46" s="6">
        <v>6158</v>
      </c>
      <c r="F46" s="6">
        <v>4579</v>
      </c>
      <c r="G46" s="6">
        <v>1579</v>
      </c>
      <c r="H46" s="6">
        <v>50</v>
      </c>
      <c r="I46" s="8">
        <v>37</v>
      </c>
      <c r="J46" s="8">
        <v>13</v>
      </c>
      <c r="K46" s="7"/>
      <c r="L46" s="7"/>
      <c r="M46" s="6"/>
      <c r="N46" s="6"/>
    </row>
    <row r="47" ht="15" customHeight="1">
      <c r="A47" t="s" s="44">
        <v>100</v>
      </c>
      <c r="B47" t="s" s="44">
        <v>101</v>
      </c>
      <c r="C47" s="45">
        <v>7774</v>
      </c>
      <c r="D47" s="36">
        <f>E47+H47</f>
        <v>605</v>
      </c>
      <c r="E47" s="45">
        <v>252</v>
      </c>
      <c r="F47" s="46"/>
      <c r="G47" s="46"/>
      <c r="H47" s="45">
        <f>84+269</f>
        <v>353</v>
      </c>
      <c r="I47" s="46"/>
      <c r="J47" s="46"/>
      <c r="K47" s="7"/>
      <c r="L47" s="7"/>
      <c r="M47" s="6"/>
      <c r="N47" s="6"/>
    </row>
    <row r="48" ht="15" customHeight="1">
      <c r="A48" t="s" s="47">
        <v>102</v>
      </c>
      <c r="B48" t="s" s="48">
        <v>103</v>
      </c>
      <c r="C48" s="49">
        <v>8100</v>
      </c>
      <c r="D48" s="49">
        <v>3363</v>
      </c>
      <c r="E48" s="49"/>
      <c r="F48" s="49"/>
      <c r="G48" s="49"/>
      <c r="H48" s="49">
        <v>3363</v>
      </c>
      <c r="I48" s="49">
        <v>1946</v>
      </c>
      <c r="J48" s="49">
        <v>1417</v>
      </c>
      <c r="K48" s="42"/>
      <c r="L48" s="7"/>
      <c r="M48" s="6"/>
      <c r="N48" s="6"/>
    </row>
    <row r="49" ht="15" customHeight="1">
      <c r="A49" t="s" s="50">
        <v>104</v>
      </c>
      <c r="B49" t="s" s="50">
        <v>105</v>
      </c>
      <c r="C49" s="43">
        <v>9374</v>
      </c>
      <c r="D49" s="43">
        <v>6556</v>
      </c>
      <c r="E49" s="43">
        <v>2718</v>
      </c>
      <c r="F49" s="43">
        <v>1055</v>
      </c>
      <c r="G49" s="43">
        <v>1663</v>
      </c>
      <c r="H49" s="43">
        <v>3838</v>
      </c>
      <c r="I49" s="51">
        <v>1373</v>
      </c>
      <c r="J49" s="51">
        <v>2465</v>
      </c>
      <c r="K49" s="7"/>
      <c r="L49" s="7"/>
      <c r="M49" s="6"/>
      <c r="N49" s="6"/>
    </row>
    <row r="50" ht="15" customHeight="1">
      <c r="A50" t="s" s="5">
        <v>106</v>
      </c>
      <c r="B50" t="s" s="5">
        <v>107</v>
      </c>
      <c r="C50" s="6">
        <v>3881</v>
      </c>
      <c r="D50" s="6">
        <v>1144</v>
      </c>
      <c r="E50" s="6">
        <v>530</v>
      </c>
      <c r="F50" s="6">
        <v>9</v>
      </c>
      <c r="G50" s="6">
        <v>521</v>
      </c>
      <c r="H50" s="6">
        <v>614</v>
      </c>
      <c r="I50" s="8">
        <v>315</v>
      </c>
      <c r="J50" s="8">
        <v>299</v>
      </c>
      <c r="K50" s="7"/>
      <c r="L50" s="7"/>
      <c r="M50" s="6"/>
      <c r="N50" s="6"/>
    </row>
    <row r="51" ht="15" customHeight="1">
      <c r="A51" t="s" s="5">
        <v>108</v>
      </c>
      <c r="B51" t="s" s="5">
        <v>109</v>
      </c>
      <c r="C51" s="6">
        <v>1084</v>
      </c>
      <c r="D51" s="6">
        <v>597</v>
      </c>
      <c r="E51" s="6">
        <v>259</v>
      </c>
      <c r="F51" s="6">
        <v>34</v>
      </c>
      <c r="G51" s="6">
        <v>225</v>
      </c>
      <c r="H51" s="6">
        <v>338</v>
      </c>
      <c r="I51" s="8">
        <v>37</v>
      </c>
      <c r="J51" s="8">
        <v>301</v>
      </c>
      <c r="K51" s="7"/>
      <c r="L51" s="7"/>
      <c r="M51" s="6"/>
      <c r="N51" s="6"/>
    </row>
    <row r="52" ht="15" customHeight="1">
      <c r="A52" s="7"/>
      <c r="B52" s="7"/>
      <c r="C52" s="7"/>
      <c r="D52" s="7"/>
      <c r="E52" s="7"/>
      <c r="F52" s="7"/>
      <c r="G52" s="7"/>
      <c r="H52" s="7"/>
      <c r="I52" s="7"/>
      <c r="J52" s="7"/>
      <c r="K52" s="7"/>
      <c r="L52" s="7"/>
      <c r="M52" s="7"/>
      <c r="N52" s="7"/>
    </row>
    <row r="53" ht="15" customHeight="1">
      <c r="A53" s="7"/>
      <c r="B53" t="s" s="9">
        <v>110</v>
      </c>
      <c r="C53" s="10">
        <f>SUM(C2:C51)</f>
        <v>605195</v>
      </c>
      <c r="D53" s="10">
        <f>SUM(D2:D51)</f>
        <v>246206</v>
      </c>
      <c r="E53" s="10">
        <f>SUM(E2:E51)</f>
        <v>124869</v>
      </c>
      <c r="F53" s="10">
        <f>SUM(F2:F51)+E5+E8+E11+E18+E20+E23+E24+E26+E30+E41+E47</f>
        <v>71738</v>
      </c>
      <c r="G53" s="10">
        <f>SUM(G2:G51)</f>
        <v>53148</v>
      </c>
      <c r="H53" s="10">
        <f>SUM(H2:H51)</f>
        <v>121279</v>
      </c>
      <c r="I53" s="10">
        <f>SUM(I2:I51)+H5+H26+H37+H41+H43+H47</f>
        <v>56024</v>
      </c>
      <c r="J53" s="10">
        <f>SUM(J2:J51)</f>
        <v>65296</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48</v>
      </c>
      <c r="D55" s="8">
        <f>COUNTIF(D2:D51,"&gt;0")</f>
        <v>47</v>
      </c>
      <c r="E55" s="8">
        <f>COUNTIF(E2:E51,"&gt;0")</f>
        <v>41</v>
      </c>
      <c r="F55" s="8">
        <f>COUNTIF(F2:F51,"&gt;0")</f>
        <v>29</v>
      </c>
      <c r="G55" s="8">
        <f>COUNTIF(G2:G51,"&gt;0")</f>
        <v>30</v>
      </c>
      <c r="H55" s="8">
        <f>COUNTIF(H2:H51,"&gt;0")</f>
        <v>46</v>
      </c>
      <c r="I55" s="8">
        <f>COUNTIF(I2:I51,"&gt;0")</f>
        <v>39</v>
      </c>
      <c r="J55" s="8">
        <f>COUNTIF(J2:J51,"&gt;0")</f>
        <v>40</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52" customWidth="1"/>
    <col min="2" max="2" width="15.3516" style="52" customWidth="1"/>
    <col min="3" max="3" width="10.6719" style="52" customWidth="1"/>
    <col min="4" max="4" width="10.6719" style="52" customWidth="1"/>
    <col min="5" max="5" width="10.6719" style="52" customWidth="1"/>
    <col min="6" max="6" width="10.6719" style="52" customWidth="1"/>
    <col min="7" max="7" width="10.6719" style="52" customWidth="1"/>
    <col min="8" max="8" width="10.6719" style="52" customWidth="1"/>
    <col min="9" max="9" width="8.85156" style="52" customWidth="1"/>
    <col min="10" max="10" width="8.85156" style="52" customWidth="1"/>
    <col min="11" max="11" width="8.85156" style="52" customWidth="1"/>
    <col min="12" max="12" width="8.85156" style="52" customWidth="1"/>
    <col min="13" max="13" width="8.85156" style="52" customWidth="1"/>
    <col min="14" max="14" width="8.85156" style="52" customWidth="1"/>
    <col min="15" max="256" width="8.85156" style="52" customWidth="1"/>
  </cols>
  <sheetData>
    <row r="1" ht="57" customHeight="1">
      <c r="A1" t="s" s="53">
        <v>0</v>
      </c>
      <c r="B1" t="s" s="53">
        <v>1</v>
      </c>
      <c r="C1" t="s" s="54">
        <v>2</v>
      </c>
      <c r="D1" t="s" s="54">
        <v>3</v>
      </c>
      <c r="E1" t="s" s="54">
        <v>4</v>
      </c>
      <c r="F1" t="s" s="54">
        <v>5</v>
      </c>
      <c r="G1" t="s" s="54">
        <v>6</v>
      </c>
      <c r="H1" t="s" s="54">
        <v>7</v>
      </c>
      <c r="I1" t="s" s="54">
        <v>8</v>
      </c>
      <c r="J1" t="s" s="54">
        <v>9</v>
      </c>
      <c r="K1" t="s" s="55">
        <v>145</v>
      </c>
      <c r="L1" t="s" s="54">
        <v>146</v>
      </c>
      <c r="M1" t="s" s="54">
        <v>144</v>
      </c>
      <c r="N1" s="56"/>
    </row>
    <row r="2" ht="15" customHeight="1">
      <c r="A2" t="s" s="55">
        <v>10</v>
      </c>
      <c r="B2" t="s" s="55">
        <v>11</v>
      </c>
      <c r="C2" s="57">
        <v>32627</v>
      </c>
      <c r="D2" s="57">
        <v>4502</v>
      </c>
      <c r="E2" s="57">
        <v>3819</v>
      </c>
      <c r="F2" s="57">
        <v>1789</v>
      </c>
      <c r="G2" s="57">
        <v>2030</v>
      </c>
      <c r="H2" s="57">
        <v>683</v>
      </c>
      <c r="I2" s="58">
        <v>265</v>
      </c>
      <c r="J2" s="58">
        <v>418</v>
      </c>
      <c r="K2" s="56"/>
      <c r="L2" s="56"/>
      <c r="M2" s="56"/>
      <c r="N2" s="57"/>
    </row>
    <row r="3" ht="15" customHeight="1">
      <c r="A3" t="s" s="55">
        <v>12</v>
      </c>
      <c r="B3" t="s" s="55">
        <v>13</v>
      </c>
      <c r="C3" s="57">
        <v>14054</v>
      </c>
      <c r="D3" s="57">
        <v>6080</v>
      </c>
      <c r="E3" s="57">
        <v>3752</v>
      </c>
      <c r="F3" s="57">
        <v>2069</v>
      </c>
      <c r="G3" s="57">
        <v>1683</v>
      </c>
      <c r="H3" s="57">
        <v>2328</v>
      </c>
      <c r="I3" s="58">
        <v>1231</v>
      </c>
      <c r="J3" s="58">
        <v>1097</v>
      </c>
      <c r="K3" s="56"/>
      <c r="L3" s="56"/>
      <c r="M3" s="56"/>
      <c r="N3" s="57"/>
    </row>
    <row r="4" ht="15" customHeight="1">
      <c r="A4" t="s" s="55">
        <v>14</v>
      </c>
      <c r="B4" t="s" s="55">
        <v>15</v>
      </c>
      <c r="C4" s="57">
        <v>9204</v>
      </c>
      <c r="D4" s="57">
        <v>4989</v>
      </c>
      <c r="E4" s="57">
        <v>703</v>
      </c>
      <c r="F4" s="57">
        <v>550</v>
      </c>
      <c r="G4" s="57">
        <v>153</v>
      </c>
      <c r="H4" s="57">
        <v>4286</v>
      </c>
      <c r="I4" s="58">
        <v>2542</v>
      </c>
      <c r="J4" s="58">
        <v>1744</v>
      </c>
      <c r="K4" s="56"/>
      <c r="L4" s="56"/>
      <c r="M4" s="56"/>
      <c r="N4" s="57"/>
    </row>
    <row r="5" ht="15" customHeight="1">
      <c r="A5" t="s" s="55">
        <v>16</v>
      </c>
      <c r="B5" t="s" s="55">
        <v>17</v>
      </c>
      <c r="C5" s="57">
        <v>18361</v>
      </c>
      <c r="D5" s="57">
        <v>8277</v>
      </c>
      <c r="E5" s="57">
        <v>4965</v>
      </c>
      <c r="F5" s="57">
        <v>1720</v>
      </c>
      <c r="G5" s="57">
        <v>3245</v>
      </c>
      <c r="H5" s="57">
        <v>3312</v>
      </c>
      <c r="I5" s="58">
        <v>152</v>
      </c>
      <c r="J5" s="58">
        <v>3160</v>
      </c>
      <c r="K5" s="56"/>
      <c r="L5" t="s" s="55">
        <v>147</v>
      </c>
      <c r="M5" s="56"/>
      <c r="N5" s="57"/>
    </row>
    <row r="6" ht="15" customHeight="1">
      <c r="A6" t="s" s="55">
        <v>18</v>
      </c>
      <c r="B6" t="s" s="55">
        <v>19</v>
      </c>
      <c r="C6" s="57">
        <v>35375</v>
      </c>
      <c r="D6" s="57">
        <v>12280</v>
      </c>
      <c r="E6" s="57">
        <v>7920</v>
      </c>
      <c r="F6" s="57">
        <v>3495</v>
      </c>
      <c r="G6" s="57">
        <v>4425</v>
      </c>
      <c r="H6" s="57">
        <v>4360</v>
      </c>
      <c r="I6" s="58">
        <v>4335</v>
      </c>
      <c r="J6" s="58">
        <v>25</v>
      </c>
      <c r="K6" s="56"/>
      <c r="L6" t="s" s="55">
        <v>147</v>
      </c>
      <c r="M6" s="56"/>
      <c r="N6" s="57"/>
    </row>
    <row r="7" ht="15" customHeight="1">
      <c r="A7" t="s" s="55">
        <v>20</v>
      </c>
      <c r="B7" t="s" s="55">
        <v>21</v>
      </c>
      <c r="C7" s="57">
        <v>9985</v>
      </c>
      <c r="D7" s="57">
        <v>3768</v>
      </c>
      <c r="E7" s="57">
        <v>22</v>
      </c>
      <c r="F7" s="57">
        <v>8</v>
      </c>
      <c r="G7" s="57">
        <v>14</v>
      </c>
      <c r="H7" s="57">
        <v>3746</v>
      </c>
      <c r="I7" s="58">
        <v>1093</v>
      </c>
      <c r="J7" s="58">
        <v>2653</v>
      </c>
      <c r="K7" s="56"/>
      <c r="L7" s="56"/>
      <c r="M7" s="56"/>
      <c r="N7" s="57"/>
    </row>
    <row r="8" ht="15" customHeight="1">
      <c r="A8" t="s" s="55">
        <v>22</v>
      </c>
      <c r="B8" t="s" s="55">
        <v>23</v>
      </c>
      <c r="C8" s="57">
        <v>21018</v>
      </c>
      <c r="D8" s="57">
        <v>1981</v>
      </c>
      <c r="E8" s="57">
        <v>767</v>
      </c>
      <c r="F8" s="57"/>
      <c r="G8" s="57"/>
      <c r="H8" s="57">
        <v>1214</v>
      </c>
      <c r="I8" s="58">
        <v>920</v>
      </c>
      <c r="J8" s="58">
        <v>294</v>
      </c>
      <c r="K8" s="56"/>
      <c r="L8" s="56"/>
      <c r="M8" s="56"/>
      <c r="N8" s="57"/>
    </row>
    <row r="9" ht="15" customHeight="1">
      <c r="A9" t="s" s="55">
        <v>24</v>
      </c>
      <c r="B9" t="s" s="55">
        <v>25</v>
      </c>
      <c r="C9" s="57">
        <v>13358</v>
      </c>
      <c r="D9" s="57"/>
      <c r="E9" s="57"/>
      <c r="F9" s="57"/>
      <c r="G9" s="57"/>
      <c r="H9" s="57"/>
      <c r="I9" s="56"/>
      <c r="J9" s="56"/>
      <c r="K9" s="56"/>
      <c r="L9" s="56"/>
      <c r="M9" s="56"/>
      <c r="N9" s="57"/>
    </row>
    <row r="10" ht="15" customHeight="1">
      <c r="A10" t="s" s="55">
        <v>26</v>
      </c>
      <c r="B10" t="s" s="55">
        <v>27</v>
      </c>
      <c r="C10" s="57">
        <v>31285</v>
      </c>
      <c r="D10" s="57">
        <v>10773</v>
      </c>
      <c r="E10" s="57">
        <v>9617</v>
      </c>
      <c r="F10" s="57">
        <v>4606</v>
      </c>
      <c r="G10" s="57">
        <v>5011</v>
      </c>
      <c r="H10" s="57">
        <v>1156</v>
      </c>
      <c r="I10" s="58">
        <v>295</v>
      </c>
      <c r="J10" s="58">
        <v>861</v>
      </c>
      <c r="K10" s="56"/>
      <c r="L10" t="s" s="55">
        <v>147</v>
      </c>
      <c r="M10" s="56"/>
      <c r="N10" s="57"/>
    </row>
    <row r="11" ht="15" customHeight="1">
      <c r="A11" t="s" s="55">
        <v>28</v>
      </c>
      <c r="B11" t="s" s="55">
        <v>29</v>
      </c>
      <c r="C11" s="57">
        <v>18275</v>
      </c>
      <c r="D11" s="57">
        <v>7033</v>
      </c>
      <c r="E11" s="57">
        <v>4635</v>
      </c>
      <c r="F11" s="57"/>
      <c r="G11" s="57"/>
      <c r="H11" s="57">
        <v>2398</v>
      </c>
      <c r="I11" s="57">
        <v>1441</v>
      </c>
      <c r="J11" s="58">
        <v>957</v>
      </c>
      <c r="K11" s="56"/>
      <c r="L11" s="56"/>
      <c r="M11" t="s" s="55">
        <v>147</v>
      </c>
      <c r="N11" s="57"/>
    </row>
    <row r="12" ht="15" customHeight="1">
      <c r="A12" t="s" s="55">
        <v>30</v>
      </c>
      <c r="B12" t="s" s="55">
        <v>31</v>
      </c>
      <c r="C12" s="57">
        <v>7829</v>
      </c>
      <c r="D12" s="57">
        <v>3199</v>
      </c>
      <c r="E12" s="57">
        <v>2896</v>
      </c>
      <c r="F12" s="57">
        <v>1788</v>
      </c>
      <c r="G12" s="57">
        <v>1108</v>
      </c>
      <c r="H12" s="57">
        <v>303</v>
      </c>
      <c r="I12" s="58">
        <v>166</v>
      </c>
      <c r="J12" s="58">
        <v>137</v>
      </c>
      <c r="K12" s="56"/>
      <c r="L12" s="56"/>
      <c r="M12" s="56"/>
      <c r="N12" s="57"/>
    </row>
    <row r="13" ht="15" customHeight="1">
      <c r="A13" t="s" s="55">
        <v>32</v>
      </c>
      <c r="B13" t="s" s="55">
        <v>33</v>
      </c>
      <c r="C13" s="57">
        <v>5854</v>
      </c>
      <c r="D13" s="57">
        <v>2508</v>
      </c>
      <c r="E13" s="57">
        <v>1688</v>
      </c>
      <c r="F13" s="57">
        <v>928</v>
      </c>
      <c r="G13" s="57">
        <v>760</v>
      </c>
      <c r="H13" s="57">
        <v>820</v>
      </c>
      <c r="I13" s="58">
        <v>530</v>
      </c>
      <c r="J13" s="58">
        <v>290</v>
      </c>
      <c r="K13" s="56"/>
      <c r="L13" s="56"/>
      <c r="M13" s="56"/>
      <c r="N13" s="57"/>
    </row>
    <row r="14" ht="15" customHeight="1">
      <c r="A14" t="s" s="55">
        <v>34</v>
      </c>
      <c r="B14" t="s" s="55">
        <v>35</v>
      </c>
      <c r="C14" s="57">
        <v>6880</v>
      </c>
      <c r="D14" s="57">
        <v>4922</v>
      </c>
      <c r="E14" s="57">
        <v>3196</v>
      </c>
      <c r="F14" s="57">
        <v>2545</v>
      </c>
      <c r="G14" s="57">
        <v>651</v>
      </c>
      <c r="H14" s="57">
        <v>1726</v>
      </c>
      <c r="I14" s="58">
        <v>1500</v>
      </c>
      <c r="J14" s="58">
        <v>226</v>
      </c>
      <c r="K14" s="56"/>
      <c r="L14" s="56"/>
      <c r="M14" s="56"/>
      <c r="N14" s="57"/>
    </row>
    <row r="15" ht="15" customHeight="1">
      <c r="A15" t="s" s="55">
        <v>36</v>
      </c>
      <c r="B15" t="s" s="55">
        <v>37</v>
      </c>
      <c r="C15" s="57">
        <v>23689</v>
      </c>
      <c r="D15" s="57">
        <v>8192</v>
      </c>
      <c r="E15" s="57"/>
      <c r="F15" s="57"/>
      <c r="G15" s="57"/>
      <c r="H15" s="57">
        <v>8192</v>
      </c>
      <c r="I15" s="58">
        <v>1229</v>
      </c>
      <c r="J15" s="58">
        <v>6963</v>
      </c>
      <c r="K15" s="56"/>
      <c r="L15" s="56"/>
      <c r="M15" s="56"/>
      <c r="N15" s="57"/>
    </row>
    <row r="16" ht="15" customHeight="1">
      <c r="A16" t="s" s="55">
        <v>38</v>
      </c>
      <c r="B16" t="s" s="55">
        <v>39</v>
      </c>
      <c r="C16" s="57">
        <v>11498</v>
      </c>
      <c r="D16" s="57">
        <v>5586</v>
      </c>
      <c r="E16" s="57">
        <v>3281</v>
      </c>
      <c r="F16" s="57">
        <v>1453</v>
      </c>
      <c r="G16" s="57">
        <v>1828</v>
      </c>
      <c r="H16" s="57">
        <v>2305</v>
      </c>
      <c r="I16" s="58">
        <v>384</v>
      </c>
      <c r="J16" s="58">
        <v>1921</v>
      </c>
      <c r="K16" s="56"/>
      <c r="L16" s="56"/>
      <c r="M16" s="56"/>
      <c r="N16" s="57"/>
    </row>
    <row r="17" ht="15" customHeight="1">
      <c r="A17" t="s" s="55">
        <v>40</v>
      </c>
      <c r="B17" t="s" s="55">
        <v>41</v>
      </c>
      <c r="C17" s="57">
        <v>6542</v>
      </c>
      <c r="D17" s="57">
        <v>4434</v>
      </c>
      <c r="E17" s="57">
        <v>3106</v>
      </c>
      <c r="F17" s="57">
        <v>451</v>
      </c>
      <c r="G17" s="57">
        <v>2655</v>
      </c>
      <c r="H17" s="57">
        <v>1328</v>
      </c>
      <c r="I17" s="58">
        <v>246</v>
      </c>
      <c r="J17" s="58">
        <v>1082</v>
      </c>
      <c r="K17" s="56"/>
      <c r="L17" s="56"/>
      <c r="M17" s="56"/>
      <c r="N17" s="57"/>
    </row>
    <row r="18" ht="15" customHeight="1">
      <c r="A18" t="s" s="55">
        <v>42</v>
      </c>
      <c r="B18" t="s" s="55">
        <v>43</v>
      </c>
      <c r="C18" s="57">
        <v>20368</v>
      </c>
      <c r="D18" s="57">
        <v>11846</v>
      </c>
      <c r="E18" s="57">
        <v>5365</v>
      </c>
      <c r="F18" s="57"/>
      <c r="G18" s="57"/>
      <c r="H18" s="57">
        <v>6481</v>
      </c>
      <c r="I18" s="58">
        <v>197</v>
      </c>
      <c r="J18" s="58">
        <v>6284</v>
      </c>
      <c r="K18" s="56"/>
      <c r="L18" s="56"/>
      <c r="M18" s="56"/>
      <c r="N18" s="57"/>
    </row>
    <row r="19" ht="15" customHeight="1">
      <c r="A19" t="s" s="55">
        <v>44</v>
      </c>
      <c r="B19" t="s" s="55">
        <v>45</v>
      </c>
      <c r="C19" s="57">
        <v>16005</v>
      </c>
      <c r="D19" s="57">
        <v>7953</v>
      </c>
      <c r="E19" s="57">
        <v>3178</v>
      </c>
      <c r="F19" s="57">
        <v>706</v>
      </c>
      <c r="G19" s="57">
        <v>2472</v>
      </c>
      <c r="H19" s="57">
        <v>4775</v>
      </c>
      <c r="I19" s="58">
        <v>3995</v>
      </c>
      <c r="J19" s="58">
        <v>780</v>
      </c>
      <c r="K19" s="56"/>
      <c r="L19" s="56"/>
      <c r="M19" s="56"/>
      <c r="N19" s="57"/>
    </row>
    <row r="20" ht="15" customHeight="1">
      <c r="A20" t="s" s="55">
        <v>46</v>
      </c>
      <c r="B20" t="s" s="55">
        <v>47</v>
      </c>
      <c r="C20" s="57">
        <v>2329</v>
      </c>
      <c r="D20" s="57">
        <v>240</v>
      </c>
      <c r="E20" s="57">
        <v>17</v>
      </c>
      <c r="F20" s="57"/>
      <c r="G20" s="57"/>
      <c r="H20" s="57">
        <v>223</v>
      </c>
      <c r="I20" s="58">
        <v>47</v>
      </c>
      <c r="J20" s="58">
        <v>176</v>
      </c>
      <c r="K20" s="56"/>
      <c r="L20" s="56"/>
      <c r="M20" s="56"/>
      <c r="N20" s="57"/>
    </row>
    <row r="21" ht="15" customHeight="1">
      <c r="A21" t="s" s="55">
        <v>48</v>
      </c>
      <c r="B21" t="s" s="55">
        <v>49</v>
      </c>
      <c r="C21" s="57">
        <v>7761</v>
      </c>
      <c r="D21" s="57">
        <v>2169</v>
      </c>
      <c r="E21" s="57">
        <v>1117</v>
      </c>
      <c r="F21" s="57">
        <v>147</v>
      </c>
      <c r="G21" s="57">
        <v>970</v>
      </c>
      <c r="H21" s="57">
        <v>1052</v>
      </c>
      <c r="I21" s="58">
        <v>148</v>
      </c>
      <c r="J21" s="58">
        <v>904</v>
      </c>
      <c r="K21" s="56"/>
      <c r="L21" s="56"/>
      <c r="M21" s="56"/>
      <c r="N21" s="57"/>
    </row>
    <row r="22" ht="15" customHeight="1">
      <c r="A22" t="s" s="55">
        <v>50</v>
      </c>
      <c r="B22" t="s" s="55">
        <v>51</v>
      </c>
      <c r="C22" s="57">
        <v>1300</v>
      </c>
      <c r="D22" s="57">
        <v>548</v>
      </c>
      <c r="E22" s="57">
        <v>548</v>
      </c>
      <c r="F22" s="57">
        <v>243</v>
      </c>
      <c r="G22" s="57">
        <v>305</v>
      </c>
      <c r="H22" s="57"/>
      <c r="I22" s="56"/>
      <c r="J22" s="56"/>
      <c r="K22" s="56"/>
      <c r="L22" s="56"/>
      <c r="M22" s="56"/>
      <c r="N22" s="57"/>
    </row>
    <row r="23" ht="15" customHeight="1">
      <c r="A23" t="s" s="55">
        <v>52</v>
      </c>
      <c r="B23" t="s" s="55">
        <v>53</v>
      </c>
      <c r="C23" s="57">
        <v>9188</v>
      </c>
      <c r="D23" s="57">
        <v>4658</v>
      </c>
      <c r="E23" s="57">
        <v>2073</v>
      </c>
      <c r="F23" s="57"/>
      <c r="G23" s="57"/>
      <c r="H23" s="57">
        <v>2585</v>
      </c>
      <c r="I23" s="58">
        <v>989</v>
      </c>
      <c r="J23" s="58">
        <v>1596</v>
      </c>
      <c r="K23" s="56"/>
      <c r="L23" s="56"/>
      <c r="M23" s="56"/>
      <c r="N23" s="57"/>
    </row>
    <row r="24" ht="15" customHeight="1">
      <c r="A24" t="s" s="55">
        <v>54</v>
      </c>
      <c r="B24" t="s" s="55">
        <v>55</v>
      </c>
      <c r="C24" s="57">
        <v>7767</v>
      </c>
      <c r="D24" s="57">
        <v>4938</v>
      </c>
      <c r="E24" s="57">
        <v>1774</v>
      </c>
      <c r="F24" s="57"/>
      <c r="G24" s="57"/>
      <c r="H24" s="57">
        <v>3164</v>
      </c>
      <c r="I24" s="58">
        <v>393</v>
      </c>
      <c r="J24" s="58">
        <v>2771</v>
      </c>
      <c r="K24" s="56"/>
      <c r="L24" s="56"/>
      <c r="M24" s="56"/>
      <c r="N24" s="57"/>
    </row>
    <row r="25" ht="15" customHeight="1">
      <c r="A25" t="s" s="55">
        <v>56</v>
      </c>
      <c r="B25" t="s" s="55">
        <v>57</v>
      </c>
      <c r="C25" s="57">
        <v>18032</v>
      </c>
      <c r="D25" s="57">
        <v>13987</v>
      </c>
      <c r="E25" s="57">
        <v>7582</v>
      </c>
      <c r="F25" s="57">
        <v>2647</v>
      </c>
      <c r="G25" s="57">
        <v>4935</v>
      </c>
      <c r="H25" s="57">
        <v>6405</v>
      </c>
      <c r="I25" s="58">
        <v>1229</v>
      </c>
      <c r="J25" s="58">
        <v>5176</v>
      </c>
      <c r="K25" s="56"/>
      <c r="L25" s="56"/>
      <c r="M25" s="56"/>
      <c r="N25" s="57"/>
    </row>
    <row r="26" ht="15" customHeight="1">
      <c r="A26" t="s" s="55">
        <v>58</v>
      </c>
      <c r="B26" t="s" s="55">
        <v>59</v>
      </c>
      <c r="C26" s="57">
        <v>8626</v>
      </c>
      <c r="D26" s="57">
        <v>3869</v>
      </c>
      <c r="E26" s="57">
        <v>1882</v>
      </c>
      <c r="F26" s="57">
        <v>563</v>
      </c>
      <c r="G26" s="57">
        <v>1319</v>
      </c>
      <c r="H26" s="57">
        <v>1987</v>
      </c>
      <c r="I26" s="58">
        <v>392</v>
      </c>
      <c r="J26" s="58">
        <v>1595</v>
      </c>
      <c r="K26" s="56"/>
      <c r="L26" t="s" s="55">
        <v>147</v>
      </c>
      <c r="M26" t="s" s="55">
        <v>147</v>
      </c>
      <c r="N26" s="57"/>
    </row>
    <row r="27" ht="15" customHeight="1">
      <c r="A27" t="s" s="55">
        <v>60</v>
      </c>
      <c r="B27" t="s" s="55">
        <v>61</v>
      </c>
      <c r="C27" s="57">
        <v>1313</v>
      </c>
      <c r="D27" s="57">
        <v>490</v>
      </c>
      <c r="E27" s="58">
        <v>268</v>
      </c>
      <c r="F27" s="58">
        <v>74</v>
      </c>
      <c r="G27" s="58">
        <v>194</v>
      </c>
      <c r="H27" s="57">
        <v>222</v>
      </c>
      <c r="I27" s="58">
        <v>18</v>
      </c>
      <c r="J27" s="58">
        <v>204</v>
      </c>
      <c r="K27" s="56"/>
      <c r="L27" t="s" s="55">
        <v>147</v>
      </c>
      <c r="M27" s="56"/>
      <c r="N27" s="57"/>
    </row>
    <row r="28" ht="15" customHeight="1">
      <c r="A28" t="s" s="55">
        <v>62</v>
      </c>
      <c r="B28" t="s" s="55">
        <v>63</v>
      </c>
      <c r="C28" s="57">
        <v>25209</v>
      </c>
      <c r="D28" s="57">
        <v>14964</v>
      </c>
      <c r="E28" s="57">
        <v>8990</v>
      </c>
      <c r="F28" s="57">
        <v>6560</v>
      </c>
      <c r="G28" s="57">
        <v>2430</v>
      </c>
      <c r="H28" s="57">
        <v>5974</v>
      </c>
      <c r="I28" s="58">
        <v>5929</v>
      </c>
      <c r="J28" s="58">
        <v>45</v>
      </c>
      <c r="K28" s="56"/>
      <c r="L28" s="56"/>
      <c r="M28" s="56"/>
      <c r="N28" s="57"/>
    </row>
    <row r="29" ht="15" customHeight="1">
      <c r="A29" t="s" s="55">
        <v>64</v>
      </c>
      <c r="B29" t="s" s="55">
        <v>65</v>
      </c>
      <c r="C29" s="57">
        <v>1527</v>
      </c>
      <c r="D29" s="57">
        <v>763</v>
      </c>
      <c r="E29" s="57">
        <v>447</v>
      </c>
      <c r="F29" s="57">
        <v>95</v>
      </c>
      <c r="G29" s="57">
        <v>356</v>
      </c>
      <c r="H29" s="57">
        <v>316</v>
      </c>
      <c r="I29" s="58">
        <v>195</v>
      </c>
      <c r="J29" s="58">
        <v>257</v>
      </c>
      <c r="K29" s="56"/>
      <c r="L29" t="s" s="55">
        <v>147</v>
      </c>
      <c r="M29" s="56"/>
      <c r="N29" s="57"/>
    </row>
    <row r="30" ht="15" customHeight="1">
      <c r="A30" t="s" s="55">
        <v>66</v>
      </c>
      <c r="B30" t="s" s="55">
        <v>67</v>
      </c>
      <c r="C30" s="57">
        <v>2724</v>
      </c>
      <c r="D30" s="59">
        <v>634</v>
      </c>
      <c r="E30" s="59">
        <v>250</v>
      </c>
      <c r="F30" s="57"/>
      <c r="G30" s="57"/>
      <c r="H30" s="59">
        <v>384</v>
      </c>
      <c r="I30" s="58">
        <v>199</v>
      </c>
      <c r="J30" s="58">
        <v>185</v>
      </c>
      <c r="K30" s="56"/>
      <c r="L30" s="56"/>
      <c r="M30" s="56"/>
      <c r="N30" s="57"/>
    </row>
    <row r="31" ht="15" customHeight="1">
      <c r="A31" t="s" s="55">
        <v>68</v>
      </c>
      <c r="B31" t="s" s="55">
        <v>69</v>
      </c>
      <c r="C31" s="60">
        <v>1428</v>
      </c>
      <c r="D31" s="61">
        <v>851</v>
      </c>
      <c r="E31" s="61">
        <v>145</v>
      </c>
      <c r="F31" s="62"/>
      <c r="G31" s="63">
        <v>162</v>
      </c>
      <c r="H31" s="64">
        <v>648</v>
      </c>
      <c r="I31" s="65"/>
      <c r="J31" s="58">
        <v>689</v>
      </c>
      <c r="K31" s="56"/>
      <c r="L31" s="56"/>
      <c r="M31" s="56"/>
      <c r="N31" s="57"/>
    </row>
    <row r="32" ht="15" customHeight="1">
      <c r="A32" t="s" s="55">
        <v>70</v>
      </c>
      <c r="B32" t="s" s="55">
        <v>71</v>
      </c>
      <c r="C32" s="57">
        <v>8050</v>
      </c>
      <c r="D32" s="66">
        <v>683</v>
      </c>
      <c r="E32" s="66"/>
      <c r="F32" s="57"/>
      <c r="G32" s="57"/>
      <c r="H32" s="66">
        <v>683</v>
      </c>
      <c r="I32" s="58">
        <v>19</v>
      </c>
      <c r="J32" s="58">
        <v>664</v>
      </c>
      <c r="K32" s="56"/>
      <c r="L32" t="s" s="55">
        <v>147</v>
      </c>
      <c r="M32" s="56"/>
      <c r="N32" s="57"/>
    </row>
    <row r="33" ht="15" customHeight="1">
      <c r="A33" t="s" s="55">
        <v>72</v>
      </c>
      <c r="B33" t="s" s="55">
        <v>73</v>
      </c>
      <c r="C33" s="57"/>
      <c r="D33" s="57"/>
      <c r="E33" s="57"/>
      <c r="F33" s="57"/>
      <c r="G33" s="57"/>
      <c r="H33" s="57"/>
      <c r="I33" s="56"/>
      <c r="J33" s="56"/>
      <c r="K33" s="56"/>
      <c r="L33" s="56"/>
      <c r="M33" s="56"/>
      <c r="N33" s="57"/>
    </row>
    <row r="34" ht="15" customHeight="1">
      <c r="A34" t="s" s="55">
        <v>74</v>
      </c>
      <c r="B34" t="s" s="55">
        <v>75</v>
      </c>
      <c r="C34" s="57">
        <v>6522</v>
      </c>
      <c r="D34" s="57">
        <v>2580</v>
      </c>
      <c r="E34" s="57">
        <v>1491</v>
      </c>
      <c r="F34" s="57">
        <v>64</v>
      </c>
      <c r="G34" s="57">
        <v>1427</v>
      </c>
      <c r="H34" s="57">
        <v>1089</v>
      </c>
      <c r="I34" s="58">
        <v>16</v>
      </c>
      <c r="J34" s="58">
        <v>1073</v>
      </c>
      <c r="K34" s="56"/>
      <c r="L34" s="56"/>
      <c r="M34" s="56"/>
      <c r="N34" s="57"/>
    </row>
    <row r="35" ht="15" customHeight="1">
      <c r="A35" t="s" s="55">
        <v>76</v>
      </c>
      <c r="B35" t="s" s="55">
        <v>77</v>
      </c>
      <c r="C35" s="57">
        <v>23104</v>
      </c>
      <c r="D35" s="57">
        <v>11365</v>
      </c>
      <c r="E35" s="57"/>
      <c r="F35" s="57"/>
      <c r="G35" s="57"/>
      <c r="H35" s="57">
        <v>11365</v>
      </c>
      <c r="I35" s="58">
        <v>1381</v>
      </c>
      <c r="J35" s="58">
        <v>9984</v>
      </c>
      <c r="K35" s="56"/>
      <c r="L35" s="56"/>
      <c r="M35" s="56"/>
      <c r="N35" s="57"/>
    </row>
    <row r="36" ht="15" customHeight="1">
      <c r="A36" t="s" s="55">
        <v>78</v>
      </c>
      <c r="B36" t="s" s="55">
        <v>79</v>
      </c>
      <c r="C36" s="57"/>
      <c r="D36" s="57"/>
      <c r="E36" s="57"/>
      <c r="F36" s="57"/>
      <c r="G36" s="57"/>
      <c r="H36" s="57"/>
      <c r="I36" s="56"/>
      <c r="J36" s="56"/>
      <c r="K36" s="56"/>
      <c r="L36" s="56"/>
      <c r="M36" s="56"/>
      <c r="N36" s="57"/>
    </row>
    <row r="37" ht="15" customHeight="1">
      <c r="A37" t="s" s="55">
        <v>80</v>
      </c>
      <c r="B37" t="s" s="55">
        <v>81</v>
      </c>
      <c r="C37" s="57">
        <v>10777</v>
      </c>
      <c r="D37" s="57">
        <v>2151</v>
      </c>
      <c r="E37" s="57">
        <v>2106</v>
      </c>
      <c r="F37" s="57">
        <v>1039</v>
      </c>
      <c r="G37" s="57">
        <v>1067</v>
      </c>
      <c r="H37" s="57">
        <v>45</v>
      </c>
      <c r="I37" s="56"/>
      <c r="J37" s="56"/>
      <c r="K37" s="56"/>
      <c r="L37" s="56"/>
      <c r="M37" s="56"/>
      <c r="N37" s="57"/>
    </row>
    <row r="38" ht="15" customHeight="1">
      <c r="A38" t="s" s="55">
        <v>82</v>
      </c>
      <c r="B38" t="s" s="55">
        <v>83</v>
      </c>
      <c r="C38" s="57">
        <v>9587</v>
      </c>
      <c r="D38" s="57">
        <v>4466</v>
      </c>
      <c r="E38" s="57">
        <v>4132</v>
      </c>
      <c r="F38" s="57">
        <v>1433</v>
      </c>
      <c r="G38" s="57">
        <v>2699</v>
      </c>
      <c r="H38" s="57">
        <v>334</v>
      </c>
      <c r="I38" s="58">
        <v>88</v>
      </c>
      <c r="J38" s="58">
        <v>246</v>
      </c>
      <c r="K38" s="56"/>
      <c r="L38" t="s" s="55">
        <v>147</v>
      </c>
      <c r="M38" s="56"/>
      <c r="N38" s="57"/>
    </row>
    <row r="39" ht="15" customHeight="1">
      <c r="A39" t="s" s="55">
        <v>84</v>
      </c>
      <c r="B39" t="s" s="55">
        <v>85</v>
      </c>
      <c r="C39" s="57">
        <v>19793</v>
      </c>
      <c r="D39" s="57">
        <v>8579</v>
      </c>
      <c r="E39" s="57"/>
      <c r="F39" s="57"/>
      <c r="G39" s="57"/>
      <c r="H39" s="57">
        <v>8579</v>
      </c>
      <c r="I39" s="58">
        <v>4189</v>
      </c>
      <c r="J39" s="58">
        <v>4390</v>
      </c>
      <c r="K39" s="56"/>
      <c r="L39" s="56"/>
      <c r="M39" s="56"/>
      <c r="N39" s="57"/>
    </row>
    <row r="40" ht="15" customHeight="1">
      <c r="A40" t="s" s="55">
        <v>86</v>
      </c>
      <c r="B40" t="s" s="55">
        <v>87</v>
      </c>
      <c r="C40" s="57">
        <v>3270</v>
      </c>
      <c r="D40" s="57">
        <v>1476</v>
      </c>
      <c r="E40" s="57">
        <v>1341</v>
      </c>
      <c r="F40" s="57">
        <v>1044</v>
      </c>
      <c r="G40" s="57">
        <v>297</v>
      </c>
      <c r="H40" s="57">
        <v>135</v>
      </c>
      <c r="I40" s="58">
        <v>54</v>
      </c>
      <c r="J40" s="58">
        <v>81</v>
      </c>
      <c r="K40" s="56"/>
      <c r="L40" s="56"/>
      <c r="M40" s="56"/>
      <c r="N40" s="57"/>
    </row>
    <row r="41" ht="15" customHeight="1">
      <c r="A41" t="s" s="55">
        <v>88</v>
      </c>
      <c r="B41" t="s" s="55">
        <v>89</v>
      </c>
      <c r="C41" s="57">
        <v>7250</v>
      </c>
      <c r="D41" s="57">
        <v>1356</v>
      </c>
      <c r="E41" s="57">
        <v>818</v>
      </c>
      <c r="F41" s="57"/>
      <c r="G41" s="57"/>
      <c r="H41" s="57">
        <v>538</v>
      </c>
      <c r="I41" s="56"/>
      <c r="J41" s="56"/>
      <c r="K41" s="56"/>
      <c r="L41" s="56"/>
      <c r="M41" s="56"/>
      <c r="N41" s="57"/>
    </row>
    <row r="42" ht="15" customHeight="1">
      <c r="A42" t="s" s="55">
        <v>90</v>
      </c>
      <c r="B42" t="s" s="55">
        <v>91</v>
      </c>
      <c r="C42" s="57">
        <v>4284</v>
      </c>
      <c r="D42" s="57">
        <v>3057</v>
      </c>
      <c r="E42" s="57">
        <v>707</v>
      </c>
      <c r="F42" s="57">
        <v>181</v>
      </c>
      <c r="G42" s="57">
        <v>526</v>
      </c>
      <c r="H42" s="57">
        <v>2350</v>
      </c>
      <c r="I42" s="58">
        <v>179</v>
      </c>
      <c r="J42" s="58">
        <v>2171</v>
      </c>
      <c r="K42" s="56"/>
      <c r="L42" s="56"/>
      <c r="M42" s="56"/>
      <c r="N42" s="57"/>
    </row>
    <row r="43" ht="15" customHeight="1">
      <c r="A43" t="s" s="55">
        <v>92</v>
      </c>
      <c r="B43" t="s" s="55">
        <v>93</v>
      </c>
      <c r="C43" s="57">
        <v>11369</v>
      </c>
      <c r="D43" s="57">
        <v>4398</v>
      </c>
      <c r="E43" s="57"/>
      <c r="F43" s="57"/>
      <c r="G43" s="57"/>
      <c r="H43" s="57">
        <v>4398</v>
      </c>
      <c r="I43" s="56"/>
      <c r="J43" s="56"/>
      <c r="K43" s="56"/>
      <c r="L43" s="56"/>
      <c r="M43" s="56"/>
      <c r="N43" s="57"/>
    </row>
    <row r="44" ht="15" customHeight="1">
      <c r="A44" t="s" s="55">
        <v>94</v>
      </c>
      <c r="B44" t="s" s="55">
        <v>95</v>
      </c>
      <c r="C44" s="57">
        <v>65710</v>
      </c>
      <c r="D44" s="57">
        <v>28500</v>
      </c>
      <c r="E44" s="57">
        <v>21121</v>
      </c>
      <c r="F44" s="57">
        <v>10433</v>
      </c>
      <c r="G44" s="57">
        <v>10688</v>
      </c>
      <c r="H44" s="57">
        <v>7379</v>
      </c>
      <c r="I44" s="58">
        <v>5282</v>
      </c>
      <c r="J44" s="58">
        <v>2097</v>
      </c>
      <c r="K44" s="56"/>
      <c r="L44" s="56"/>
      <c r="M44" s="56"/>
      <c r="N44" s="57"/>
    </row>
    <row r="45" ht="15" customHeight="1">
      <c r="A45" t="s" s="55">
        <v>96</v>
      </c>
      <c r="B45" t="s" s="55">
        <v>97</v>
      </c>
      <c r="C45" s="57">
        <v>3726</v>
      </c>
      <c r="D45" s="57">
        <v>2931</v>
      </c>
      <c r="E45" s="57">
        <v>983</v>
      </c>
      <c r="F45" s="57">
        <v>551</v>
      </c>
      <c r="G45" s="57">
        <v>432</v>
      </c>
      <c r="H45" s="57">
        <v>1948</v>
      </c>
      <c r="I45" s="58">
        <v>568</v>
      </c>
      <c r="J45" s="58">
        <v>1380</v>
      </c>
      <c r="K45" s="56"/>
      <c r="L45" s="56"/>
      <c r="M45" s="56"/>
      <c r="N45" s="57"/>
    </row>
    <row r="46" ht="15" customHeight="1">
      <c r="A46" t="s" s="55">
        <v>98</v>
      </c>
      <c r="B46" t="s" s="55">
        <v>99</v>
      </c>
      <c r="C46" s="57">
        <v>12118</v>
      </c>
      <c r="D46" s="57">
        <v>6208</v>
      </c>
      <c r="E46" s="57">
        <v>6158</v>
      </c>
      <c r="F46" s="57">
        <v>4579</v>
      </c>
      <c r="G46" s="57">
        <v>1579</v>
      </c>
      <c r="H46" s="57">
        <v>50</v>
      </c>
      <c r="I46" s="58">
        <v>37</v>
      </c>
      <c r="J46" s="58">
        <v>13</v>
      </c>
      <c r="K46" s="56"/>
      <c r="L46" s="56"/>
      <c r="M46" s="56"/>
      <c r="N46" s="57"/>
    </row>
    <row r="47" ht="15" customHeight="1">
      <c r="A47" t="s" s="67">
        <v>100</v>
      </c>
      <c r="B47" t="s" s="67">
        <v>101</v>
      </c>
      <c r="C47" s="68">
        <v>7774</v>
      </c>
      <c r="D47" s="59">
        <v>763</v>
      </c>
      <c r="E47" s="68">
        <v>447</v>
      </c>
      <c r="F47" s="69"/>
      <c r="G47" s="69"/>
      <c r="H47" s="68">
        <v>316</v>
      </c>
      <c r="I47" s="69"/>
      <c r="J47" s="69"/>
      <c r="K47" s="56"/>
      <c r="L47" t="s" s="55">
        <v>147</v>
      </c>
      <c r="M47" s="56"/>
      <c r="N47" s="57"/>
    </row>
    <row r="48" ht="15" customHeight="1">
      <c r="A48" t="s" s="70">
        <v>102</v>
      </c>
      <c r="B48" t="s" s="71">
        <v>103</v>
      </c>
      <c r="C48" s="72">
        <v>8100</v>
      </c>
      <c r="D48" s="72">
        <v>3363</v>
      </c>
      <c r="E48" s="72"/>
      <c r="F48" s="72"/>
      <c r="G48" s="72"/>
      <c r="H48" s="72">
        <v>3363</v>
      </c>
      <c r="I48" s="72">
        <v>1946</v>
      </c>
      <c r="J48" s="72">
        <v>1417</v>
      </c>
      <c r="K48" s="65"/>
      <c r="L48" s="56"/>
      <c r="M48" t="s" s="55">
        <v>147</v>
      </c>
      <c r="N48" s="57"/>
    </row>
    <row r="49" ht="15" customHeight="1">
      <c r="A49" t="s" s="73">
        <v>104</v>
      </c>
      <c r="B49" t="s" s="73">
        <v>105</v>
      </c>
      <c r="C49" s="66">
        <v>9374</v>
      </c>
      <c r="D49" s="66">
        <v>6556</v>
      </c>
      <c r="E49" s="66">
        <v>2718</v>
      </c>
      <c r="F49" s="66">
        <v>1074</v>
      </c>
      <c r="G49" s="66">
        <v>1644</v>
      </c>
      <c r="H49" s="66">
        <v>3838</v>
      </c>
      <c r="I49" s="74">
        <v>1414</v>
      </c>
      <c r="J49" s="74">
        <v>2424</v>
      </c>
      <c r="K49" s="56"/>
      <c r="L49" t="s" s="55">
        <v>147</v>
      </c>
      <c r="M49" s="56"/>
      <c r="N49" s="57"/>
    </row>
    <row r="50" ht="15" customHeight="1">
      <c r="A50" t="s" s="55">
        <v>106</v>
      </c>
      <c r="B50" t="s" s="55">
        <v>107</v>
      </c>
      <c r="C50" s="57">
        <v>3881</v>
      </c>
      <c r="D50" s="57">
        <v>1144</v>
      </c>
      <c r="E50" s="57">
        <v>530</v>
      </c>
      <c r="F50" s="57">
        <v>9</v>
      </c>
      <c r="G50" s="57">
        <v>521</v>
      </c>
      <c r="H50" s="57">
        <v>614</v>
      </c>
      <c r="I50" s="58">
        <v>315</v>
      </c>
      <c r="J50" s="58">
        <v>299</v>
      </c>
      <c r="K50" s="56"/>
      <c r="L50" s="56"/>
      <c r="M50" s="56"/>
      <c r="N50" s="57"/>
    </row>
    <row r="51" ht="15" customHeight="1">
      <c r="A51" t="s" s="55">
        <v>108</v>
      </c>
      <c r="B51" t="s" s="55">
        <v>109</v>
      </c>
      <c r="C51" s="57">
        <v>1084</v>
      </c>
      <c r="D51" s="57">
        <v>597</v>
      </c>
      <c r="E51" s="57">
        <v>259</v>
      </c>
      <c r="F51" s="57">
        <v>34</v>
      </c>
      <c r="G51" s="57">
        <v>225</v>
      </c>
      <c r="H51" s="57">
        <v>338</v>
      </c>
      <c r="I51" s="58">
        <v>37</v>
      </c>
      <c r="J51" s="58">
        <v>301</v>
      </c>
      <c r="K51" s="56"/>
      <c r="L51" s="56"/>
      <c r="M51" s="56"/>
      <c r="N51" s="57"/>
    </row>
    <row r="52" ht="15" customHeight="1">
      <c r="A52" s="56"/>
      <c r="B52" s="56"/>
      <c r="C52" s="56"/>
      <c r="D52" s="56"/>
      <c r="E52" s="56"/>
      <c r="F52" s="56"/>
      <c r="G52" s="56"/>
      <c r="H52" s="56"/>
      <c r="I52" s="56"/>
      <c r="J52" s="56"/>
      <c r="K52" s="56"/>
      <c r="L52" s="56"/>
      <c r="M52" s="56"/>
      <c r="N52" s="56"/>
    </row>
    <row r="53" ht="15" customHeight="1">
      <c r="A53" s="56"/>
      <c r="B53" t="s" s="75">
        <v>110</v>
      </c>
      <c r="C53" s="76">
        <f>SUM(C2:C51)</f>
        <v>605184</v>
      </c>
      <c r="D53" s="76">
        <f>SUM(D2:D51)</f>
        <v>246607</v>
      </c>
      <c r="E53" s="76">
        <f>SUM(E2:E51)</f>
        <v>126814</v>
      </c>
      <c r="F53" s="76">
        <f>SUM(F2:F51)+E5+E8+E11+E18+E20+E23+E24+E26+E30+E41+E47</f>
        <v>75871</v>
      </c>
      <c r="G53" s="76">
        <f>SUM(G2:G51)</f>
        <v>57811</v>
      </c>
      <c r="H53" s="76">
        <f>SUM(H2:H51)</f>
        <v>119735</v>
      </c>
      <c r="I53" s="76">
        <f>SUM(I2:I51)+H5+H26+H37+H41+H43+H47</f>
        <v>56181</v>
      </c>
      <c r="J53" s="76">
        <f>SUM(J2:J51)</f>
        <v>69030</v>
      </c>
      <c r="K53" s="56"/>
      <c r="L53" s="56"/>
      <c r="M53" s="56"/>
      <c r="N53" s="56"/>
    </row>
    <row r="54" ht="15" customHeight="1">
      <c r="A54" s="56"/>
      <c r="B54" s="56"/>
      <c r="C54" s="56"/>
      <c r="D54" s="56"/>
      <c r="E54" s="56"/>
      <c r="F54" s="56"/>
      <c r="G54" s="56"/>
      <c r="H54" s="56"/>
      <c r="I54" s="56"/>
      <c r="J54" s="56"/>
      <c r="K54" s="56"/>
      <c r="L54" s="56"/>
      <c r="M54" s="56"/>
      <c r="N54" s="56"/>
    </row>
    <row r="55" ht="15" customHeight="1">
      <c r="A55" s="56"/>
      <c r="B55" t="s" s="55">
        <v>140</v>
      </c>
      <c r="C55" s="58">
        <f>COUNTIF(C2:C51,"&gt;0")</f>
        <v>48</v>
      </c>
      <c r="D55" s="58">
        <f>COUNTIF(D2:D51,"&gt;0")</f>
        <v>47</v>
      </c>
      <c r="E55" s="58">
        <f>COUNTIF(E2:E51,"&gt;0")</f>
        <v>41</v>
      </c>
      <c r="F55" s="58">
        <f>COUNTIF(F2:F51,"&gt;0")</f>
        <v>31</v>
      </c>
      <c r="G55" s="58">
        <f>COUNTIF(G2:G51,"&gt;0")</f>
        <v>32</v>
      </c>
      <c r="H55" s="58">
        <f>COUNTIF(H2:H51,"&gt;0")</f>
        <v>46</v>
      </c>
      <c r="I55" s="58">
        <f>COUNTIF(I2:I51,"&gt;0")</f>
        <v>41</v>
      </c>
      <c r="J55" s="58">
        <f>COUNTIF(J2:J51,"&gt;0")</f>
        <v>42</v>
      </c>
      <c r="K55" s="56"/>
      <c r="L55" s="56"/>
      <c r="M55" s="56"/>
      <c r="N55" s="56"/>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3516" style="77" customWidth="1"/>
    <col min="2" max="2" width="15.3516" style="77" customWidth="1"/>
    <col min="3" max="3" width="10.6719" style="77" customWidth="1"/>
    <col min="4" max="4" width="10.6719" style="77" customWidth="1"/>
    <col min="5" max="5" width="10.6719" style="77" customWidth="1"/>
    <col min="6" max="6" width="10.6719" style="77" customWidth="1"/>
    <col min="7" max="7" width="10.6719" style="77" customWidth="1"/>
    <col min="8" max="8" width="10.6719" style="77" customWidth="1"/>
    <col min="9" max="9" width="10.6719" style="77" customWidth="1"/>
    <col min="10" max="10" width="10.6719" style="77" customWidth="1"/>
    <col min="11" max="11" width="8.85156" style="77" customWidth="1"/>
    <col min="12" max="12" width="8.85156" style="77" customWidth="1"/>
    <col min="13" max="13" width="8.85156" style="77" customWidth="1"/>
    <col min="14" max="14" width="8.85156" style="77" customWidth="1"/>
    <col min="15" max="256" width="8.85156" style="77" customWidth="1"/>
  </cols>
  <sheetData>
    <row r="1" ht="57" customHeight="1">
      <c r="A1" t="s" s="2">
        <v>0</v>
      </c>
      <c r="B1" t="s" s="2">
        <v>1</v>
      </c>
      <c r="C1" t="s" s="3">
        <v>111</v>
      </c>
      <c r="D1" t="s" s="3">
        <v>112</v>
      </c>
      <c r="E1" t="s" s="3">
        <v>113</v>
      </c>
      <c r="F1" t="s" s="3">
        <v>114</v>
      </c>
      <c r="G1" t="s" s="3">
        <v>115</v>
      </c>
      <c r="H1" t="s" s="3">
        <v>116</v>
      </c>
      <c r="I1" t="s" s="3">
        <v>117</v>
      </c>
      <c r="J1" t="s" s="3">
        <v>118</v>
      </c>
      <c r="K1" s="7"/>
      <c r="L1" s="12"/>
      <c r="M1" s="12"/>
      <c r="N1" s="12"/>
    </row>
    <row r="2" ht="15" customHeight="1">
      <c r="A2" t="s" s="5">
        <v>10</v>
      </c>
      <c r="B2" t="s" s="5">
        <v>11</v>
      </c>
      <c r="C2" s="6">
        <v>4408</v>
      </c>
      <c r="D2" s="6">
        <v>1543</v>
      </c>
      <c r="E2" s="6">
        <v>1273</v>
      </c>
      <c r="F2" s="6">
        <v>700</v>
      </c>
      <c r="G2" s="6">
        <v>573</v>
      </c>
      <c r="H2" s="6">
        <v>270</v>
      </c>
      <c r="I2" s="6">
        <v>148</v>
      </c>
      <c r="J2" s="6">
        <v>122</v>
      </c>
      <c r="K2" s="7"/>
      <c r="L2" s="7"/>
      <c r="M2" s="7"/>
      <c r="N2" s="7"/>
    </row>
    <row r="3" ht="15" customHeight="1">
      <c r="A3" t="s" s="5">
        <v>12</v>
      </c>
      <c r="B3" t="s" s="5">
        <v>13</v>
      </c>
      <c r="C3" s="6">
        <v>27157</v>
      </c>
      <c r="D3" s="6">
        <f>G3+J3</f>
        <v>306</v>
      </c>
      <c r="E3" s="6">
        <f>G3</f>
        <v>171</v>
      </c>
      <c r="F3" s="6"/>
      <c r="G3" s="6">
        <v>171</v>
      </c>
      <c r="H3" s="6">
        <f>J3</f>
        <v>135</v>
      </c>
      <c r="I3" s="6"/>
      <c r="J3" s="6">
        <v>135</v>
      </c>
      <c r="K3" s="7"/>
      <c r="L3" s="7"/>
      <c r="M3" s="7"/>
      <c r="N3" s="7"/>
    </row>
    <row r="4" ht="15" customHeight="1">
      <c r="A4" t="s" s="5">
        <v>14</v>
      </c>
      <c r="B4" t="s" s="5">
        <v>15</v>
      </c>
      <c r="C4" s="6">
        <v>15646</v>
      </c>
      <c r="D4" s="6">
        <v>8177</v>
      </c>
      <c r="E4" s="6">
        <v>2626</v>
      </c>
      <c r="F4" s="6">
        <v>2060</v>
      </c>
      <c r="G4" s="6">
        <v>566</v>
      </c>
      <c r="H4" s="6">
        <v>5551</v>
      </c>
      <c r="I4" s="6">
        <v>4106</v>
      </c>
      <c r="J4" s="6">
        <v>1445</v>
      </c>
      <c r="K4" s="7"/>
      <c r="L4" s="7"/>
      <c r="M4" s="7"/>
      <c r="N4" s="7"/>
    </row>
    <row r="5" ht="15" customHeight="1">
      <c r="A5" t="s" s="5">
        <v>16</v>
      </c>
      <c r="B5" t="s" s="5">
        <v>17</v>
      </c>
      <c r="C5" s="6"/>
      <c r="D5" s="6"/>
      <c r="E5" s="6"/>
      <c r="F5" s="6"/>
      <c r="G5" s="6"/>
      <c r="H5" s="6"/>
      <c r="I5" s="6"/>
      <c r="J5" s="6"/>
      <c r="K5" s="7"/>
      <c r="L5" s="7"/>
      <c r="M5" s="7"/>
      <c r="N5" s="7"/>
    </row>
    <row r="6" ht="15" customHeight="1">
      <c r="A6" t="s" s="5">
        <v>18</v>
      </c>
      <c r="B6" t="s" s="5">
        <v>19</v>
      </c>
      <c r="C6" s="6">
        <v>129075</v>
      </c>
      <c r="D6" s="6">
        <v>31651</v>
      </c>
      <c r="E6" s="6">
        <v>10308</v>
      </c>
      <c r="F6" s="6">
        <v>6901</v>
      </c>
      <c r="G6" s="6">
        <v>3407</v>
      </c>
      <c r="H6" s="6">
        <v>21343</v>
      </c>
      <c r="I6" s="6">
        <v>21278</v>
      </c>
      <c r="J6" s="6">
        <v>65</v>
      </c>
      <c r="K6" s="7"/>
      <c r="L6" s="7"/>
      <c r="M6" s="7"/>
      <c r="N6" s="7"/>
    </row>
    <row r="7" ht="15" customHeight="1">
      <c r="A7" t="s" s="5">
        <v>20</v>
      </c>
      <c r="B7" t="s" s="5">
        <v>21</v>
      </c>
      <c r="C7" s="6">
        <v>20137</v>
      </c>
      <c r="D7" s="6">
        <v>3946</v>
      </c>
      <c r="E7" s="6">
        <v>94</v>
      </c>
      <c r="F7" s="6">
        <v>57</v>
      </c>
      <c r="G7" s="6">
        <v>37</v>
      </c>
      <c r="H7" s="6">
        <v>3852</v>
      </c>
      <c r="I7" s="6">
        <v>2651</v>
      </c>
      <c r="J7" s="6">
        <v>1201</v>
      </c>
      <c r="K7" s="7"/>
      <c r="L7" s="7"/>
      <c r="M7" s="7"/>
      <c r="N7" s="7"/>
    </row>
    <row r="8" ht="15" customHeight="1">
      <c r="A8" t="s" s="5">
        <v>22</v>
      </c>
      <c r="B8" t="s" s="5">
        <v>23</v>
      </c>
      <c r="C8" s="6">
        <v>13366</v>
      </c>
      <c r="D8" s="6"/>
      <c r="E8" s="6"/>
      <c r="F8" s="6"/>
      <c r="G8" s="6"/>
      <c r="H8" s="6"/>
      <c r="I8" s="6"/>
      <c r="J8" s="6"/>
      <c r="K8" s="7"/>
      <c r="L8" s="7"/>
      <c r="M8" s="7"/>
      <c r="N8" s="7"/>
    </row>
    <row r="9" ht="15" customHeight="1">
      <c r="A9" t="s" s="5">
        <v>24</v>
      </c>
      <c r="B9" t="s" s="5">
        <v>25</v>
      </c>
      <c r="C9" s="6">
        <v>5207</v>
      </c>
      <c r="D9" s="6">
        <v>530</v>
      </c>
      <c r="E9" s="6">
        <v>530</v>
      </c>
      <c r="F9" s="6"/>
      <c r="G9" s="6"/>
      <c r="H9" s="6"/>
      <c r="I9" s="6"/>
      <c r="J9" s="6"/>
      <c r="K9" s="7"/>
      <c r="L9" s="7"/>
      <c r="M9" s="7"/>
      <c r="N9" s="7"/>
    </row>
    <row r="10" ht="15" customHeight="1">
      <c r="A10" t="s" s="5">
        <v>26</v>
      </c>
      <c r="B10" t="s" s="5">
        <v>27</v>
      </c>
      <c r="C10" s="6">
        <v>96253</v>
      </c>
      <c r="D10" s="6">
        <v>16558</v>
      </c>
      <c r="E10" s="6">
        <v>15628</v>
      </c>
      <c r="F10" s="6">
        <v>8870</v>
      </c>
      <c r="G10" s="6">
        <v>6758</v>
      </c>
      <c r="H10" s="6">
        <v>930</v>
      </c>
      <c r="I10" s="6">
        <v>389</v>
      </c>
      <c r="J10" s="6">
        <v>541</v>
      </c>
      <c r="K10" s="7"/>
      <c r="L10" s="7"/>
      <c r="M10" s="7"/>
      <c r="N10" s="7"/>
    </row>
    <row r="11" ht="15" customHeight="1">
      <c r="A11" t="s" s="5">
        <v>28</v>
      </c>
      <c r="B11" t="s" s="5">
        <v>29</v>
      </c>
      <c r="C11" s="6"/>
      <c r="D11" s="6"/>
      <c r="E11" s="6"/>
      <c r="F11" s="6"/>
      <c r="G11" s="6"/>
      <c r="H11" s="6"/>
      <c r="I11" s="6"/>
      <c r="J11" s="6"/>
      <c r="K11" s="7"/>
      <c r="L11" s="7"/>
      <c r="M11" s="7"/>
      <c r="N11" s="7"/>
    </row>
    <row r="12" ht="15" customHeight="1">
      <c r="A12" t="s" s="5">
        <v>30</v>
      </c>
      <c r="B12" t="s" s="5">
        <v>31</v>
      </c>
      <c r="C12" s="6">
        <v>4396</v>
      </c>
      <c r="D12" s="6">
        <v>1232</v>
      </c>
      <c r="E12" s="6">
        <v>504</v>
      </c>
      <c r="F12" s="6">
        <v>438</v>
      </c>
      <c r="G12" s="6">
        <v>66</v>
      </c>
      <c r="H12" s="6">
        <v>728</v>
      </c>
      <c r="I12" s="6">
        <v>549</v>
      </c>
      <c r="J12" s="6">
        <v>179</v>
      </c>
      <c r="K12" s="7"/>
      <c r="L12" s="7"/>
      <c r="M12" s="7"/>
      <c r="N12" s="7"/>
    </row>
    <row r="13" ht="15" customHeight="1">
      <c r="A13" t="s" s="5">
        <v>32</v>
      </c>
      <c r="B13" t="s" s="5">
        <v>33</v>
      </c>
      <c r="C13" s="6">
        <v>8363</v>
      </c>
      <c r="D13" s="6">
        <v>2675</v>
      </c>
      <c r="E13" s="6">
        <v>1790</v>
      </c>
      <c r="F13" s="6">
        <v>935</v>
      </c>
      <c r="G13" s="6">
        <v>855</v>
      </c>
      <c r="H13" s="6">
        <v>885</v>
      </c>
      <c r="I13" s="6">
        <v>574</v>
      </c>
      <c r="J13" s="6">
        <v>311</v>
      </c>
      <c r="K13" s="7"/>
      <c r="L13" s="7"/>
      <c r="M13" s="7"/>
      <c r="N13" s="7"/>
    </row>
    <row r="14" ht="15" customHeight="1">
      <c r="A14" t="s" s="5">
        <v>34</v>
      </c>
      <c r="B14" t="s" s="5">
        <v>35</v>
      </c>
      <c r="C14" s="6">
        <v>8651</v>
      </c>
      <c r="D14" s="6">
        <v>3776</v>
      </c>
      <c r="E14" s="6">
        <v>2559</v>
      </c>
      <c r="F14" s="6">
        <v>1915</v>
      </c>
      <c r="G14" s="6">
        <v>644</v>
      </c>
      <c r="H14" s="6">
        <v>1217</v>
      </c>
      <c r="I14" s="6">
        <v>993</v>
      </c>
      <c r="J14" s="6">
        <v>224</v>
      </c>
      <c r="K14" s="7"/>
      <c r="L14" s="7"/>
      <c r="M14" s="7"/>
      <c r="N14" s="7"/>
    </row>
    <row r="15" ht="15" customHeight="1">
      <c r="A15" t="s" s="5">
        <v>36</v>
      </c>
      <c r="B15" t="s" s="5">
        <v>37</v>
      </c>
      <c r="C15" s="6">
        <v>40872</v>
      </c>
      <c r="D15" s="6">
        <v>6276</v>
      </c>
      <c r="E15" s="6"/>
      <c r="F15" s="6"/>
      <c r="G15" s="6"/>
      <c r="H15" s="6">
        <v>6276</v>
      </c>
      <c r="I15" s="6">
        <v>2169</v>
      </c>
      <c r="J15" s="6">
        <v>4107</v>
      </c>
      <c r="K15" s="7"/>
      <c r="L15" s="7"/>
      <c r="M15" s="7"/>
      <c r="N15" s="7"/>
    </row>
    <row r="16" ht="15" customHeight="1">
      <c r="A16" t="s" s="5">
        <v>38</v>
      </c>
      <c r="B16" t="s" s="5">
        <v>39</v>
      </c>
      <c r="C16" s="6"/>
      <c r="D16" s="6"/>
      <c r="E16" s="6"/>
      <c r="F16" s="6"/>
      <c r="G16" s="6"/>
      <c r="H16" s="6"/>
      <c r="I16" s="6"/>
      <c r="J16" s="6"/>
      <c r="K16" s="7"/>
      <c r="L16" s="7"/>
      <c r="M16" s="7"/>
      <c r="N16" s="7"/>
    </row>
    <row r="17" ht="15" customHeight="1">
      <c r="A17" t="s" s="5">
        <v>40</v>
      </c>
      <c r="B17" t="s" s="5">
        <v>41</v>
      </c>
      <c r="C17" s="6">
        <v>9973</v>
      </c>
      <c r="D17" s="6">
        <v>3077</v>
      </c>
      <c r="E17" s="6">
        <v>2283</v>
      </c>
      <c r="F17" s="6">
        <v>904</v>
      </c>
      <c r="G17" s="6">
        <v>1379</v>
      </c>
      <c r="H17" s="6">
        <v>794</v>
      </c>
      <c r="I17" s="6">
        <v>794</v>
      </c>
      <c r="J17" s="6"/>
      <c r="K17" s="7"/>
      <c r="L17" s="7"/>
      <c r="M17" s="7"/>
      <c r="N17" s="7"/>
    </row>
    <row r="18" ht="15" customHeight="1">
      <c r="A18" t="s" s="5">
        <v>42</v>
      </c>
      <c r="B18" t="s" s="5">
        <v>43</v>
      </c>
      <c r="C18" s="6"/>
      <c r="D18" s="6"/>
      <c r="E18" s="6"/>
      <c r="F18" s="6"/>
      <c r="G18" s="6"/>
      <c r="H18" s="6"/>
      <c r="I18" s="6"/>
      <c r="J18" s="6"/>
      <c r="K18" s="7"/>
      <c r="L18" s="7"/>
      <c r="M18" s="7"/>
      <c r="N18" s="7"/>
    </row>
    <row r="19" ht="15" customHeight="1">
      <c r="A19" t="s" s="5">
        <v>44</v>
      </c>
      <c r="B19" t="s" s="5">
        <v>45</v>
      </c>
      <c r="C19" s="6">
        <v>32488</v>
      </c>
      <c r="D19" s="6">
        <v>9744</v>
      </c>
      <c r="E19" s="6">
        <v>3654</v>
      </c>
      <c r="F19" s="6">
        <v>1037</v>
      </c>
      <c r="G19" s="6">
        <v>2617</v>
      </c>
      <c r="H19" s="6">
        <v>6090</v>
      </c>
      <c r="I19" s="6">
        <v>5302</v>
      </c>
      <c r="J19" s="6">
        <v>788</v>
      </c>
      <c r="K19" s="7"/>
      <c r="L19" s="7"/>
      <c r="M19" s="7"/>
      <c r="N19" s="7"/>
    </row>
    <row r="20" ht="15" customHeight="1">
      <c r="A20" t="s" s="5">
        <v>46</v>
      </c>
      <c r="B20" t="s" s="5">
        <v>47</v>
      </c>
      <c r="C20" s="6">
        <v>8279</v>
      </c>
      <c r="D20" s="6">
        <v>226</v>
      </c>
      <c r="E20" s="6">
        <v>17</v>
      </c>
      <c r="F20" s="6"/>
      <c r="G20" s="6"/>
      <c r="H20" s="6">
        <v>209</v>
      </c>
      <c r="I20" s="6">
        <v>87</v>
      </c>
      <c r="J20" s="6">
        <v>122</v>
      </c>
      <c r="K20" s="7"/>
      <c r="L20" s="7"/>
      <c r="M20" s="7"/>
      <c r="N20" s="7"/>
    </row>
    <row r="21" ht="15" customHeight="1">
      <c r="A21" t="s" s="5">
        <v>48</v>
      </c>
      <c r="B21" t="s" s="5">
        <v>49</v>
      </c>
      <c r="C21" s="6">
        <v>19453</v>
      </c>
      <c r="D21" s="6">
        <v>1684</v>
      </c>
      <c r="E21" s="6">
        <v>874</v>
      </c>
      <c r="F21" s="6"/>
      <c r="G21" s="6"/>
      <c r="H21" s="6">
        <v>810</v>
      </c>
      <c r="I21" s="6"/>
      <c r="J21" s="6"/>
      <c r="K21" s="7"/>
      <c r="L21" s="7"/>
      <c r="M21" s="7"/>
      <c r="N21" s="7"/>
    </row>
    <row r="22" ht="15" customHeight="1">
      <c r="A22" t="s" s="5">
        <v>50</v>
      </c>
      <c r="B22" t="s" s="5">
        <v>51</v>
      </c>
      <c r="C22" s="6">
        <v>2473</v>
      </c>
      <c r="D22" s="6"/>
      <c r="E22" s="6"/>
      <c r="F22" s="6"/>
      <c r="G22" s="6"/>
      <c r="H22" s="6"/>
      <c r="I22" s="6"/>
      <c r="J22" s="6"/>
      <c r="K22" s="7"/>
      <c r="L22" s="7"/>
      <c r="M22" s="7"/>
      <c r="N22" s="7"/>
    </row>
    <row r="23" ht="15" customHeight="1">
      <c r="A23" t="s" s="5">
        <v>52</v>
      </c>
      <c r="B23" t="s" s="5">
        <v>53</v>
      </c>
      <c r="C23" s="6">
        <v>38827</v>
      </c>
      <c r="D23" s="6">
        <v>1454</v>
      </c>
      <c r="E23" s="6"/>
      <c r="F23" s="6"/>
      <c r="G23" s="6"/>
      <c r="H23" s="6">
        <f>J23</f>
        <v>1454</v>
      </c>
      <c r="I23" s="6"/>
      <c r="J23" s="6">
        <v>1454</v>
      </c>
      <c r="K23" s="7"/>
      <c r="L23" s="7"/>
      <c r="M23" s="7"/>
      <c r="N23" s="7"/>
    </row>
    <row r="24" ht="15" customHeight="1">
      <c r="A24" t="s" s="5">
        <v>54</v>
      </c>
      <c r="B24" t="s" s="5">
        <v>55</v>
      </c>
      <c r="C24" s="6">
        <v>9821</v>
      </c>
      <c r="D24" s="6">
        <f>E24+H24</f>
        <v>3033</v>
      </c>
      <c r="E24" s="6">
        <v>1305</v>
      </c>
      <c r="F24" s="6"/>
      <c r="G24" s="6">
        <v>1305</v>
      </c>
      <c r="H24" s="6">
        <v>1728</v>
      </c>
      <c r="I24" s="6">
        <v>534</v>
      </c>
      <c r="J24" s="6">
        <v>1194</v>
      </c>
      <c r="K24" s="7"/>
      <c r="L24" s="7"/>
      <c r="M24" s="7"/>
      <c r="N24" s="7"/>
    </row>
    <row r="25" ht="15" customHeight="1">
      <c r="A25" t="s" s="5">
        <v>56</v>
      </c>
      <c r="B25" t="s" s="5">
        <v>57</v>
      </c>
      <c r="C25" s="6">
        <v>31721</v>
      </c>
      <c r="D25" s="6">
        <v>17292</v>
      </c>
      <c r="E25" s="6">
        <v>10244</v>
      </c>
      <c r="F25" s="6">
        <v>5886</v>
      </c>
      <c r="G25" s="6">
        <v>4358</v>
      </c>
      <c r="H25" s="6">
        <v>7048</v>
      </c>
      <c r="I25" s="6">
        <v>3803</v>
      </c>
      <c r="J25" s="6">
        <v>3245</v>
      </c>
      <c r="K25" s="7"/>
      <c r="L25" s="7"/>
      <c r="M25" s="7"/>
      <c r="N25" s="7"/>
    </row>
    <row r="26" ht="15" customHeight="1">
      <c r="A26" t="s" s="5">
        <v>58</v>
      </c>
      <c r="B26" t="s" s="5">
        <v>59</v>
      </c>
      <c r="C26" s="6"/>
      <c r="D26" s="6"/>
      <c r="E26" s="6"/>
      <c r="F26" s="6"/>
      <c r="G26" s="6"/>
      <c r="H26" s="6"/>
      <c r="I26" s="6"/>
      <c r="J26" s="6"/>
      <c r="K26" s="7"/>
      <c r="L26" s="7"/>
      <c r="M26" s="7"/>
      <c r="N26" s="7"/>
    </row>
    <row r="27" ht="15" customHeight="1">
      <c r="A27" t="s" s="5">
        <v>60</v>
      </c>
      <c r="B27" t="s" s="5">
        <v>61</v>
      </c>
      <c r="C27" s="6">
        <v>2720</v>
      </c>
      <c r="D27" s="6">
        <v>338</v>
      </c>
      <c r="E27" s="6">
        <v>193</v>
      </c>
      <c r="F27" s="6">
        <v>58</v>
      </c>
      <c r="G27" s="6">
        <v>135</v>
      </c>
      <c r="H27" s="6">
        <v>145</v>
      </c>
      <c r="I27" s="6">
        <v>14</v>
      </c>
      <c r="J27" s="6">
        <v>131</v>
      </c>
      <c r="K27" s="7"/>
      <c r="L27" s="7"/>
      <c r="M27" s="7"/>
      <c r="N27" s="7"/>
    </row>
    <row r="28" ht="15" customHeight="1">
      <c r="A28" t="s" s="5">
        <v>62</v>
      </c>
      <c r="B28" t="s" s="5">
        <v>63</v>
      </c>
      <c r="C28" s="6">
        <v>37104</v>
      </c>
      <c r="D28" s="6">
        <v>10517</v>
      </c>
      <c r="E28" s="6">
        <v>6504</v>
      </c>
      <c r="F28" s="6">
        <v>5961</v>
      </c>
      <c r="G28" s="6">
        <v>543</v>
      </c>
      <c r="H28" s="6">
        <v>4013</v>
      </c>
      <c r="I28" s="6">
        <v>4004</v>
      </c>
      <c r="J28" s="6">
        <v>9</v>
      </c>
      <c r="K28" s="7"/>
      <c r="L28" s="7"/>
      <c r="M28" s="7"/>
      <c r="N28" s="7"/>
    </row>
    <row r="29" ht="15" customHeight="1">
      <c r="A29" t="s" s="5">
        <v>64</v>
      </c>
      <c r="B29" t="s" s="5">
        <v>65</v>
      </c>
      <c r="C29" s="6">
        <v>1705</v>
      </c>
      <c r="D29" s="6">
        <v>611</v>
      </c>
      <c r="E29" s="6">
        <v>428</v>
      </c>
      <c r="F29" s="6"/>
      <c r="G29" s="6"/>
      <c r="H29" s="6">
        <v>183</v>
      </c>
      <c r="I29" s="6"/>
      <c r="J29" s="6"/>
      <c r="K29" s="7"/>
      <c r="L29" s="7"/>
      <c r="M29" s="7"/>
      <c r="N29" s="7"/>
    </row>
    <row r="30" ht="15" customHeight="1">
      <c r="A30" t="s" s="5">
        <v>66</v>
      </c>
      <c r="B30" t="s" s="5">
        <v>67</v>
      </c>
      <c r="C30" s="6">
        <v>5302</v>
      </c>
      <c r="D30" s="6">
        <v>591</v>
      </c>
      <c r="E30" s="6">
        <v>281</v>
      </c>
      <c r="F30" s="6"/>
      <c r="G30" s="6"/>
      <c r="H30" s="6">
        <v>310</v>
      </c>
      <c r="I30" s="6">
        <v>205</v>
      </c>
      <c r="J30" s="6">
        <v>105</v>
      </c>
      <c r="K30" s="7"/>
      <c r="L30" s="7"/>
      <c r="M30" s="7"/>
      <c r="N30" s="7"/>
    </row>
    <row r="31" ht="15" customHeight="1">
      <c r="A31" t="s" s="5">
        <v>68</v>
      </c>
      <c r="B31" t="s" s="5">
        <v>69</v>
      </c>
      <c r="C31" s="8">
        <v>2578</v>
      </c>
      <c r="D31" s="6">
        <f>G31+J31</f>
        <v>75</v>
      </c>
      <c r="E31" s="6">
        <v>17</v>
      </c>
      <c r="F31" s="6"/>
      <c r="G31" s="6">
        <v>17</v>
      </c>
      <c r="H31" s="6">
        <v>58</v>
      </c>
      <c r="I31" s="6"/>
      <c r="J31" s="6">
        <v>58</v>
      </c>
      <c r="K31" s="7"/>
      <c r="L31" s="7"/>
      <c r="M31" s="7"/>
      <c r="N31" s="7"/>
    </row>
    <row r="32" ht="15" customHeight="1">
      <c r="A32" t="s" s="5">
        <v>70</v>
      </c>
      <c r="B32" t="s" s="5">
        <v>71</v>
      </c>
      <c r="C32" s="6"/>
      <c r="D32" s="6"/>
      <c r="E32" s="6"/>
      <c r="F32" s="6"/>
      <c r="G32" s="6"/>
      <c r="H32" s="6"/>
      <c r="I32" s="6"/>
      <c r="J32" s="6"/>
      <c r="K32" s="7"/>
      <c r="L32" s="7"/>
      <c r="M32" s="7"/>
      <c r="N32" s="7"/>
    </row>
    <row r="33" ht="15" customHeight="1">
      <c r="A33" t="s" s="5">
        <v>72</v>
      </c>
      <c r="B33" t="s" s="5">
        <v>73</v>
      </c>
      <c r="C33" s="6"/>
      <c r="D33" s="6"/>
      <c r="E33" s="6"/>
      <c r="F33" s="6"/>
      <c r="G33" s="6"/>
      <c r="H33" s="6"/>
      <c r="I33" s="6"/>
      <c r="J33" s="6"/>
      <c r="K33" s="7"/>
      <c r="L33" s="7"/>
      <c r="M33" s="7"/>
      <c r="N33" s="7"/>
    </row>
    <row r="34" ht="15" customHeight="1">
      <c r="A34" t="s" s="5">
        <v>74</v>
      </c>
      <c r="B34" t="s" s="5">
        <v>75</v>
      </c>
      <c r="C34" s="6">
        <v>13740</v>
      </c>
      <c r="D34" s="6">
        <v>2996</v>
      </c>
      <c r="E34" s="6">
        <v>1899</v>
      </c>
      <c r="F34" s="6">
        <v>215</v>
      </c>
      <c r="G34" s="6">
        <v>1684</v>
      </c>
      <c r="H34" s="6">
        <v>1097</v>
      </c>
      <c r="I34" s="6">
        <v>128</v>
      </c>
      <c r="J34" s="6">
        <v>969</v>
      </c>
      <c r="K34" s="7"/>
      <c r="L34" s="7"/>
      <c r="M34" s="7"/>
      <c r="N34" s="7"/>
    </row>
    <row r="35" ht="15" customHeight="1">
      <c r="A35" t="s" s="5">
        <v>76</v>
      </c>
      <c r="B35" t="s" s="5">
        <v>77</v>
      </c>
      <c r="C35" s="6">
        <v>49312</v>
      </c>
      <c r="D35" s="6">
        <v>11034</v>
      </c>
      <c r="E35" s="6"/>
      <c r="F35" s="6"/>
      <c r="G35" s="6"/>
      <c r="H35" s="6">
        <v>11034</v>
      </c>
      <c r="I35" s="6">
        <v>6053</v>
      </c>
      <c r="J35" s="6">
        <v>4981</v>
      </c>
      <c r="K35" s="7"/>
      <c r="L35" s="7"/>
      <c r="M35" s="7"/>
      <c r="N35" s="7"/>
    </row>
    <row r="36" ht="15" customHeight="1">
      <c r="A36" t="s" s="5">
        <v>78</v>
      </c>
      <c r="B36" t="s" s="5">
        <v>79</v>
      </c>
      <c r="C36" s="6"/>
      <c r="D36" s="6"/>
      <c r="E36" s="6"/>
      <c r="F36" s="6"/>
      <c r="G36" s="6"/>
      <c r="H36" s="6"/>
      <c r="I36" s="6"/>
      <c r="J36" s="6"/>
      <c r="K36" s="7"/>
      <c r="L36" s="7"/>
      <c r="M36" s="7"/>
      <c r="N36" s="7"/>
    </row>
    <row r="37" ht="15" customHeight="1">
      <c r="A37" t="s" s="5">
        <v>80</v>
      </c>
      <c r="B37" t="s" s="5">
        <v>81</v>
      </c>
      <c r="C37" s="6">
        <v>27180</v>
      </c>
      <c r="D37" s="6">
        <v>2856</v>
      </c>
      <c r="E37" s="6">
        <v>2856</v>
      </c>
      <c r="F37" s="6">
        <v>974</v>
      </c>
      <c r="G37" s="6">
        <v>1882</v>
      </c>
      <c r="H37" s="6"/>
      <c r="I37" s="6"/>
      <c r="J37" s="6"/>
      <c r="K37" s="7"/>
      <c r="L37" s="7"/>
      <c r="M37" s="7"/>
      <c r="N37" s="7"/>
    </row>
    <row r="38" ht="15" customHeight="1">
      <c r="A38" t="s" s="5">
        <v>82</v>
      </c>
      <c r="B38" t="s" s="5">
        <v>83</v>
      </c>
      <c r="C38" s="6">
        <v>15478</v>
      </c>
      <c r="D38" s="6">
        <v>1692</v>
      </c>
      <c r="E38" s="6">
        <v>1640</v>
      </c>
      <c r="F38" s="6">
        <v>720</v>
      </c>
      <c r="G38" s="6">
        <v>920</v>
      </c>
      <c r="H38" s="6">
        <v>52</v>
      </c>
      <c r="I38" s="6">
        <v>20</v>
      </c>
      <c r="J38" s="6">
        <v>32</v>
      </c>
      <c r="K38" s="7"/>
      <c r="L38" s="7"/>
      <c r="M38" s="7"/>
      <c r="N38" s="7"/>
    </row>
    <row r="39" ht="15" customHeight="1">
      <c r="A39" t="s" s="5">
        <v>84</v>
      </c>
      <c r="B39" t="s" s="5">
        <v>85</v>
      </c>
      <c r="C39" s="6">
        <v>48353</v>
      </c>
      <c r="D39" s="6">
        <v>7525</v>
      </c>
      <c r="E39" s="6"/>
      <c r="F39" s="6"/>
      <c r="G39" s="6"/>
      <c r="H39" s="6">
        <v>7525</v>
      </c>
      <c r="I39" s="6">
        <v>4503</v>
      </c>
      <c r="J39" s="6">
        <v>3022</v>
      </c>
      <c r="K39" s="7"/>
      <c r="L39" s="7"/>
      <c r="M39" s="7"/>
      <c r="N39" s="7"/>
    </row>
    <row r="40" ht="15" customHeight="1">
      <c r="A40" t="s" s="5">
        <v>86</v>
      </c>
      <c r="B40" t="s" s="5">
        <v>87</v>
      </c>
      <c r="C40" s="6">
        <v>2108</v>
      </c>
      <c r="D40" s="6">
        <v>653</v>
      </c>
      <c r="E40" s="6">
        <v>555</v>
      </c>
      <c r="F40" s="6">
        <v>476</v>
      </c>
      <c r="G40" s="6">
        <v>79</v>
      </c>
      <c r="H40" s="6">
        <v>98</v>
      </c>
      <c r="I40" s="6">
        <v>54</v>
      </c>
      <c r="J40" s="6">
        <v>44</v>
      </c>
      <c r="K40" s="7"/>
      <c r="L40" s="7"/>
      <c r="M40" s="7"/>
      <c r="N40" s="7"/>
    </row>
    <row r="41" ht="15" customHeight="1">
      <c r="A41" t="s" s="5">
        <v>88</v>
      </c>
      <c r="B41" t="s" s="5">
        <v>89</v>
      </c>
      <c r="C41" s="6">
        <v>18958</v>
      </c>
      <c r="D41" s="6">
        <v>3129</v>
      </c>
      <c r="E41" s="6">
        <v>1854</v>
      </c>
      <c r="F41" s="6"/>
      <c r="G41" s="6"/>
      <c r="H41" s="6">
        <v>1275</v>
      </c>
      <c r="I41" s="6"/>
      <c r="J41" s="6"/>
      <c r="K41" s="7"/>
      <c r="L41" s="7"/>
      <c r="M41" s="7"/>
      <c r="N41" s="7"/>
    </row>
    <row r="42" ht="15" customHeight="1">
      <c r="A42" t="s" s="5">
        <v>90</v>
      </c>
      <c r="B42" t="s" s="5">
        <v>91</v>
      </c>
      <c r="C42" s="6">
        <v>4026</v>
      </c>
      <c r="D42" s="6">
        <v>1871</v>
      </c>
      <c r="E42" s="6">
        <v>688</v>
      </c>
      <c r="F42" s="6">
        <v>254</v>
      </c>
      <c r="G42" s="6">
        <v>434</v>
      </c>
      <c r="H42" s="6">
        <v>1183</v>
      </c>
      <c r="I42" s="6">
        <v>275</v>
      </c>
      <c r="J42" s="6">
        <v>908</v>
      </c>
      <c r="K42" s="7"/>
      <c r="L42" s="7"/>
      <c r="M42" s="7"/>
      <c r="N42" s="7"/>
    </row>
    <row r="43" ht="15" customHeight="1">
      <c r="A43" t="s" s="5">
        <v>92</v>
      </c>
      <c r="B43" t="s" s="5">
        <v>93</v>
      </c>
      <c r="C43" s="6">
        <v>22339</v>
      </c>
      <c r="D43" s="6">
        <v>4835</v>
      </c>
      <c r="E43" s="6">
        <v>3428</v>
      </c>
      <c r="F43" s="6">
        <v>0</v>
      </c>
      <c r="G43" s="6">
        <v>3428</v>
      </c>
      <c r="H43" s="6">
        <v>1407</v>
      </c>
      <c r="I43" s="6">
        <v>0</v>
      </c>
      <c r="J43" s="6">
        <v>1407</v>
      </c>
      <c r="K43" s="7"/>
      <c r="L43" s="7"/>
      <c r="M43" s="7"/>
      <c r="N43" s="7"/>
    </row>
    <row r="44" ht="15" customHeight="1">
      <c r="A44" t="s" s="5">
        <v>94</v>
      </c>
      <c r="B44" t="s" s="5">
        <v>95</v>
      </c>
      <c r="C44" s="6">
        <v>145019</v>
      </c>
      <c r="D44" s="6">
        <v>34296</v>
      </c>
      <c r="E44" s="6">
        <v>25708</v>
      </c>
      <c r="F44" s="6"/>
      <c r="G44" s="6"/>
      <c r="H44" s="6">
        <v>8588</v>
      </c>
      <c r="I44" s="6">
        <v>6260</v>
      </c>
      <c r="J44" s="6">
        <v>2328</v>
      </c>
      <c r="K44" s="7"/>
      <c r="L44" s="7"/>
      <c r="M44" s="7"/>
      <c r="N44" s="7"/>
    </row>
    <row r="45" ht="15" customHeight="1">
      <c r="A45" t="s" s="5">
        <v>96</v>
      </c>
      <c r="B45" t="s" s="5">
        <v>97</v>
      </c>
      <c r="C45" s="6">
        <v>6439</v>
      </c>
      <c r="D45" s="6">
        <v>3211</v>
      </c>
      <c r="E45" s="6">
        <v>1483</v>
      </c>
      <c r="F45" s="6"/>
      <c r="G45" s="6"/>
      <c r="H45" s="6">
        <v>1728</v>
      </c>
      <c r="I45" s="6"/>
      <c r="J45" s="6"/>
      <c r="K45" s="7"/>
      <c r="L45" s="7"/>
      <c r="M45" s="7"/>
      <c r="N45" s="7"/>
    </row>
    <row r="46" ht="15" customHeight="1">
      <c r="A46" t="s" s="5">
        <v>98</v>
      </c>
      <c r="B46" t="s" s="5">
        <v>99</v>
      </c>
      <c r="C46" s="6">
        <v>29907</v>
      </c>
      <c r="D46" s="6">
        <v>11239</v>
      </c>
      <c r="E46" s="6">
        <v>10123</v>
      </c>
      <c r="F46" s="6">
        <v>8856</v>
      </c>
      <c r="G46" s="6">
        <v>1267</v>
      </c>
      <c r="H46" s="6">
        <v>1116</v>
      </c>
      <c r="I46" s="6">
        <v>1024</v>
      </c>
      <c r="J46" s="6">
        <v>92</v>
      </c>
      <c r="K46" s="7"/>
      <c r="L46" s="7"/>
      <c r="M46" s="7"/>
      <c r="N46" s="7"/>
    </row>
    <row r="47" ht="15" customHeight="1">
      <c r="A47" t="s" s="5">
        <v>100</v>
      </c>
      <c r="B47" t="s" s="5">
        <v>101</v>
      </c>
      <c r="C47" s="8">
        <v>1296</v>
      </c>
      <c r="D47" s="6">
        <f>E47+H47</f>
        <v>119</v>
      </c>
      <c r="E47" s="6">
        <v>35</v>
      </c>
      <c r="F47" s="6"/>
      <c r="G47" s="7"/>
      <c r="H47" s="6">
        <f>23+61</f>
        <v>84</v>
      </c>
      <c r="I47" s="6"/>
      <c r="J47" s="6"/>
      <c r="K47" s="7"/>
      <c r="L47" s="7"/>
      <c r="M47" s="6"/>
      <c r="N47" s="7"/>
    </row>
    <row r="48" ht="15" customHeight="1">
      <c r="A48" t="s" s="5">
        <v>102</v>
      </c>
      <c r="B48" t="s" s="5">
        <v>103</v>
      </c>
      <c r="C48" s="6">
        <v>20325</v>
      </c>
      <c r="D48" s="6">
        <v>7988</v>
      </c>
      <c r="E48" s="6"/>
      <c r="F48" s="6"/>
      <c r="G48" s="6"/>
      <c r="H48" s="6">
        <v>7988</v>
      </c>
      <c r="I48" s="6">
        <v>5326</v>
      </c>
      <c r="J48" s="6">
        <v>2662</v>
      </c>
      <c r="K48" s="7"/>
      <c r="L48" s="7"/>
      <c r="M48" s="7"/>
      <c r="N48" s="7"/>
    </row>
    <row r="49" ht="15" customHeight="1">
      <c r="A49" t="s" s="5">
        <v>104</v>
      </c>
      <c r="B49" t="s" s="5">
        <v>105</v>
      </c>
      <c r="C49" s="6">
        <v>23863</v>
      </c>
      <c r="D49" s="6">
        <v>12327</v>
      </c>
      <c r="E49" s="6">
        <v>5045</v>
      </c>
      <c r="F49" s="6">
        <v>2431</v>
      </c>
      <c r="G49" s="6">
        <v>2614</v>
      </c>
      <c r="H49" s="6">
        <v>7282</v>
      </c>
      <c r="I49" s="6">
        <v>2976</v>
      </c>
      <c r="J49" s="6">
        <v>4306</v>
      </c>
      <c r="K49" s="7"/>
      <c r="L49" s="7"/>
      <c r="M49" s="7"/>
      <c r="N49" s="7"/>
    </row>
    <row r="50" ht="15" customHeight="1">
      <c r="A50" t="s" s="5">
        <v>106</v>
      </c>
      <c r="B50" t="s" s="5">
        <v>107</v>
      </c>
      <c r="C50" s="6">
        <v>7184</v>
      </c>
      <c r="D50" s="6">
        <v>938</v>
      </c>
      <c r="E50" s="6">
        <v>938</v>
      </c>
      <c r="F50" s="6">
        <v>75</v>
      </c>
      <c r="G50" s="6">
        <v>863</v>
      </c>
      <c r="H50" s="6"/>
      <c r="I50" s="6"/>
      <c r="J50" s="6"/>
      <c r="K50" s="7"/>
      <c r="L50" s="7"/>
      <c r="M50" s="7"/>
      <c r="N50" s="7"/>
    </row>
    <row r="51" ht="15" customHeight="1">
      <c r="A51" t="s" s="5">
        <v>108</v>
      </c>
      <c r="B51" t="s" s="5">
        <v>109</v>
      </c>
      <c r="C51" s="6">
        <v>2454</v>
      </c>
      <c r="D51" s="6">
        <v>738</v>
      </c>
      <c r="E51" s="6">
        <v>497</v>
      </c>
      <c r="F51" s="6">
        <v>55</v>
      </c>
      <c r="G51" s="6">
        <v>442</v>
      </c>
      <c r="H51" s="6">
        <v>241</v>
      </c>
      <c r="I51" s="6">
        <v>69</v>
      </c>
      <c r="J51" s="6">
        <v>172</v>
      </c>
      <c r="K51" s="7"/>
      <c r="L51" s="7"/>
      <c r="M51" s="7"/>
      <c r="N51" s="7"/>
    </row>
    <row r="52" ht="15" customHeight="1">
      <c r="A52" s="7"/>
      <c r="B52" s="7"/>
      <c r="C52" s="7"/>
      <c r="D52" s="7"/>
      <c r="E52" s="7"/>
      <c r="F52" s="7"/>
      <c r="G52" s="7"/>
      <c r="H52" s="7"/>
      <c r="I52" s="7"/>
      <c r="J52" s="7"/>
      <c r="K52" s="7"/>
      <c r="L52" s="7"/>
      <c r="M52" s="7"/>
      <c r="N52" s="7"/>
    </row>
    <row r="53" ht="15" customHeight="1">
      <c r="A53" s="7"/>
      <c r="B53" t="s" s="9">
        <v>110</v>
      </c>
      <c r="C53" s="10">
        <f>SUM(C2:C51)</f>
        <v>1013956</v>
      </c>
      <c r="D53" s="10">
        <f>SUM(D2:D51)</f>
        <v>232759</v>
      </c>
      <c r="E53" s="10">
        <f>SUM(E2:E51)</f>
        <v>118032</v>
      </c>
      <c r="F53" s="10">
        <f>SUM(F2:F52)+E9+E20+E21+E29+E30+E41+E44+E45+E47</f>
        <v>80988</v>
      </c>
      <c r="G53" s="10">
        <f>SUM(G2:G51)</f>
        <v>37044</v>
      </c>
      <c r="H53" s="10">
        <f>SUM(H2:H51)</f>
        <v>114727</v>
      </c>
      <c r="I53" s="10">
        <f>SUM(I2:I52)+H21+H29+H41+H45+H47</f>
        <v>78368</v>
      </c>
      <c r="J53" s="10">
        <f>SUM(J2:J51)</f>
        <v>36359</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42</v>
      </c>
      <c r="D55" s="8">
        <f>COUNTIF(D2:D51,"&gt;0")</f>
        <v>40</v>
      </c>
      <c r="E55" s="8">
        <f>COUNTIF(E2:E51,"&gt;0")</f>
        <v>35</v>
      </c>
      <c r="F55" s="8">
        <f>COUNTIF(F2:F51,"&gt;0")</f>
        <v>22</v>
      </c>
      <c r="G55" s="8">
        <f>COUNTIF(G2:G51,"&gt;0")</f>
        <v>26</v>
      </c>
      <c r="H55" s="8">
        <f>COUNTIF(H2:H51,"&gt;0")</f>
        <v>37</v>
      </c>
      <c r="I55" s="8">
        <f>COUNTIF(I2:I51,"&gt;0")</f>
        <v>28</v>
      </c>
      <c r="J55" s="8">
        <f>COUNTIF(J2:J51,"&gt;0")</f>
        <v>31</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