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va_data/case_study/"/>
    </mc:Choice>
  </mc:AlternateContent>
  <xr:revisionPtr revIDLastSave="108" documentId="13_ncr:1_{D021C4DC-C3A6-4C70-8087-F8BD10030BA4}" xr6:coauthVersionLast="47" xr6:coauthVersionMax="47" xr10:uidLastSave="{6E26F8D6-CB84-451D-8820-A46A13A3E941}"/>
  <bookViews>
    <workbookView xWindow="-28920" yWindow="-120" windowWidth="29040" windowHeight="15840" tabRatio="713" activeTab="7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8" r:id="rId6"/>
    <sheet name="Session2 Task2" sheetId="7" r:id="rId7"/>
    <sheet name="Session3" sheetId="10" r:id="rId8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9"/>
    <pivotCache cacheId="7" r:id="rId10"/>
    <pivotCache cacheId="2" r:id="rId11"/>
    <pivotCache cacheId="4" r:id="rId12"/>
    <pivotCache cacheId="5" r:id="rId13"/>
    <pivotCache cacheId="6" r:id="rId14"/>
    <pivotCache cacheId="1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0" l="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J26" i="10"/>
  <c r="J18" i="10"/>
  <c r="J17" i="10"/>
  <c r="I25" i="10"/>
  <c r="I24" i="10"/>
  <c r="I23" i="10"/>
  <c r="J20" i="10"/>
  <c r="I26" i="10"/>
  <c r="I18" i="10"/>
  <c r="J25" i="10"/>
  <c r="I17" i="10"/>
  <c r="J24" i="10"/>
  <c r="I21" i="10"/>
  <c r="I20" i="10"/>
  <c r="J23" i="10"/>
  <c r="J19" i="10"/>
  <c r="J22" i="10"/>
  <c r="I22" i="10"/>
  <c r="I19" i="10"/>
  <c r="J21" i="10"/>
  <c r="J13" i="10"/>
  <c r="J12" i="10"/>
  <c r="J11" i="10"/>
  <c r="J10" i="10"/>
  <c r="J9" i="10"/>
  <c r="J8" i="10"/>
  <c r="J7" i="10"/>
  <c r="J6" i="10"/>
  <c r="J5" i="10"/>
  <c r="J4" i="10"/>
  <c r="I13" i="10"/>
  <c r="I12" i="10"/>
  <c r="I11" i="10"/>
  <c r="I10" i="10"/>
  <c r="I9" i="10"/>
  <c r="I8" i="10"/>
  <c r="I7" i="10"/>
  <c r="I6" i="10"/>
  <c r="I5" i="10"/>
  <c r="I4" i="10"/>
  <c r="F19" i="4"/>
  <c r="F10" i="4"/>
  <c r="F6" i="4"/>
  <c r="F23" i="4"/>
  <c r="F5" i="4"/>
  <c r="F26" i="4"/>
  <c r="F13" i="4"/>
  <c r="F8" i="4"/>
  <c r="F21" i="4"/>
  <c r="F12" i="4"/>
  <c r="F9" i="4"/>
  <c r="F11" i="4"/>
  <c r="F4" i="4"/>
  <c r="F7" i="4"/>
  <c r="F20" i="4"/>
  <c r="F25" i="4"/>
  <c r="F17" i="4"/>
  <c r="F24" i="4"/>
  <c r="F18" i="4"/>
  <c r="F22" i="4"/>
  <c r="E2" i="8" l="1"/>
  <c r="A2" i="8"/>
  <c r="C7" i="7"/>
  <c r="C4" i="7"/>
  <c r="C11" i="7"/>
  <c r="C12" i="7"/>
  <c r="C8" i="7"/>
  <c r="C5" i="7"/>
  <c r="C6" i="7"/>
  <c r="C10" i="7"/>
  <c r="C9" i="7"/>
  <c r="C13" i="7"/>
  <c r="I4" i="7" l="1"/>
  <c r="E4" i="7"/>
</calcChain>
</file>

<file path=xl/sharedStrings.xml><?xml version="1.0" encoding="utf-8"?>
<sst xmlns="http://schemas.openxmlformats.org/spreadsheetml/2006/main" count="807" uniqueCount="186">
  <si>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</si>
  <si>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</si>
  <si>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</si>
  <si>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</si>
  <si>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</si>
  <si>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</si>
  <si>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</si>
  <si>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</si>
  <si>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</si>
  <si>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</si>
  <si>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</si>
  <si>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</si>
  <si>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</si>
  <si>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</si>
  <si>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</si>
  <si>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</si>
  <si>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</si>
  <si>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</si>
  <si>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</si>
  <si>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</si>
  <si>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</si>
  <si>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</si>
  <si>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</si>
  <si>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</si>
  <si>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</si>
  <si>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</si>
  <si>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</si>
  <si>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</si>
  <si>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</si>
  <si>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</si>
  <si>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</si>
  <si>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</si>
  <si>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</si>
  <si>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</si>
  <si>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</si>
  <si>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</si>
  <si>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</si>
  <si>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</si>
  <si>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</si>
  <si>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</si>
  <si>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</si>
  <si>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</si>
  <si>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</si>
  <si>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</si>
  <si>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</si>
  <si>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</si>
  <si>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</si>
  <si>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</si>
  <si>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</si>
  <si>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</si>
  <si>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</si>
  <si>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</si>
  <si>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</si>
  <si>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</si>
  <si>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</si>
  <si>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</si>
  <si>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</si>
  <si>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</si>
  <si>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</si>
  <si>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</si>
  <si>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</si>
  <si>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</si>
  <si>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</si>
  <si>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</si>
  <si>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</si>
  <si>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</si>
  <si>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</si>
  <si>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</si>
  <si>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</si>
  <si>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</si>
  <si>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</si>
  <si>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</si>
  <si>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</si>
  <si>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</si>
  <si>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</si>
  <si>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</si>
  <si>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</si>
  <si>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</si>
  <si>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</si>
  <si>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</si>
  <si>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</si>
  <si>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</si>
  <si>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</si>
  <si>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</si>
  <si>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</si>
  <si>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</si>
  <si>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</si>
  <si>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</si>
  <si>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</si>
  <si>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</si>
  <si>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</si>
  <si>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</si>
  <si>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</si>
  <si>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</si>
  <si>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</si>
  <si>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</si>
  <si>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</si>
  <si>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</si>
  <si>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</si>
  <si>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</si>
  <si>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</si>
  <si>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</si>
  <si>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</si>
  <si>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</si>
  <si>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</si>
  <si>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</si>
  <si>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</si>
  <si>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</si>
  <si>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</si>
  <si>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</si>
  <si>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</si>
  <si>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</si>
  <si>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</si>
  <si>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</si>
  <si>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</si>
  <si>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</si>
  <si>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</si>
  <si>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</si>
  <si>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</si>
  <si>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</si>
  <si>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</si>
  <si>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</si>
  <si>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</si>
  <si>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</si>
  <si>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</si>
  <si>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</si>
  <si>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</si>
  <si>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</si>
  <si>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</si>
  <si>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</si>
  <si>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</si>
  <si>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</si>
  <si>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</si>
  <si>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</si>
  <si>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</si>
  <si>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</si>
  <si>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</si>
  <si>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</si>
  <si>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</si>
  <si>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</si>
  <si>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</si>
  <si>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</si>
  <si>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</si>
  <si>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</si>
  <si>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</si>
  <si>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</si>
  <si>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</si>
  <si>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</si>
  <si>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</si>
  <si>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</si>
  <si>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</si>
  <si>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</si>
  <si>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</si>
  <si>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</si>
  <si>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</si>
  <si>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</si>
  <si>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</si>
  <si>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</si>
  <si>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</si>
  <si>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</si>
  <si>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</si>
  <si>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</si>
  <si>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</si>
  <si>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</si>
  <si>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</si>
  <si>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</si>
  <si>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</si>
  <si>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</si>
  <si>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</si>
  <si>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</si>
  <si>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</si>
  <si>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</si>
  <si>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</si>
  <si>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</si>
  <si>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</si>
  <si>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</si>
  <si>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</si>
  <si>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</si>
  <si>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</si>
  <si>
    <t>Average 10 programs</t>
  </si>
  <si>
    <t>Average 5 programs</t>
  </si>
  <si>
    <t>BY YEAR RECIDIVISM RATE</t>
  </si>
  <si>
    <t>YEAR(dt)</t>
  </si>
  <si>
    <t>Column Labels</t>
  </si>
  <si>
    <t>ret rate (2017)</t>
  </si>
  <si>
    <t>ret rate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</si>
</sst>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Session3!$I$16</c:f>
              <c:strCache>
                <c:ptCount val="1"/>
                <c:pt idx="0">
                  <c:v>ret rate (2017)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Session3!$G$17:$G$26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Session3!$I$17:$I$26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CBC-A7F6-8624DE1E5AA3}"/>
            </c:ext>
          </c:extLst>
        </c:ser>
        <c:ser>
          <c:idx val="2"/>
          <c:order val="2"/>
          <c:tx>
            <c:strRef>
              <c:f>Session3!$J$16</c:f>
              <c:strCache>
                <c:ptCount val="1"/>
                <c:pt idx="0">
                  <c:v>ret rate (2018)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Session3!$J$17:$J$26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0.2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CBC-A7F6-8624DE1E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Session3!$H$16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Session3!$G$17:$G$26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Session3!$H$17:$H$26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67-4CBC-A7F6-8624DE1E5AA3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7</xdr:row>
      <xdr:rowOff>100012</xdr:rowOff>
    </xdr:from>
    <xdr:to>
      <xdr:col>19</xdr:col>
      <xdr:colOff>376237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2111-969D-40F0-8A02-AE029BA2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16.459448726855" createdVersion="8" refreshedVersion="8" minRefreshableVersion="3" recordCount="50" xr:uid="{7C9DBACF-D982-4EDA-832C-3C6CCD6ECD62}">
  <cacheSource type="worksheet">
    <worksheetSource name="Table14"/>
  </cacheSource>
  <cacheFields count="6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2017-04-14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  <cacheField name="YEAR(dt)" numFmtId="0">
      <sharedItems containsSemiMixedTypes="0" containsString="0" containsNumber="1" containsInteger="1" minValue="2017" maxValue="2018" count="2"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Cyndi Shanahan DDS"/>
    <n v="21"/>
    <x v="5"/>
    <x v="5"/>
    <x v="1"/>
  </r>
  <r>
    <s v="Augustin Medhurst"/>
    <n v="26"/>
    <x v="6"/>
    <x v="6"/>
    <x v="0"/>
  </r>
  <r>
    <s v="Alexys Nader"/>
    <n v="24"/>
    <x v="7"/>
    <x v="7"/>
    <x v="1"/>
  </r>
  <r>
    <s v="Etta Stokes-Stanton"/>
    <n v="35"/>
    <x v="8"/>
    <x v="3"/>
    <x v="0"/>
  </r>
  <r>
    <s v="Frieda Kautzer"/>
    <n v="19"/>
    <x v="9"/>
    <x v="2"/>
    <x v="1"/>
  </r>
  <r>
    <s v="Felecia Johnston"/>
    <n v="28"/>
    <x v="10"/>
    <x v="4"/>
    <x v="1"/>
  </r>
  <r>
    <s v="Oral Hackett IV"/>
    <n v="36"/>
    <x v="11"/>
    <x v="4"/>
    <x v="1"/>
  </r>
  <r>
    <s v="Wendell Langosh Jr."/>
    <n v="30"/>
    <x v="12"/>
    <x v="5"/>
    <x v="0"/>
  </r>
  <r>
    <s v="Francine Stracke"/>
    <n v="22"/>
    <x v="13"/>
    <x v="8"/>
    <x v="0"/>
  </r>
  <r>
    <s v="Romona McDermott MD"/>
    <n v="25"/>
    <x v="14"/>
    <x v="7"/>
    <x v="0"/>
  </r>
  <r>
    <s v="Chiquita Connelly-Anderson"/>
    <n v="20"/>
    <x v="15"/>
    <x v="8"/>
    <x v="1"/>
  </r>
  <r>
    <s v="Dr. Soren Goyette MD"/>
    <n v="25"/>
    <x v="16"/>
    <x v="0"/>
    <x v="1"/>
  </r>
  <r>
    <s v="Gidget Schaefer"/>
    <n v="29"/>
    <x v="17"/>
    <x v="6"/>
    <x v="0"/>
  </r>
  <r>
    <s v="Lainey Schroeder-Volkman"/>
    <n v="22"/>
    <x v="18"/>
    <x v="8"/>
    <x v="1"/>
  </r>
  <r>
    <s v="Suzie Reichel"/>
    <n v="35"/>
    <x v="19"/>
    <x v="4"/>
    <x v="0"/>
  </r>
  <r>
    <s v="Audrina Cassin MD"/>
    <n v="36"/>
    <x v="20"/>
    <x v="9"/>
    <x v="1"/>
  </r>
  <r>
    <s v="Mr. Franz Abshire"/>
    <n v="29"/>
    <x v="21"/>
    <x v="4"/>
    <x v="1"/>
  </r>
  <r>
    <s v="Jaydan Turner"/>
    <n v="37"/>
    <x v="22"/>
    <x v="2"/>
    <x v="0"/>
  </r>
  <r>
    <s v="Hayes Osinski"/>
    <n v="27"/>
    <x v="23"/>
    <x v="7"/>
    <x v="1"/>
  </r>
  <r>
    <s v="Crawford Kuhlman III"/>
    <n v="29"/>
    <x v="22"/>
    <x v="3"/>
    <x v="0"/>
  </r>
  <r>
    <s v="Cassius Glover"/>
    <n v="29"/>
    <x v="24"/>
    <x v="0"/>
    <x v="1"/>
  </r>
  <r>
    <s v="Furman Bechtelar DVM"/>
    <n v="28"/>
    <x v="25"/>
    <x v="5"/>
    <x v="1"/>
  </r>
  <r>
    <s v="Dr. Orvil Altenwerth III"/>
    <n v="32"/>
    <x v="26"/>
    <x v="1"/>
    <x v="1"/>
  </r>
  <r>
    <s v="Dollie Brown"/>
    <n v="32"/>
    <x v="27"/>
    <x v="4"/>
    <x v="1"/>
  </r>
  <r>
    <s v="Erykah Kessler"/>
    <n v="41"/>
    <x v="28"/>
    <x v="7"/>
    <x v="0"/>
  </r>
  <r>
    <s v="Mr. Doyle Runte"/>
    <n v="22"/>
    <x v="29"/>
    <x v="6"/>
    <x v="1"/>
  </r>
  <r>
    <s v="Dr. Boyd Satterfield I"/>
    <n v="25"/>
    <x v="30"/>
    <x v="8"/>
    <x v="1"/>
  </r>
  <r>
    <s v="Anita Becker"/>
    <n v="24"/>
    <x v="31"/>
    <x v="8"/>
    <x v="0"/>
  </r>
  <r>
    <s v="Dennie Turner"/>
    <n v="32"/>
    <x v="32"/>
    <x v="0"/>
    <x v="0"/>
  </r>
  <r>
    <s v="Michell Becker"/>
    <n v="29"/>
    <x v="33"/>
    <x v="9"/>
    <x v="0"/>
  </r>
  <r>
    <s v="Mr. Denzell Sawayn"/>
    <n v="25"/>
    <x v="34"/>
    <x v="3"/>
    <x v="0"/>
  </r>
  <r>
    <s v="Miss Debora Heller PhD"/>
    <n v="35"/>
    <x v="35"/>
    <x v="4"/>
    <x v="1"/>
  </r>
  <r>
    <s v="Deron Tillman"/>
    <n v="25"/>
    <x v="36"/>
    <x v="8"/>
    <x v="1"/>
  </r>
  <r>
    <s v="Mitzi DuBuque-Dietrich"/>
    <n v="27"/>
    <x v="37"/>
    <x v="7"/>
    <x v="1"/>
  </r>
  <r>
    <s v="Nancy Homenick"/>
    <n v="28"/>
    <x v="38"/>
    <x v="4"/>
    <x v="0"/>
  </r>
  <r>
    <s v="Shaneka Crist DVM"/>
    <n v="25"/>
    <x v="39"/>
    <x v="8"/>
    <x v="1"/>
  </r>
  <r>
    <s v="Gust O'Keefe"/>
    <n v="29"/>
    <x v="40"/>
    <x v="8"/>
    <x v="0"/>
  </r>
  <r>
    <s v="Miss Marjorie Steuber"/>
    <n v="24"/>
    <x v="41"/>
    <x v="5"/>
    <x v="1"/>
  </r>
  <r>
    <s v="Dr. Daniella Moore DVM"/>
    <n v="35"/>
    <x v="42"/>
    <x v="0"/>
    <x v="1"/>
  </r>
  <r>
    <s v="Vonda McLaughlin"/>
    <n v="24"/>
    <x v="40"/>
    <x v="7"/>
    <x v="1"/>
  </r>
  <r>
    <s v="Cornelius Thompson"/>
    <n v="30"/>
    <x v="33"/>
    <x v="0"/>
    <x v="1"/>
  </r>
  <r>
    <s v="Melville Jacobson"/>
    <n v="24"/>
    <x v="43"/>
    <x v="9"/>
    <x v="1"/>
  </r>
  <r>
    <s v="Mr. Ross Pagac"/>
    <n v="34"/>
    <x v="44"/>
    <x v="8"/>
    <x v="1"/>
  </r>
  <r>
    <s v="Dr. Alexande Huel Jr."/>
    <n v="35"/>
    <x v="45"/>
    <x v="1"/>
    <x v="0"/>
  </r>
  <r>
    <s v="Judith Lemke MD"/>
    <n v="34"/>
    <x v="4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  <x v="0"/>
  </r>
  <r>
    <s v="Breana Ebert"/>
    <n v="27"/>
    <d v="2018-03-07T00:00:00"/>
    <x v="1"/>
    <x v="0"/>
    <x v="1"/>
  </r>
  <r>
    <s v="Dr. Tre Armstrong II"/>
    <n v="33"/>
    <d v="2018-04-02T00:00:00"/>
    <x v="2"/>
    <x v="1"/>
    <x v="1"/>
  </r>
  <r>
    <s v="Beckham Gerhold"/>
    <n v="27"/>
    <d v="2018-04-25T00:00:00"/>
    <x v="3"/>
    <x v="1"/>
    <x v="1"/>
  </r>
  <r>
    <s v="Mr. Elihu Klocko"/>
    <n v="29"/>
    <d v="2018-04-07T00:00:00"/>
    <x v="4"/>
    <x v="1"/>
    <x v="1"/>
  </r>
  <r>
    <s v="Cyndi Shanahan DDS"/>
    <n v="21"/>
    <d v="2018-02-07T00:00:00"/>
    <x v="5"/>
    <x v="1"/>
    <x v="1"/>
  </r>
  <r>
    <s v="Augustin Medhurst"/>
    <n v="26"/>
    <d v="2017-09-05T00:00:00"/>
    <x v="6"/>
    <x v="0"/>
    <x v="0"/>
  </r>
  <r>
    <s v="Alexys Nader"/>
    <n v="24"/>
    <d v="2017-07-24T00:00:00"/>
    <x v="7"/>
    <x v="1"/>
    <x v="0"/>
  </r>
  <r>
    <s v="Etta Stokes-Stanton"/>
    <n v="35"/>
    <d v="2017-06-08T00:00:00"/>
    <x v="3"/>
    <x v="0"/>
    <x v="0"/>
  </r>
  <r>
    <s v="Frieda Kautzer"/>
    <n v="19"/>
    <d v="2017-04-14T00:00:00"/>
    <x v="2"/>
    <x v="1"/>
    <x v="0"/>
  </r>
  <r>
    <s v="Felecia Johnston"/>
    <n v="28"/>
    <d v="2018-06-21T00:00:00"/>
    <x v="4"/>
    <x v="1"/>
    <x v="1"/>
  </r>
  <r>
    <s v="Oral Hackett IV"/>
    <n v="36"/>
    <d v="2018-06-25T00:00:00"/>
    <x v="4"/>
    <x v="1"/>
    <x v="1"/>
  </r>
  <r>
    <s v="Wendell Langosh Jr."/>
    <n v="30"/>
    <d v="2018-06-11T00:00:00"/>
    <x v="5"/>
    <x v="0"/>
    <x v="1"/>
  </r>
  <r>
    <s v="Francine Stracke"/>
    <n v="22"/>
    <d v="2018-04-29T00:00:00"/>
    <x v="8"/>
    <x v="0"/>
    <x v="1"/>
  </r>
  <r>
    <s v="Romona McDermott MD"/>
    <n v="25"/>
    <d v="2018-01-14T00:00:00"/>
    <x v="7"/>
    <x v="0"/>
    <x v="1"/>
  </r>
  <r>
    <s v="Chiquita Connelly-Anderson"/>
    <n v="20"/>
    <d v="2017-08-17T00:00:00"/>
    <x v="8"/>
    <x v="1"/>
    <x v="0"/>
  </r>
  <r>
    <s v="Dr. Soren Goyette MD"/>
    <n v="25"/>
    <d v="2018-04-21T00:00:00"/>
    <x v="0"/>
    <x v="1"/>
    <x v="1"/>
  </r>
  <r>
    <s v="Gidget Schaefer"/>
    <n v="29"/>
    <d v="2017-12-26T00:00:00"/>
    <x v="6"/>
    <x v="0"/>
    <x v="0"/>
  </r>
  <r>
    <s v="Lainey Schroeder-Volkman"/>
    <n v="22"/>
    <d v="2018-02-25T00:00:00"/>
    <x v="8"/>
    <x v="1"/>
    <x v="1"/>
  </r>
  <r>
    <s v="Suzie Reichel"/>
    <n v="35"/>
    <d v="2018-02-02T00:00:00"/>
    <x v="4"/>
    <x v="0"/>
    <x v="1"/>
  </r>
  <r>
    <s v="Audrina Cassin MD"/>
    <n v="36"/>
    <d v="2017-10-28T00:00:00"/>
    <x v="9"/>
    <x v="1"/>
    <x v="0"/>
  </r>
  <r>
    <s v="Mr. Franz Abshire"/>
    <n v="29"/>
    <d v="2017-11-14T00:00:00"/>
    <x v="4"/>
    <x v="1"/>
    <x v="0"/>
  </r>
  <r>
    <s v="Jaydan Turner"/>
    <n v="37"/>
    <d v="2018-01-13T00:00:00"/>
    <x v="2"/>
    <x v="0"/>
    <x v="1"/>
  </r>
  <r>
    <s v="Hayes Osinski"/>
    <n v="27"/>
    <d v="2018-04-30T00:00:00"/>
    <x v="7"/>
    <x v="1"/>
    <x v="1"/>
  </r>
  <r>
    <s v="Crawford Kuhlman III"/>
    <n v="29"/>
    <d v="2018-01-13T00:00:00"/>
    <x v="3"/>
    <x v="0"/>
    <x v="1"/>
  </r>
  <r>
    <s v="Cassius Glover"/>
    <n v="29"/>
    <d v="2017-08-27T00:00:00"/>
    <x v="0"/>
    <x v="1"/>
    <x v="0"/>
  </r>
  <r>
    <s v="Furman Bechtelar DVM"/>
    <n v="28"/>
    <d v="2017-12-28T00:00:00"/>
    <x v="5"/>
    <x v="1"/>
    <x v="0"/>
  </r>
  <r>
    <s v="Dr. Orvil Altenwerth III"/>
    <n v="32"/>
    <d v="2018-04-15T00:00:00"/>
    <x v="1"/>
    <x v="1"/>
    <x v="1"/>
  </r>
  <r>
    <s v="Dollie Brown"/>
    <n v="32"/>
    <d v="2017-08-06T00:00:00"/>
    <x v="4"/>
    <x v="1"/>
    <x v="0"/>
  </r>
  <r>
    <s v="Erykah Kessler"/>
    <n v="41"/>
    <d v="2017-08-22T00:00:00"/>
    <x v="7"/>
    <x v="0"/>
    <x v="0"/>
  </r>
  <r>
    <s v="Mr. Doyle Runte"/>
    <n v="22"/>
    <d v="2018-03-31T00:00:00"/>
    <x v="6"/>
    <x v="1"/>
    <x v="1"/>
  </r>
  <r>
    <s v="Dr. Boyd Satterfield I"/>
    <n v="25"/>
    <d v="2017-12-20T00:00:00"/>
    <x v="8"/>
    <x v="1"/>
    <x v="0"/>
  </r>
  <r>
    <s v="Anita Becker"/>
    <n v="24"/>
    <d v="2018-02-16T00:00:00"/>
    <x v="8"/>
    <x v="0"/>
    <x v="1"/>
  </r>
  <r>
    <s v="Dennie Turner"/>
    <n v="32"/>
    <d v="2018-06-30T00:00:00"/>
    <x v="0"/>
    <x v="0"/>
    <x v="1"/>
  </r>
  <r>
    <s v="Michell Becker"/>
    <n v="29"/>
    <d v="2017-11-15T00:00:00"/>
    <x v="9"/>
    <x v="0"/>
    <x v="0"/>
  </r>
  <r>
    <s v="Mr. Denzell Sawayn"/>
    <n v="25"/>
    <d v="2017-11-28T00:00:00"/>
    <x v="3"/>
    <x v="0"/>
    <x v="0"/>
  </r>
  <r>
    <s v="Miss Debora Heller PhD"/>
    <n v="35"/>
    <d v="2018-03-26T00:00:00"/>
    <x v="4"/>
    <x v="1"/>
    <x v="1"/>
  </r>
  <r>
    <s v="Deron Tillman"/>
    <n v="25"/>
    <d v="2017-10-21T00:00:00"/>
    <x v="8"/>
    <x v="1"/>
    <x v="0"/>
  </r>
  <r>
    <s v="Mitzi DuBuque-Dietrich"/>
    <n v="27"/>
    <d v="2018-05-16T00:00:00"/>
    <x v="7"/>
    <x v="1"/>
    <x v="1"/>
  </r>
  <r>
    <s v="Nancy Homenick"/>
    <n v="28"/>
    <d v="2017-12-18T00:00:00"/>
    <x v="4"/>
    <x v="0"/>
    <x v="0"/>
  </r>
  <r>
    <s v="Shaneka Crist DVM"/>
    <n v="25"/>
    <d v="2018-02-24T00:00:00"/>
    <x v="8"/>
    <x v="1"/>
    <x v="1"/>
  </r>
  <r>
    <s v="Gust O'Keefe"/>
    <n v="29"/>
    <d v="2017-07-07T00:00:00"/>
    <x v="8"/>
    <x v="0"/>
    <x v="0"/>
  </r>
  <r>
    <s v="Miss Marjorie Steuber"/>
    <n v="24"/>
    <d v="2017-10-27T00:00:00"/>
    <x v="5"/>
    <x v="1"/>
    <x v="0"/>
  </r>
  <r>
    <s v="Dr. Daniella Moore DVM"/>
    <n v="35"/>
    <d v="2018-03-05T00:00:00"/>
    <x v="0"/>
    <x v="1"/>
    <x v="1"/>
  </r>
  <r>
    <s v="Vonda McLaughlin"/>
    <n v="24"/>
    <d v="2017-07-07T00:00:00"/>
    <x v="7"/>
    <x v="1"/>
    <x v="0"/>
  </r>
  <r>
    <s v="Cornelius Thompson"/>
    <n v="30"/>
    <d v="2017-11-15T00:00:00"/>
    <x v="0"/>
    <x v="1"/>
    <x v="0"/>
  </r>
  <r>
    <s v="Melville Jacobson"/>
    <n v="24"/>
    <d v="2017-06-05T00:00:00"/>
    <x v="9"/>
    <x v="1"/>
    <x v="0"/>
  </r>
  <r>
    <s v="Mr. Ross Pagac"/>
    <n v="34"/>
    <d v="2017-10-14T00:00:00"/>
    <x v="8"/>
    <x v="1"/>
    <x v="0"/>
  </r>
  <r>
    <s v="Dr. Alexande Huel Jr."/>
    <n v="35"/>
    <d v="2017-11-25T00:00:00"/>
    <x v="1"/>
    <x v="0"/>
    <x v="0"/>
  </r>
  <r>
    <s v="Judith Lemke MD"/>
    <n v="34"/>
    <d v="2018-03-11T00:00: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31">
      <pivotArea dataOnly="0" labelOnly="1" fieldPosition="0">
        <references count="1">
          <reference field="4" count="1">
            <x v="0"/>
          </reference>
        </references>
      </pivotArea>
    </format>
    <format dxfId="30">
      <pivotArea dataOnly="0" labelOnly="1" fieldPosition="0">
        <references count="1">
          <reference field="4" count="1">
            <x v="3"/>
          </reference>
        </references>
      </pivotArea>
    </format>
    <format dxfId="29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F81B2-B4C4-4433-8564-E13E5FBAE267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G3:H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35">
      <pivotArea dataOnly="0" labelOnly="1" fieldPosition="0">
        <references count="1">
          <reference field="3" count="1">
            <x v="4"/>
          </reference>
        </references>
      </pivotArea>
    </format>
    <format dxfId="34">
      <pivotArea dataOnly="0" labelOnly="1" fieldPosition="0">
        <references count="1">
          <reference field="3" count="1">
            <x v="7"/>
          </reference>
        </references>
      </pivotArea>
    </format>
    <format dxfId="33">
      <pivotArea dataOnly="0" labelOnly="1" fieldPosition="0">
        <references count="1">
          <reference field="3" count="1">
            <x v="10"/>
          </reference>
        </references>
      </pivotArea>
    </format>
    <format dxfId="32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37">
      <pivotArea dataOnly="0" labelOnly="1" fieldPosition="0">
        <references count="1">
          <reference field="3" count="1">
            <x v="1"/>
          </reference>
        </references>
      </pivotArea>
    </format>
    <format dxfId="36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40">
      <pivotArea dataOnly="0" labelOnly="1" fieldPosition="0">
        <references count="1">
          <reference field="1" count="1">
            <x v="3"/>
          </reference>
        </references>
      </pivotArea>
    </format>
    <format dxfId="39">
      <pivotArea dataOnly="0" labelOnly="1" fieldPosition="0">
        <references count="1">
          <reference field="1" count="1">
            <x v="8"/>
          </reference>
        </references>
      </pivotArea>
    </format>
    <format dxfId="38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2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4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A3FAF-5430-4F6E-B896-232940CED40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5" firstHeaderRow="1" firstDataRow="2" firstDataCol="1"/>
  <pivotFields count="6">
    <pivotField showAll="0"/>
    <pivotField showAll="0"/>
    <pivotField numFmtId="14" showAll="0"/>
    <pivotField axis="axisRow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0">
    <format dxfId="19">
      <pivotArea collapsedLevelsAreSubtotals="1" fieldPosition="0">
        <references count="3">
          <reference field="3" count="1" selected="0">
            <x v="0"/>
          </reference>
          <reference field="4" count="1">
            <x v="1"/>
          </reference>
          <reference field="5" count="0" selected="0"/>
        </references>
      </pivotArea>
    </format>
    <format dxfId="18">
      <pivotArea dataOnly="0" labelOnly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7">
      <pivotArea collapsedLevelsAreSubtotals="1" fieldPosition="0">
        <references count="3">
          <reference field="3" count="1" selected="0">
            <x v="1"/>
          </reference>
          <reference field="4" count="1">
            <x v="1"/>
          </reference>
          <reference field="5" count="0" selected="0"/>
        </references>
      </pivotArea>
    </format>
    <format dxfId="16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3">
          <reference field="3" count="1" selected="0">
            <x v="2"/>
          </reference>
          <reference field="4" count="1">
            <x v="1"/>
          </reference>
          <reference field="5" count="0" selected="0"/>
        </references>
      </pivotArea>
    </format>
    <format dxfId="14">
      <pivotArea dataOnly="0" labelOnly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13">
      <pivotArea collapsedLevelsAreSubtotals="1" fieldPosition="0">
        <references count="3">
          <reference field="3" count="1" selected="0">
            <x v="3"/>
          </reference>
          <reference field="4" count="1">
            <x v="1"/>
          </reference>
          <reference field="5" count="0" selected="0"/>
        </references>
      </pivotArea>
    </format>
    <format dxfId="12">
      <pivotArea dataOnly="0" labelOnly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1">
      <pivotArea collapsedLevelsAreSubtotals="1" fieldPosition="0">
        <references count="3">
          <reference field="3" count="1" selected="0">
            <x v="4"/>
          </reference>
          <reference field="4" count="1">
            <x v="1"/>
          </reference>
          <reference field="5" count="0" selected="0"/>
        </references>
      </pivotArea>
    </format>
    <format dxfId="10">
      <pivotArea dataOnly="0" labelOnly="1" fieldPosition="0">
        <references count="2">
          <reference field="3" count="1" selected="0">
            <x v="4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3">
          <reference field="3" count="1" selected="0">
            <x v="5"/>
          </reference>
          <reference field="4" count="1">
            <x v="1"/>
          </reference>
          <reference field="5" count="0" selected="0"/>
        </references>
      </pivotArea>
    </format>
    <format dxfId="8">
      <pivotArea dataOnly="0" labelOnly="1" fieldPosition="0">
        <references count="2">
          <reference field="3" count="1" selected="0">
            <x v="5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3">
          <reference field="3" count="1" selected="0">
            <x v="6"/>
          </reference>
          <reference field="4" count="1">
            <x v="1"/>
          </reference>
          <reference field="5" count="0" selected="0"/>
        </references>
      </pivotArea>
    </format>
    <format dxfId="6">
      <pivotArea dataOnly="0" labelOnly="1" fieldPosition="0">
        <references count="2">
          <reference field="3" count="1" selected="0">
            <x v="6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3">
          <reference field="3" count="1" selected="0">
            <x v="7"/>
          </reference>
          <reference field="4" count="1">
            <x v="1"/>
          </reference>
          <reference field="5" count="0" selected="0"/>
        </references>
      </pivotArea>
    </format>
    <format dxfId="4">
      <pivotArea dataOnly="0" labelOnly="1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3">
          <reference field="3" count="1" selected="0">
            <x v="8"/>
          </reference>
          <reference field="4" count="1">
            <x v="1"/>
          </reference>
          <reference field="5" count="0" selected="0"/>
        </references>
      </pivotArea>
    </format>
    <format dxfId="2">
      <pivotArea dataOnly="0" labelOnly="1" fieldPosition="0">
        <references count="2">
          <reference field="3" count="1" selected="0">
            <x v="8"/>
          </reference>
          <reference field="4" count="1">
            <x v="1"/>
          </reference>
        </references>
      </pivotArea>
    </format>
    <format dxfId="1">
      <pivotArea collapsedLevelsAreSubtotals="1" fieldPosition="0">
        <references count="3">
          <reference field="3" count="1" selected="0">
            <x v="9"/>
          </reference>
          <reference field="4" count="1">
            <x v="1"/>
          </reference>
          <reference field="5" count="0" selected="0"/>
        </references>
      </pivotArea>
    </format>
    <format dxfId="0">
      <pivotArea dataOnly="0" labelOnly="1" fieldPosition="0">
        <references count="2">
          <reference field="3" count="1" selected="0">
            <x v="9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28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A0611-A4F6-4F57-A9D5-066DB138A5C9}" name="Table14" displayName="Table14" ref="U1:Z51" totalsRowShown="0">
  <autoFilter ref="U1:Z51" xr:uid="{16BA0611-A4F6-4F57-A9D5-066DB138A5C9}"/>
  <tableColumns count="6">
    <tableColumn id="1" xr3:uid="{5274F79A-C733-4538-959B-108EBE859F16}" name="client_names"/>
    <tableColumn id="2" xr3:uid="{AA1CC566-36D8-43BE-AC51-E96AC3BACE89}" name="age"/>
    <tableColumn id="3" xr3:uid="{B61A1EC3-7C5B-489F-B582-8AA65FE7282D}" name="dt" dataDxfId="21"/>
    <tableColumn id="4" xr3:uid="{826EAD0A-7A59-4B30-A33B-9715EBF15597}" name="programs"/>
    <tableColumn id="5" xr3:uid="{D1EED26A-D043-437E-BE00-FA80072D5269}" name="ret"/>
    <tableColumn id="6" xr3:uid="{F60D58A3-D0E9-4262-B243-2DCA694F8735}" name="YEAR(dt)" dataDxfId="20">
      <calculatedColumnFormula>YEAR(Table14[[#This Row],[dt]])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8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>
        <v>1</v>
      </c>
      <c r="G4" s="3" t="s">
        <v>17</v>
      </c>
      <c r="H4">
        <v>2</v>
      </c>
    </row>
    <row r="5" spans="1:8" x14ac:dyDescent="0.25">
      <c r="D5" s="3">
        <v>0</v>
      </c>
      <c r="E5">
        <v>34</v>
      </c>
      <c r="G5" s="3" t="s">
        <v>5</v>
      </c>
      <c r="H5">
        <v>4</v>
      </c>
    </row>
    <row r="6" spans="1:8" x14ac:dyDescent="0.25">
      <c r="D6" s="3">
        <v>1</v>
      </c>
      <c r="E6">
        <v>18</v>
      </c>
      <c r="G6" s="3" t="s">
        <v>28</v>
      </c>
      <c r="H6">
        <v>6</v>
      </c>
    </row>
    <row r="7" spans="1:8" x14ac:dyDescent="0.25">
      <c r="D7" s="5">
        <v>2</v>
      </c>
      <c r="E7">
        <v>1</v>
      </c>
      <c r="G7" s="5" t="s">
        <v>7</v>
      </c>
      <c r="H7">
        <v>2</v>
      </c>
    </row>
    <row r="8" spans="1:8" x14ac:dyDescent="0.25">
      <c r="D8" s="5">
        <v>11</v>
      </c>
      <c r="E8">
        <v>1</v>
      </c>
      <c r="G8" s="3" t="s">
        <v>19</v>
      </c>
      <c r="H8">
        <v>4</v>
      </c>
    </row>
    <row r="9" spans="1:8" x14ac:dyDescent="0.25">
      <c r="D9" s="3" t="s">
        <v>69</v>
      </c>
      <c r="E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>
        <v>3</v>
      </c>
      <c r="D13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>
        <v>1</v>
      </c>
      <c r="G14" s="3" t="s">
        <v>21</v>
      </c>
      <c r="H14">
        <v>11</v>
      </c>
    </row>
    <row r="15" spans="1:8" x14ac:dyDescent="0.25">
      <c r="A15" s="3" t="s">
        <v>28</v>
      </c>
      <c r="B15">
        <v>7</v>
      </c>
      <c r="G15" s="3" t="s">
        <v>15</v>
      </c>
      <c r="H15">
        <v>12</v>
      </c>
    </row>
    <row r="16" spans="1:8" x14ac:dyDescent="0.25">
      <c r="A16" s="5" t="s">
        <v>7</v>
      </c>
      <c r="B16">
        <v>2</v>
      </c>
      <c r="G16" s="5" t="s">
        <v>124</v>
      </c>
      <c r="H16">
        <v>5</v>
      </c>
    </row>
    <row r="17" spans="1:8" x14ac:dyDescent="0.25">
      <c r="A17" s="3" t="s">
        <v>19</v>
      </c>
      <c r="B17">
        <v>6</v>
      </c>
      <c r="G17" s="3" t="s">
        <v>69</v>
      </c>
      <c r="H17">
        <v>80</v>
      </c>
    </row>
    <row r="18" spans="1:8" x14ac:dyDescent="0.25">
      <c r="A18" s="3" t="s">
        <v>13</v>
      </c>
      <c r="B18">
        <v>2</v>
      </c>
    </row>
    <row r="19" spans="1:8" x14ac:dyDescent="0.25">
      <c r="A19" s="5" t="s">
        <v>60</v>
      </c>
      <c r="B19">
        <v>1</v>
      </c>
    </row>
    <row r="20" spans="1:8" x14ac:dyDescent="0.25">
      <c r="A20" s="3" t="s">
        <v>44</v>
      </c>
      <c r="B20">
        <v>4</v>
      </c>
    </row>
    <row r="21" spans="1:8" x14ac:dyDescent="0.25">
      <c r="A21" s="3" t="s">
        <v>30</v>
      </c>
      <c r="B21">
        <v>3</v>
      </c>
    </row>
    <row r="22" spans="1:8" x14ac:dyDescent="0.25">
      <c r="A22" s="5" t="s">
        <v>42</v>
      </c>
      <c r="B22">
        <v>2</v>
      </c>
    </row>
    <row r="23" spans="1:8" x14ac:dyDescent="0.25">
      <c r="A23" s="3" t="s">
        <v>11</v>
      </c>
      <c r="B23">
        <v>3</v>
      </c>
    </row>
    <row r="24" spans="1:8" x14ac:dyDescent="0.25">
      <c r="A24" s="3" t="s">
        <v>21</v>
      </c>
      <c r="B24">
        <v>4</v>
      </c>
    </row>
    <row r="25" spans="1:8" x14ac:dyDescent="0.25">
      <c r="A25" s="3" t="s">
        <v>15</v>
      </c>
      <c r="B25">
        <v>9</v>
      </c>
    </row>
    <row r="26" spans="1:8" x14ac:dyDescent="0.25">
      <c r="A26" s="3" t="s">
        <v>69</v>
      </c>
      <c r="B26">
        <v>55</v>
      </c>
    </row>
    <row r="29" spans="1:8" x14ac:dyDescent="0.25">
      <c r="A29" s="2" t="s">
        <v>68</v>
      </c>
      <c r="B29" t="s">
        <v>178</v>
      </c>
    </row>
    <row r="30" spans="1:8" x14ac:dyDescent="0.25">
      <c r="A30" s="5" t="s">
        <v>172</v>
      </c>
      <c r="B30">
        <v>1</v>
      </c>
    </row>
    <row r="31" spans="1:8" x14ac:dyDescent="0.25">
      <c r="A31" s="5" t="s">
        <v>173</v>
      </c>
      <c r="B31">
        <v>1</v>
      </c>
    </row>
    <row r="32" spans="1:8" x14ac:dyDescent="0.25">
      <c r="A32" s="3" t="s">
        <v>174</v>
      </c>
      <c r="B32">
        <v>24</v>
      </c>
    </row>
    <row r="33" spans="1:2" x14ac:dyDescent="0.25">
      <c r="A33" s="3" t="s">
        <v>175</v>
      </c>
      <c r="B33">
        <v>29</v>
      </c>
    </row>
    <row r="34" spans="1:2" x14ac:dyDescent="0.25">
      <c r="A34" s="3" t="s">
        <v>69</v>
      </c>
      <c r="B34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topLeftCell="A17" workbookViewId="0">
      <selection sqref="A1:E51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42969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42891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167</v>
      </c>
      <c r="H16" t="s">
        <v>168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1920-414B-4D61-ACDA-5065FB121429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179</v>
      </c>
      <c r="E1" t="s">
        <v>180</v>
      </c>
    </row>
    <row r="2" spans="1:5" x14ac:dyDescent="0.25">
      <c r="A2">
        <f>SUM('Lab Task23'!F4:F13)/10</f>
        <v>0.42023809523809524</v>
      </c>
      <c r="E2">
        <f>SUM('Lab Task23'!F4,'Lab Task23'!F7,'Lab Task23'!F8,'Lab Task23'!F10,'Lab Task23'!F13)/5</f>
        <v>0.47380952380952379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workbookViewId="0">
      <selection activeCell="I4" sqref="I4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169</v>
      </c>
      <c r="C3" t="s">
        <v>176</v>
      </c>
      <c r="E3" t="s">
        <v>170</v>
      </c>
      <c r="I3" t="s">
        <v>171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28BA-622F-4059-9BDC-96508CD558EE}">
  <dimension ref="A1:Z51"/>
  <sheetViews>
    <sheetView tabSelected="1" workbookViewId="0">
      <selection activeCell="P27" sqref="P27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8.140625" bestFit="1" customWidth="1"/>
    <col min="4" max="4" width="11.28515625" bestFit="1" customWidth="1"/>
    <col min="5" max="5" width="11.85546875" customWidth="1"/>
    <col min="7" max="7" width="11.7109375" bestFit="1" customWidth="1"/>
    <col min="8" max="8" width="10.7109375" bestFit="1" customWidth="1"/>
    <col min="9" max="10" width="13.140625" bestFit="1" customWidth="1"/>
    <col min="23" max="23" width="10.42578125" bestFit="1" customWidth="1"/>
  </cols>
  <sheetData>
    <row r="1" spans="1:26" x14ac:dyDescent="0.25">
      <c r="U1" t="s">
        <v>0</v>
      </c>
      <c r="V1" t="s">
        <v>1</v>
      </c>
      <c r="W1" t="s">
        <v>177</v>
      </c>
      <c r="X1" t="s">
        <v>2</v>
      </c>
      <c r="Y1" t="s">
        <v>3</v>
      </c>
      <c r="Z1" t="s">
        <v>182</v>
      </c>
    </row>
    <row r="2" spans="1:26" x14ac:dyDescent="0.25">
      <c r="A2" t="s">
        <v>181</v>
      </c>
      <c r="U2" t="s">
        <v>4</v>
      </c>
      <c r="V2">
        <v>32</v>
      </c>
      <c r="W2" s="1">
        <v>43063</v>
      </c>
      <c r="X2" t="s">
        <v>17</v>
      </c>
      <c r="Y2">
        <v>1</v>
      </c>
      <c r="Z2">
        <f>YEAR(Table14[[#This Row],[dt]])</f>
        <v>2017</v>
      </c>
    </row>
    <row r="3" spans="1:26" x14ac:dyDescent="0.25">
      <c r="A3" s="2" t="s">
        <v>70</v>
      </c>
      <c r="B3" s="2" t="s">
        <v>183</v>
      </c>
      <c r="G3" t="s">
        <v>166</v>
      </c>
      <c r="H3" t="s">
        <v>165</v>
      </c>
      <c r="I3" t="s">
        <v>184</v>
      </c>
      <c r="J3" t="s">
        <v>185</v>
      </c>
      <c r="U3" t="s">
        <v>6</v>
      </c>
      <c r="V3">
        <v>27</v>
      </c>
      <c r="W3" s="1">
        <v>43166</v>
      </c>
      <c r="X3" t="s">
        <v>21</v>
      </c>
      <c r="Y3">
        <v>1</v>
      </c>
      <c r="Z3">
        <f>YEAR(Table14[[#This Row],[dt]])</f>
        <v>2018</v>
      </c>
    </row>
    <row r="4" spans="1:26" x14ac:dyDescent="0.25">
      <c r="A4" s="2" t="s">
        <v>68</v>
      </c>
      <c r="B4">
        <v>2017</v>
      </c>
      <c r="C4">
        <v>2018</v>
      </c>
      <c r="D4" t="s">
        <v>69</v>
      </c>
      <c r="E4" s="6"/>
      <c r="G4" s="3" t="s">
        <v>17</v>
      </c>
      <c r="H4">
        <v>2</v>
      </c>
      <c r="I4">
        <f>GETPIVOTDATA("ret",$A$3,"programs","am","ret",1,"YEAR(dt)",2017)</f>
        <v>0.33333333333333331</v>
      </c>
      <c r="J4">
        <f>GETPIVOTDATA("ret",$A$3,"programs","am","ret",1,"YEAR(dt)",2018)</f>
        <v>0.25</v>
      </c>
      <c r="U4" t="s">
        <v>8</v>
      </c>
      <c r="V4">
        <v>33</v>
      </c>
      <c r="W4" s="1">
        <v>43192</v>
      </c>
      <c r="X4" t="s">
        <v>44</v>
      </c>
      <c r="Y4">
        <v>0</v>
      </c>
      <c r="Z4">
        <f>YEAR(Table14[[#This Row],[dt]])</f>
        <v>2018</v>
      </c>
    </row>
    <row r="5" spans="1:26" x14ac:dyDescent="0.25">
      <c r="A5" s="3" t="s">
        <v>17</v>
      </c>
      <c r="B5" s="6">
        <v>0.12</v>
      </c>
      <c r="C5" s="6">
        <v>0.16</v>
      </c>
      <c r="D5" s="6">
        <v>0.14000000000000001</v>
      </c>
      <c r="E5" s="6"/>
      <c r="G5" s="3" t="s">
        <v>5</v>
      </c>
      <c r="H5">
        <v>4</v>
      </c>
      <c r="I5">
        <f>GETPIVOTDATA("ret",$A$3,"programs","bcs","ret",1,"YEAR(dt)",2017)</f>
        <v>0</v>
      </c>
      <c r="J5">
        <f>GETPIVOTDATA("ret",$A$3,"programs","bcs","ret",1,"YEAR(dt)",2018)</f>
        <v>0.5</v>
      </c>
      <c r="U5" t="s">
        <v>9</v>
      </c>
      <c r="V5">
        <v>27</v>
      </c>
      <c r="W5" s="1">
        <v>43215</v>
      </c>
      <c r="X5" t="s">
        <v>30</v>
      </c>
      <c r="Y5">
        <v>0</v>
      </c>
      <c r="Z5">
        <f>YEAR(Table14[[#This Row],[dt]])</f>
        <v>2018</v>
      </c>
    </row>
    <row r="6" spans="1:26" x14ac:dyDescent="0.25">
      <c r="A6" s="4">
        <v>0</v>
      </c>
      <c r="B6" s="6">
        <v>0.66666666666666663</v>
      </c>
      <c r="C6" s="6">
        <v>0.75</v>
      </c>
      <c r="D6" s="6">
        <v>0.7142857142857143</v>
      </c>
      <c r="E6" s="6"/>
      <c r="G6" s="3" t="s">
        <v>28</v>
      </c>
      <c r="H6">
        <v>8</v>
      </c>
      <c r="I6">
        <f>GETPIVOTDATA("ret",$A$3,"programs","brave","ret",1,"YEAR(dt)",2017)</f>
        <v>0.33333333333333331</v>
      </c>
      <c r="J6">
        <f>GETPIVOTDATA("ret",$A$3,"programs","brave","ret",1,"YEAR(dt)",2018)</f>
        <v>0.2</v>
      </c>
      <c r="U6" t="s">
        <v>10</v>
      </c>
      <c r="V6">
        <v>29</v>
      </c>
      <c r="W6" s="1">
        <v>43197</v>
      </c>
      <c r="X6" t="s">
        <v>28</v>
      </c>
      <c r="Y6">
        <v>0</v>
      </c>
      <c r="Z6">
        <f>YEAR(Table14[[#This Row],[dt]])</f>
        <v>2018</v>
      </c>
    </row>
    <row r="7" spans="1:26" x14ac:dyDescent="0.25">
      <c r="A7" s="7">
        <v>1</v>
      </c>
      <c r="B7" s="8">
        <v>0.33333333333333331</v>
      </c>
      <c r="C7" s="8">
        <v>0.25</v>
      </c>
      <c r="D7" s="6">
        <v>0.2857142857142857</v>
      </c>
      <c r="E7" s="6"/>
      <c r="G7" s="3" t="s">
        <v>19</v>
      </c>
      <c r="H7">
        <v>4</v>
      </c>
      <c r="I7">
        <f>GETPIVOTDATA("ret",$A$3,"programs","challenge","ret",1,"YEAR(dt)",2017)</f>
        <v>0.33333333333333331</v>
      </c>
      <c r="J7">
        <f>GETPIVOTDATA("ret",$A$3,"programs","challenge","ret",1,"YEAR(dt)",2018)</f>
        <v>0.33333333333333331</v>
      </c>
      <c r="U7" t="s">
        <v>12</v>
      </c>
      <c r="V7">
        <v>21</v>
      </c>
      <c r="W7" s="1">
        <v>43138</v>
      </c>
      <c r="X7" t="s">
        <v>5</v>
      </c>
      <c r="Y7">
        <v>0</v>
      </c>
      <c r="Z7">
        <f>YEAR(Table14[[#This Row],[dt]])</f>
        <v>2018</v>
      </c>
    </row>
    <row r="8" spans="1:26" x14ac:dyDescent="0.25">
      <c r="A8" s="3" t="s">
        <v>5</v>
      </c>
      <c r="B8" s="6">
        <v>0.08</v>
      </c>
      <c r="C8" s="6">
        <v>0.08</v>
      </c>
      <c r="D8" s="6">
        <v>0.08</v>
      </c>
      <c r="E8" s="6"/>
      <c r="G8" s="3" t="s">
        <v>13</v>
      </c>
      <c r="H8">
        <v>15</v>
      </c>
      <c r="I8">
        <f>GETPIVOTDATA("ret",$A$3,"programs","dbt","ret",1,"YEAR(dt)",2017)</f>
        <v>1</v>
      </c>
      <c r="J8">
        <f>GETPIVOTDATA("ret",$A$3,"programs","dbt","ret",1,"YEAR(dt)",2018)</f>
        <v>0</v>
      </c>
      <c r="U8" t="s">
        <v>14</v>
      </c>
      <c r="V8">
        <v>26</v>
      </c>
      <c r="W8" s="1">
        <v>42983</v>
      </c>
      <c r="X8" t="s">
        <v>13</v>
      </c>
      <c r="Y8">
        <v>1</v>
      </c>
      <c r="Z8">
        <f>YEAR(Table14[[#This Row],[dt]])</f>
        <v>2017</v>
      </c>
    </row>
    <row r="9" spans="1:26" x14ac:dyDescent="0.25">
      <c r="A9" s="4">
        <v>0</v>
      </c>
      <c r="B9" s="6">
        <v>1</v>
      </c>
      <c r="C9" s="6">
        <v>0.5</v>
      </c>
      <c r="D9" s="6">
        <v>0.75</v>
      </c>
      <c r="E9" s="6"/>
      <c r="G9" s="3" t="s">
        <v>44</v>
      </c>
      <c r="H9">
        <v>6</v>
      </c>
      <c r="I9">
        <f>GETPIVOTDATA("ret",$A$3,"programs","mhsd","ret",1,"YEAR(dt)",2017)</f>
        <v>0</v>
      </c>
      <c r="J9">
        <f>GETPIVOTDATA("ret",$A$3,"programs","mhsd","ret",1,"YEAR(dt)",2018)</f>
        <v>0.5</v>
      </c>
      <c r="U9" t="s">
        <v>16</v>
      </c>
      <c r="V9">
        <v>24</v>
      </c>
      <c r="W9" s="1">
        <v>42940</v>
      </c>
      <c r="X9" t="s">
        <v>19</v>
      </c>
      <c r="Y9">
        <v>0</v>
      </c>
      <c r="Z9">
        <f>YEAR(Table14[[#This Row],[dt]])</f>
        <v>2017</v>
      </c>
    </row>
    <row r="10" spans="1:26" x14ac:dyDescent="0.25">
      <c r="A10" s="7">
        <v>1</v>
      </c>
      <c r="B10" s="8">
        <v>0</v>
      </c>
      <c r="C10" s="8">
        <v>0.5</v>
      </c>
      <c r="D10" s="6">
        <v>0.25</v>
      </c>
      <c r="E10" s="6"/>
      <c r="G10" s="3" t="s">
        <v>30</v>
      </c>
      <c r="H10">
        <v>5</v>
      </c>
      <c r="I10">
        <f>GETPIVOTDATA("ret",$A$3,"programs","rdap","ret",1,"YEAR(dt)",2017)</f>
        <v>1</v>
      </c>
      <c r="J10">
        <f>GETPIVOTDATA("ret",$A$3,"programs","rdap","ret",1,"YEAR(dt)",2018)</f>
        <v>0.5</v>
      </c>
      <c r="U10" t="s">
        <v>18</v>
      </c>
      <c r="V10">
        <v>35</v>
      </c>
      <c r="W10" s="1">
        <v>42894</v>
      </c>
      <c r="X10" t="s">
        <v>30</v>
      </c>
      <c r="Y10">
        <v>1</v>
      </c>
      <c r="Z10">
        <f>YEAR(Table14[[#This Row],[dt]])</f>
        <v>2017</v>
      </c>
    </row>
    <row r="11" spans="1:26" x14ac:dyDescent="0.25">
      <c r="A11" s="3" t="s">
        <v>28</v>
      </c>
      <c r="B11" s="6">
        <v>0.12</v>
      </c>
      <c r="C11" s="6">
        <v>0.2</v>
      </c>
      <c r="D11" s="6">
        <v>0.16</v>
      </c>
      <c r="E11" s="6"/>
      <c r="G11" s="3" t="s">
        <v>11</v>
      </c>
      <c r="H11">
        <v>8</v>
      </c>
      <c r="I11">
        <f>GETPIVOTDATA("ret",$A$3,"programs","resolve","ret",1,"YEAR(dt)",2017)</f>
        <v>0.33333333333333331</v>
      </c>
      <c r="J11">
        <f>GETPIVOTDATA("ret",$A$3,"programs","resolve","ret",1,"YEAR(dt)",2018)</f>
        <v>0</v>
      </c>
      <c r="U11" t="s">
        <v>20</v>
      </c>
      <c r="V11">
        <v>19</v>
      </c>
      <c r="W11" s="1">
        <v>42839</v>
      </c>
      <c r="X11" t="s">
        <v>44</v>
      </c>
      <c r="Y11">
        <v>0</v>
      </c>
      <c r="Z11">
        <f>YEAR(Table14[[#This Row],[dt]])</f>
        <v>2017</v>
      </c>
    </row>
    <row r="12" spans="1:26" x14ac:dyDescent="0.25">
      <c r="A12" s="4">
        <v>0</v>
      </c>
      <c r="B12" s="6">
        <v>0.66666666666666663</v>
      </c>
      <c r="C12" s="6">
        <v>0.8</v>
      </c>
      <c r="D12" s="6">
        <v>0.75</v>
      </c>
      <c r="E12" s="6"/>
      <c r="G12" s="3" t="s">
        <v>21</v>
      </c>
      <c r="H12">
        <v>11</v>
      </c>
      <c r="I12">
        <f>GETPIVOTDATA("ret",$A$3,"programs","sotrt","ret",1,"YEAR(dt)",2017)</f>
        <v>1</v>
      </c>
      <c r="J12">
        <f>GETPIVOTDATA("ret",$A$3,"programs","sotrt","ret",1,"YEAR(dt)",2018)</f>
        <v>0.5</v>
      </c>
      <c r="U12" t="s">
        <v>22</v>
      </c>
      <c r="V12">
        <v>28</v>
      </c>
      <c r="W12" s="1">
        <v>43272</v>
      </c>
      <c r="X12" t="s">
        <v>28</v>
      </c>
      <c r="Y12">
        <v>0</v>
      </c>
      <c r="Z12">
        <f>YEAR(Table14[[#This Row],[dt]])</f>
        <v>2018</v>
      </c>
    </row>
    <row r="13" spans="1:26" x14ac:dyDescent="0.25">
      <c r="A13" s="7">
        <v>1</v>
      </c>
      <c r="B13" s="8">
        <v>0.33333333333333331</v>
      </c>
      <c r="C13" s="8">
        <v>0.2</v>
      </c>
      <c r="D13" s="6">
        <v>0.25</v>
      </c>
      <c r="E13" s="6"/>
      <c r="G13" s="3" t="s">
        <v>15</v>
      </c>
      <c r="H13">
        <v>17</v>
      </c>
      <c r="I13">
        <f>GETPIVOTDATA("ret",$A$3,"programs","stages","ret",1,"YEAR(dt)",2017)</f>
        <v>0.2</v>
      </c>
      <c r="J13">
        <f>GETPIVOTDATA("ret",$A$3,"programs","stages","ret",1,"YEAR(dt)",2018)</f>
        <v>0.5</v>
      </c>
      <c r="U13" t="s">
        <v>23</v>
      </c>
      <c r="V13">
        <v>36</v>
      </c>
      <c r="W13" s="1">
        <v>43276</v>
      </c>
      <c r="X13" t="s">
        <v>28</v>
      </c>
      <c r="Y13">
        <v>0</v>
      </c>
      <c r="Z13">
        <f>YEAR(Table14[[#This Row],[dt]])</f>
        <v>2018</v>
      </c>
    </row>
    <row r="14" spans="1:26" x14ac:dyDescent="0.25">
      <c r="A14" s="3" t="s">
        <v>19</v>
      </c>
      <c r="B14" s="6">
        <v>0.12</v>
      </c>
      <c r="C14" s="6">
        <v>0.12</v>
      </c>
      <c r="D14" s="6">
        <v>0.12</v>
      </c>
      <c r="E14" s="6"/>
      <c r="G14" s="3" t="s">
        <v>69</v>
      </c>
      <c r="H14">
        <v>80</v>
      </c>
      <c r="U14" t="s">
        <v>24</v>
      </c>
      <c r="V14">
        <v>30</v>
      </c>
      <c r="W14" s="1">
        <v>43262</v>
      </c>
      <c r="X14" t="s">
        <v>5</v>
      </c>
      <c r="Y14">
        <v>1</v>
      </c>
      <c r="Z14">
        <f>YEAR(Table14[[#This Row],[dt]])</f>
        <v>2018</v>
      </c>
    </row>
    <row r="15" spans="1:26" x14ac:dyDescent="0.25">
      <c r="A15" s="4">
        <v>0</v>
      </c>
      <c r="B15" s="6">
        <v>0.66666666666666663</v>
      </c>
      <c r="C15" s="6">
        <v>0.66666666666666663</v>
      </c>
      <c r="D15" s="6">
        <v>0.66666666666666663</v>
      </c>
      <c r="E15" s="6"/>
      <c r="U15" t="s">
        <v>25</v>
      </c>
      <c r="V15">
        <v>22</v>
      </c>
      <c r="W15" s="1">
        <v>43219</v>
      </c>
      <c r="X15" t="s">
        <v>15</v>
      </c>
      <c r="Y15">
        <v>1</v>
      </c>
      <c r="Z15">
        <f>YEAR(Table14[[#This Row],[dt]])</f>
        <v>2018</v>
      </c>
    </row>
    <row r="16" spans="1:26" x14ac:dyDescent="0.25">
      <c r="A16" s="7">
        <v>1</v>
      </c>
      <c r="B16" s="8">
        <v>0.33333333333333331</v>
      </c>
      <c r="C16" s="8">
        <v>0.33333333333333331</v>
      </c>
      <c r="D16" s="6">
        <v>0.33333333333333331</v>
      </c>
      <c r="E16" s="6"/>
      <c r="G16" t="s">
        <v>166</v>
      </c>
      <c r="H16" t="s">
        <v>165</v>
      </c>
      <c r="I16" t="s">
        <v>184</v>
      </c>
      <c r="J16" t="s">
        <v>185</v>
      </c>
      <c r="K16" t="s">
        <v>167</v>
      </c>
      <c r="L16" t="s">
        <v>168</v>
      </c>
      <c r="U16" t="s">
        <v>26</v>
      </c>
      <c r="V16">
        <v>25</v>
      </c>
      <c r="W16" s="1">
        <v>43114</v>
      </c>
      <c r="X16" t="s">
        <v>19</v>
      </c>
      <c r="Y16">
        <v>1</v>
      </c>
      <c r="Z16">
        <f>YEAR(Table14[[#This Row],[dt]])</f>
        <v>2018</v>
      </c>
    </row>
    <row r="17" spans="1:26" x14ac:dyDescent="0.25">
      <c r="A17" s="3" t="s">
        <v>13</v>
      </c>
      <c r="B17" s="6">
        <v>0.08</v>
      </c>
      <c r="C17" s="6">
        <v>0.04</v>
      </c>
      <c r="D17" s="6">
        <v>0.06</v>
      </c>
      <c r="E17" s="6"/>
      <c r="G17" s="3" t="s">
        <v>17</v>
      </c>
      <c r="H17">
        <v>2</v>
      </c>
      <c r="I17">
        <f>GETPIVOTDATA("ret",$A$3,"programs","am","ret",1,"YEAR(dt)",2017)</f>
        <v>0.33333333333333331</v>
      </c>
      <c r="J17">
        <f>GETPIVOTDATA("ret",$A$3,"programs","am","ret",1,"YEAR(dt)",2018)</f>
        <v>0.25</v>
      </c>
      <c r="U17" t="s">
        <v>27</v>
      </c>
      <c r="V17">
        <v>20</v>
      </c>
      <c r="W17" s="1">
        <v>42964</v>
      </c>
      <c r="X17" t="s">
        <v>15</v>
      </c>
      <c r="Y17">
        <v>0</v>
      </c>
      <c r="Z17">
        <f>YEAR(Table14[[#This Row],[dt]])</f>
        <v>2017</v>
      </c>
    </row>
    <row r="18" spans="1:26" x14ac:dyDescent="0.25">
      <c r="A18" s="4">
        <v>0</v>
      </c>
      <c r="B18" s="6">
        <v>0</v>
      </c>
      <c r="C18" s="6">
        <v>1</v>
      </c>
      <c r="D18" s="6">
        <v>0.33333333333333331</v>
      </c>
      <c r="E18" s="6"/>
      <c r="G18" s="3" t="s">
        <v>5</v>
      </c>
      <c r="H18">
        <v>4</v>
      </c>
      <c r="I18">
        <f>GETPIVOTDATA("ret",$A$3,"programs","bcs","ret",1,"YEAR(dt)",2017)</f>
        <v>0</v>
      </c>
      <c r="J18">
        <f>GETPIVOTDATA("ret",$A$3,"programs","bcs","ret",1,"YEAR(dt)",2018)</f>
        <v>0.5</v>
      </c>
      <c r="U18" t="s">
        <v>29</v>
      </c>
      <c r="V18">
        <v>25</v>
      </c>
      <c r="W18" s="1">
        <v>43211</v>
      </c>
      <c r="X18" t="s">
        <v>17</v>
      </c>
      <c r="Y18">
        <v>0</v>
      </c>
      <c r="Z18">
        <f>YEAR(Table14[[#This Row],[dt]])</f>
        <v>2018</v>
      </c>
    </row>
    <row r="19" spans="1:26" x14ac:dyDescent="0.25">
      <c r="A19" s="7">
        <v>1</v>
      </c>
      <c r="B19" s="8">
        <v>1</v>
      </c>
      <c r="C19" s="8">
        <v>0</v>
      </c>
      <c r="D19" s="6">
        <v>0.66666666666666663</v>
      </c>
      <c r="E19" s="6"/>
      <c r="G19" s="3" t="s">
        <v>28</v>
      </c>
      <c r="H19">
        <v>8</v>
      </c>
      <c r="I19">
        <f>GETPIVOTDATA("ret",$A$3,"programs","brave","ret",1,"YEAR(dt)",2017)</f>
        <v>0.33333333333333331</v>
      </c>
      <c r="J19">
        <f>GETPIVOTDATA("ret",$A$3,"programs","brave","ret",1,"YEAR(dt)",2018)</f>
        <v>0.2</v>
      </c>
      <c r="U19" t="s">
        <v>31</v>
      </c>
      <c r="V19">
        <v>29</v>
      </c>
      <c r="W19" s="1">
        <v>43095</v>
      </c>
      <c r="X19" t="s">
        <v>13</v>
      </c>
      <c r="Y19">
        <v>1</v>
      </c>
      <c r="Z19">
        <f>YEAR(Table14[[#This Row],[dt]])</f>
        <v>2017</v>
      </c>
    </row>
    <row r="20" spans="1:26" x14ac:dyDescent="0.25">
      <c r="A20" s="3" t="s">
        <v>44</v>
      </c>
      <c r="B20" s="6">
        <v>0.04</v>
      </c>
      <c r="C20" s="6">
        <v>0.08</v>
      </c>
      <c r="D20" s="6">
        <v>0.06</v>
      </c>
      <c r="E20" s="6"/>
      <c r="G20" s="3" t="s">
        <v>19</v>
      </c>
      <c r="H20">
        <v>4</v>
      </c>
      <c r="I20">
        <f>GETPIVOTDATA("ret",$A$3,"programs","challenge","ret",1,"YEAR(dt)",2017)</f>
        <v>0.33333333333333331</v>
      </c>
      <c r="J20">
        <f>GETPIVOTDATA("ret",$A$3,"programs","challenge","ret",1,"YEAR(dt)",2018)</f>
        <v>0.33333333333333331</v>
      </c>
      <c r="U20" t="s">
        <v>32</v>
      </c>
      <c r="V20">
        <v>22</v>
      </c>
      <c r="W20" s="1">
        <v>43156</v>
      </c>
      <c r="X20" t="s">
        <v>15</v>
      </c>
      <c r="Y20">
        <v>0</v>
      </c>
      <c r="Z20">
        <f>YEAR(Table14[[#This Row],[dt]])</f>
        <v>2018</v>
      </c>
    </row>
    <row r="21" spans="1:26" x14ac:dyDescent="0.25">
      <c r="A21" s="4">
        <v>0</v>
      </c>
      <c r="B21" s="6">
        <v>1</v>
      </c>
      <c r="C21" s="6">
        <v>0.5</v>
      </c>
      <c r="D21" s="6">
        <v>0.66666666666666663</v>
      </c>
      <c r="E21" s="6"/>
      <c r="G21" s="3" t="s">
        <v>13</v>
      </c>
      <c r="H21">
        <v>15</v>
      </c>
      <c r="I21">
        <f>GETPIVOTDATA("ret",$A$3,"programs","dbt","ret",1,"YEAR(dt)",2017)</f>
        <v>1</v>
      </c>
      <c r="J21">
        <f>GETPIVOTDATA("ret",$A$3,"programs","dbt","ret",1,"YEAR(dt)",2018)</f>
        <v>0</v>
      </c>
      <c r="U21" t="s">
        <v>33</v>
      </c>
      <c r="V21">
        <v>35</v>
      </c>
      <c r="W21" s="1">
        <v>43133</v>
      </c>
      <c r="X21" t="s">
        <v>28</v>
      </c>
      <c r="Y21">
        <v>1</v>
      </c>
      <c r="Z21">
        <f>YEAR(Table14[[#This Row],[dt]])</f>
        <v>2018</v>
      </c>
    </row>
    <row r="22" spans="1:26" x14ac:dyDescent="0.25">
      <c r="A22" s="7">
        <v>1</v>
      </c>
      <c r="B22" s="8">
        <v>0</v>
      </c>
      <c r="C22" s="8">
        <v>0.5</v>
      </c>
      <c r="D22" s="6">
        <v>0.33333333333333331</v>
      </c>
      <c r="E22" s="6"/>
      <c r="G22" s="3" t="s">
        <v>44</v>
      </c>
      <c r="H22">
        <v>6</v>
      </c>
      <c r="I22">
        <f>GETPIVOTDATA("ret",$A$3,"programs","mhsd","ret",1,"YEAR(dt)",2017)</f>
        <v>0</v>
      </c>
      <c r="J22">
        <f>GETPIVOTDATA("ret",$A$3,"programs","mhsd","ret",1,"YEAR(dt)",2018)</f>
        <v>0.5</v>
      </c>
      <c r="U22" t="s">
        <v>34</v>
      </c>
      <c r="V22">
        <v>36</v>
      </c>
      <c r="W22" s="1">
        <v>43036</v>
      </c>
      <c r="X22" t="s">
        <v>11</v>
      </c>
      <c r="Y22">
        <v>0</v>
      </c>
      <c r="Z22">
        <f>YEAR(Table14[[#This Row],[dt]])</f>
        <v>2017</v>
      </c>
    </row>
    <row r="23" spans="1:26" x14ac:dyDescent="0.25">
      <c r="A23" s="3" t="s">
        <v>30</v>
      </c>
      <c r="B23" s="6">
        <v>0.08</v>
      </c>
      <c r="C23" s="6">
        <v>0.08</v>
      </c>
      <c r="D23" s="6">
        <v>0.08</v>
      </c>
      <c r="E23" s="6"/>
      <c r="G23" s="3" t="s">
        <v>30</v>
      </c>
      <c r="H23">
        <v>5</v>
      </c>
      <c r="I23">
        <f>GETPIVOTDATA("ret",$A$3,"programs","rdap","ret",1,"YEAR(dt)",2017)</f>
        <v>1</v>
      </c>
      <c r="J23">
        <f>GETPIVOTDATA("ret",$A$3,"programs","rdap","ret",1,"YEAR(dt)",2018)</f>
        <v>0.5</v>
      </c>
      <c r="U23" t="s">
        <v>35</v>
      </c>
      <c r="V23">
        <v>29</v>
      </c>
      <c r="W23" s="1">
        <v>43053</v>
      </c>
      <c r="X23" t="s">
        <v>28</v>
      </c>
      <c r="Y23">
        <v>0</v>
      </c>
      <c r="Z23">
        <f>YEAR(Table14[[#This Row],[dt]])</f>
        <v>2017</v>
      </c>
    </row>
    <row r="24" spans="1:26" x14ac:dyDescent="0.25">
      <c r="A24" s="4">
        <v>0</v>
      </c>
      <c r="B24" s="6">
        <v>0</v>
      </c>
      <c r="C24" s="6">
        <v>0.5</v>
      </c>
      <c r="D24" s="6">
        <v>0.25</v>
      </c>
      <c r="E24" s="6"/>
      <c r="G24" s="3" t="s">
        <v>11</v>
      </c>
      <c r="H24">
        <v>8</v>
      </c>
      <c r="I24">
        <f>GETPIVOTDATA("ret",$A$3,"programs","resolve","ret",1,"YEAR(dt)",2017)</f>
        <v>0.33333333333333331</v>
      </c>
      <c r="J24">
        <f>GETPIVOTDATA("ret",$A$3,"programs","resolve","ret",1,"YEAR(dt)",2018)</f>
        <v>0</v>
      </c>
      <c r="U24" t="s">
        <v>36</v>
      </c>
      <c r="V24">
        <v>37</v>
      </c>
      <c r="W24" s="1">
        <v>43113</v>
      </c>
      <c r="X24" t="s">
        <v>44</v>
      </c>
      <c r="Y24">
        <v>1</v>
      </c>
      <c r="Z24">
        <f>YEAR(Table14[[#This Row],[dt]])</f>
        <v>2018</v>
      </c>
    </row>
    <row r="25" spans="1:26" x14ac:dyDescent="0.25">
      <c r="A25" s="7">
        <v>1</v>
      </c>
      <c r="B25" s="8">
        <v>1</v>
      </c>
      <c r="C25" s="8">
        <v>0.5</v>
      </c>
      <c r="D25" s="6">
        <v>0.75</v>
      </c>
      <c r="E25" s="6"/>
      <c r="G25" s="3" t="s">
        <v>21</v>
      </c>
      <c r="H25">
        <v>11</v>
      </c>
      <c r="I25">
        <f>GETPIVOTDATA("ret",$A$3,"programs","sotrt","ret",1,"YEAR(dt)",2017)</f>
        <v>1</v>
      </c>
      <c r="J25">
        <f>GETPIVOTDATA("ret",$A$3,"programs","sotrt","ret",1,"YEAR(dt)",2018)</f>
        <v>0.5</v>
      </c>
      <c r="U25" t="s">
        <v>37</v>
      </c>
      <c r="V25">
        <v>27</v>
      </c>
      <c r="W25" s="1">
        <v>43220</v>
      </c>
      <c r="X25" t="s">
        <v>19</v>
      </c>
      <c r="Y25">
        <v>0</v>
      </c>
      <c r="Z25">
        <f>YEAR(Table14[[#This Row],[dt]])</f>
        <v>2018</v>
      </c>
    </row>
    <row r="26" spans="1:26" x14ac:dyDescent="0.25">
      <c r="A26" s="3" t="s">
        <v>11</v>
      </c>
      <c r="B26" s="6">
        <v>0.12</v>
      </c>
      <c r="C26" s="6">
        <v>0</v>
      </c>
      <c r="D26" s="6">
        <v>0.06</v>
      </c>
      <c r="E26" s="6"/>
      <c r="G26" s="3" t="s">
        <v>15</v>
      </c>
      <c r="H26">
        <v>17</v>
      </c>
      <c r="I26">
        <f>GETPIVOTDATA("ret",$A$3,"programs","stages","ret",1,"YEAR(dt)",2017)</f>
        <v>0.2</v>
      </c>
      <c r="J26">
        <f>GETPIVOTDATA("ret",$A$3,"programs","stages","ret",1,"YEAR(dt)",2018)</f>
        <v>0.5</v>
      </c>
      <c r="U26" t="s">
        <v>38</v>
      </c>
      <c r="V26">
        <v>29</v>
      </c>
      <c r="W26" s="1">
        <v>43113</v>
      </c>
      <c r="X26" t="s">
        <v>30</v>
      </c>
      <c r="Y26">
        <v>1</v>
      </c>
      <c r="Z26">
        <f>YEAR(Table14[[#This Row],[dt]])</f>
        <v>2018</v>
      </c>
    </row>
    <row r="27" spans="1:26" x14ac:dyDescent="0.25">
      <c r="A27" s="4">
        <v>0</v>
      </c>
      <c r="B27" s="6">
        <v>0.66666666666666663</v>
      </c>
      <c r="C27" s="6"/>
      <c r="D27" s="6">
        <v>0.66666666666666663</v>
      </c>
      <c r="E27" s="6"/>
      <c r="U27" t="s">
        <v>39</v>
      </c>
      <c r="V27">
        <v>29</v>
      </c>
      <c r="W27" s="1">
        <v>42974</v>
      </c>
      <c r="X27" t="s">
        <v>17</v>
      </c>
      <c r="Y27">
        <v>0</v>
      </c>
      <c r="Z27">
        <f>YEAR(Table14[[#This Row],[dt]])</f>
        <v>2017</v>
      </c>
    </row>
    <row r="28" spans="1:26" x14ac:dyDescent="0.25">
      <c r="A28" s="7">
        <v>1</v>
      </c>
      <c r="B28" s="8">
        <v>0.33333333333333331</v>
      </c>
      <c r="C28" s="8"/>
      <c r="D28" s="6">
        <v>0.33333333333333331</v>
      </c>
      <c r="E28" s="6"/>
      <c r="U28" t="s">
        <v>40</v>
      </c>
      <c r="V28">
        <v>28</v>
      </c>
      <c r="W28" s="1">
        <v>43097</v>
      </c>
      <c r="X28" t="s">
        <v>5</v>
      </c>
      <c r="Y28">
        <v>0</v>
      </c>
      <c r="Z28">
        <f>YEAR(Table14[[#This Row],[dt]])</f>
        <v>2017</v>
      </c>
    </row>
    <row r="29" spans="1:26" x14ac:dyDescent="0.25">
      <c r="A29" s="3" t="s">
        <v>21</v>
      </c>
      <c r="B29" s="6">
        <v>0.04</v>
      </c>
      <c r="C29" s="6">
        <v>0.08</v>
      </c>
      <c r="D29" s="6">
        <v>0.06</v>
      </c>
      <c r="E29" s="6"/>
      <c r="U29" t="s">
        <v>41</v>
      </c>
      <c r="V29">
        <v>32</v>
      </c>
      <c r="W29" s="1">
        <v>43205</v>
      </c>
      <c r="X29" t="s">
        <v>21</v>
      </c>
      <c r="Y29">
        <v>0</v>
      </c>
      <c r="Z29">
        <f>YEAR(Table14[[#This Row],[dt]])</f>
        <v>2018</v>
      </c>
    </row>
    <row r="30" spans="1:26" x14ac:dyDescent="0.25">
      <c r="A30" s="4">
        <v>0</v>
      </c>
      <c r="B30" s="6">
        <v>0</v>
      </c>
      <c r="C30" s="6">
        <v>0.5</v>
      </c>
      <c r="D30" s="6">
        <v>0.33333333333333331</v>
      </c>
      <c r="E30" s="6"/>
      <c r="U30" t="s">
        <v>43</v>
      </c>
      <c r="V30">
        <v>32</v>
      </c>
      <c r="W30" s="1">
        <v>42953</v>
      </c>
      <c r="X30" t="s">
        <v>28</v>
      </c>
      <c r="Y30">
        <v>0</v>
      </c>
      <c r="Z30">
        <f>YEAR(Table14[[#This Row],[dt]])</f>
        <v>2017</v>
      </c>
    </row>
    <row r="31" spans="1:26" x14ac:dyDescent="0.25">
      <c r="A31" s="7">
        <v>1</v>
      </c>
      <c r="B31" s="8">
        <v>1</v>
      </c>
      <c r="C31" s="8">
        <v>0.5</v>
      </c>
      <c r="D31" s="6">
        <v>0.66666666666666663</v>
      </c>
      <c r="E31" s="6"/>
      <c r="U31" t="s">
        <v>45</v>
      </c>
      <c r="V31">
        <v>41</v>
      </c>
      <c r="W31" s="1">
        <v>42969</v>
      </c>
      <c r="X31" t="s">
        <v>19</v>
      </c>
      <c r="Y31">
        <v>1</v>
      </c>
      <c r="Z31">
        <f>YEAR(Table14[[#This Row],[dt]])</f>
        <v>2017</v>
      </c>
    </row>
    <row r="32" spans="1:26" x14ac:dyDescent="0.25">
      <c r="A32" s="3" t="s">
        <v>15</v>
      </c>
      <c r="B32" s="6">
        <v>0.2</v>
      </c>
      <c r="C32" s="6">
        <v>0.16</v>
      </c>
      <c r="D32" s="6">
        <v>0.18</v>
      </c>
      <c r="E32" s="6"/>
      <c r="U32" t="s">
        <v>46</v>
      </c>
      <c r="V32">
        <v>22</v>
      </c>
      <c r="W32" s="1">
        <v>43190</v>
      </c>
      <c r="X32" t="s">
        <v>13</v>
      </c>
      <c r="Y32">
        <v>0</v>
      </c>
      <c r="Z32">
        <f>YEAR(Table14[[#This Row],[dt]])</f>
        <v>2018</v>
      </c>
    </row>
    <row r="33" spans="1:26" x14ac:dyDescent="0.25">
      <c r="A33" s="4">
        <v>0</v>
      </c>
      <c r="B33" s="6">
        <v>0.8</v>
      </c>
      <c r="C33" s="6">
        <v>0.5</v>
      </c>
      <c r="D33" s="6">
        <v>0.66666666666666663</v>
      </c>
      <c r="E33" s="6"/>
      <c r="U33" t="s">
        <v>47</v>
      </c>
      <c r="V33">
        <v>25</v>
      </c>
      <c r="W33" s="1">
        <v>43089</v>
      </c>
      <c r="X33" t="s">
        <v>15</v>
      </c>
      <c r="Y33">
        <v>0</v>
      </c>
      <c r="Z33">
        <f>YEAR(Table14[[#This Row],[dt]])</f>
        <v>2017</v>
      </c>
    </row>
    <row r="34" spans="1:26" x14ac:dyDescent="0.25">
      <c r="A34" s="7">
        <v>1</v>
      </c>
      <c r="B34" s="8">
        <v>0.2</v>
      </c>
      <c r="C34" s="8">
        <v>0.5</v>
      </c>
      <c r="D34" s="6">
        <v>0.33333333333333331</v>
      </c>
      <c r="E34" s="6"/>
      <c r="U34" t="s">
        <v>48</v>
      </c>
      <c r="V34">
        <v>24</v>
      </c>
      <c r="W34" s="1">
        <v>43147</v>
      </c>
      <c r="X34" t="s">
        <v>15</v>
      </c>
      <c r="Y34">
        <v>1</v>
      </c>
      <c r="Z34">
        <f>YEAR(Table14[[#This Row],[dt]])</f>
        <v>2018</v>
      </c>
    </row>
    <row r="35" spans="1:26" x14ac:dyDescent="0.25">
      <c r="A35" s="3" t="s">
        <v>69</v>
      </c>
      <c r="B35" s="6">
        <v>1</v>
      </c>
      <c r="C35" s="6">
        <v>1</v>
      </c>
      <c r="D35" s="6">
        <v>1</v>
      </c>
      <c r="U35" t="s">
        <v>50</v>
      </c>
      <c r="V35">
        <v>32</v>
      </c>
      <c r="W35" s="1">
        <v>43281</v>
      </c>
      <c r="X35" t="s">
        <v>17</v>
      </c>
      <c r="Y35">
        <v>1</v>
      </c>
      <c r="Z35">
        <f>YEAR(Table14[[#This Row],[dt]])</f>
        <v>2018</v>
      </c>
    </row>
    <row r="36" spans="1:26" x14ac:dyDescent="0.25">
      <c r="U36" t="s">
        <v>51</v>
      </c>
      <c r="V36">
        <v>29</v>
      </c>
      <c r="W36" s="1">
        <v>43054</v>
      </c>
      <c r="X36" t="s">
        <v>11</v>
      </c>
      <c r="Y36">
        <v>1</v>
      </c>
      <c r="Z36">
        <f>YEAR(Table14[[#This Row],[dt]])</f>
        <v>2017</v>
      </c>
    </row>
    <row r="37" spans="1:26" x14ac:dyDescent="0.25">
      <c r="U37" t="s">
        <v>52</v>
      </c>
      <c r="V37">
        <v>25</v>
      </c>
      <c r="W37" s="1">
        <v>43067</v>
      </c>
      <c r="X37" t="s">
        <v>30</v>
      </c>
      <c r="Y37">
        <v>1</v>
      </c>
      <c r="Z37">
        <f>YEAR(Table14[[#This Row],[dt]])</f>
        <v>2017</v>
      </c>
    </row>
    <row r="38" spans="1:26" x14ac:dyDescent="0.25">
      <c r="U38" t="s">
        <v>53</v>
      </c>
      <c r="V38">
        <v>35</v>
      </c>
      <c r="W38" s="1">
        <v>43185</v>
      </c>
      <c r="X38" t="s">
        <v>28</v>
      </c>
      <c r="Y38">
        <v>0</v>
      </c>
      <c r="Z38">
        <f>YEAR(Table14[[#This Row],[dt]])</f>
        <v>2018</v>
      </c>
    </row>
    <row r="39" spans="1:26" x14ac:dyDescent="0.25">
      <c r="U39" t="s">
        <v>54</v>
      </c>
      <c r="V39">
        <v>25</v>
      </c>
      <c r="W39" s="1">
        <v>43029</v>
      </c>
      <c r="X39" t="s">
        <v>15</v>
      </c>
      <c r="Y39">
        <v>0</v>
      </c>
      <c r="Z39">
        <f>YEAR(Table14[[#This Row],[dt]])</f>
        <v>2017</v>
      </c>
    </row>
    <row r="40" spans="1:26" x14ac:dyDescent="0.25">
      <c r="U40" t="s">
        <v>55</v>
      </c>
      <c r="V40">
        <v>27</v>
      </c>
      <c r="W40" s="1">
        <v>43236</v>
      </c>
      <c r="X40" t="s">
        <v>19</v>
      </c>
      <c r="Y40">
        <v>0</v>
      </c>
      <c r="Z40">
        <f>YEAR(Table14[[#This Row],[dt]])</f>
        <v>2018</v>
      </c>
    </row>
    <row r="41" spans="1:26" x14ac:dyDescent="0.25">
      <c r="U41" t="s">
        <v>56</v>
      </c>
      <c r="V41">
        <v>28</v>
      </c>
      <c r="W41" s="1">
        <v>43087</v>
      </c>
      <c r="X41" t="s">
        <v>28</v>
      </c>
      <c r="Y41">
        <v>1</v>
      </c>
      <c r="Z41">
        <f>YEAR(Table14[[#This Row],[dt]])</f>
        <v>2017</v>
      </c>
    </row>
    <row r="42" spans="1:26" x14ac:dyDescent="0.25">
      <c r="U42" t="s">
        <v>57</v>
      </c>
      <c r="V42">
        <v>25</v>
      </c>
      <c r="W42" s="1">
        <v>43155</v>
      </c>
      <c r="X42" t="s">
        <v>15</v>
      </c>
      <c r="Y42">
        <v>0</v>
      </c>
      <c r="Z42">
        <f>YEAR(Table14[[#This Row],[dt]])</f>
        <v>2018</v>
      </c>
    </row>
    <row r="43" spans="1:26" x14ac:dyDescent="0.25">
      <c r="U43" t="s">
        <v>58</v>
      </c>
      <c r="V43">
        <v>29</v>
      </c>
      <c r="W43" s="1">
        <v>42923</v>
      </c>
      <c r="X43" t="s">
        <v>15</v>
      </c>
      <c r="Y43">
        <v>1</v>
      </c>
      <c r="Z43">
        <f>YEAR(Table14[[#This Row],[dt]])</f>
        <v>2017</v>
      </c>
    </row>
    <row r="44" spans="1:26" x14ac:dyDescent="0.25">
      <c r="U44" t="s">
        <v>59</v>
      </c>
      <c r="V44">
        <v>24</v>
      </c>
      <c r="W44" s="1">
        <v>43035</v>
      </c>
      <c r="X44" t="s">
        <v>5</v>
      </c>
      <c r="Y44">
        <v>0</v>
      </c>
      <c r="Z44">
        <f>YEAR(Table14[[#This Row],[dt]])</f>
        <v>2017</v>
      </c>
    </row>
    <row r="45" spans="1:26" x14ac:dyDescent="0.25">
      <c r="U45" t="s">
        <v>61</v>
      </c>
      <c r="V45">
        <v>35</v>
      </c>
      <c r="W45" s="1">
        <v>43164</v>
      </c>
      <c r="X45" t="s">
        <v>17</v>
      </c>
      <c r="Y45">
        <v>0</v>
      </c>
      <c r="Z45">
        <f>YEAR(Table14[[#This Row],[dt]])</f>
        <v>2018</v>
      </c>
    </row>
    <row r="46" spans="1:26" x14ac:dyDescent="0.25">
      <c r="U46" t="s">
        <v>62</v>
      </c>
      <c r="V46">
        <v>24</v>
      </c>
      <c r="W46" s="1">
        <v>42923</v>
      </c>
      <c r="X46" t="s">
        <v>19</v>
      </c>
      <c r="Y46">
        <v>0</v>
      </c>
      <c r="Z46">
        <f>YEAR(Table14[[#This Row],[dt]])</f>
        <v>2017</v>
      </c>
    </row>
    <row r="47" spans="1:26" x14ac:dyDescent="0.25">
      <c r="U47" t="s">
        <v>63</v>
      </c>
      <c r="V47">
        <v>30</v>
      </c>
      <c r="W47" s="1">
        <v>43054</v>
      </c>
      <c r="X47" t="s">
        <v>17</v>
      </c>
      <c r="Y47">
        <v>0</v>
      </c>
      <c r="Z47">
        <f>YEAR(Table14[[#This Row],[dt]])</f>
        <v>2017</v>
      </c>
    </row>
    <row r="48" spans="1:26" x14ac:dyDescent="0.25">
      <c r="U48" t="s">
        <v>64</v>
      </c>
      <c r="V48">
        <v>24</v>
      </c>
      <c r="W48" s="1">
        <v>42891</v>
      </c>
      <c r="X48" t="s">
        <v>11</v>
      </c>
      <c r="Y48">
        <v>0</v>
      </c>
      <c r="Z48">
        <f>YEAR(Table14[[#This Row],[dt]])</f>
        <v>2017</v>
      </c>
    </row>
    <row r="49" spans="21:26" x14ac:dyDescent="0.25">
      <c r="U49" t="s">
        <v>65</v>
      </c>
      <c r="V49">
        <v>34</v>
      </c>
      <c r="W49" s="1">
        <v>43022</v>
      </c>
      <c r="X49" t="s">
        <v>15</v>
      </c>
      <c r="Y49">
        <v>0</v>
      </c>
      <c r="Z49">
        <f>YEAR(Table14[[#This Row],[dt]])</f>
        <v>2017</v>
      </c>
    </row>
    <row r="50" spans="21:26" x14ac:dyDescent="0.25">
      <c r="U50" t="s">
        <v>66</v>
      </c>
      <c r="V50">
        <v>35</v>
      </c>
      <c r="W50" s="1">
        <v>43064</v>
      </c>
      <c r="X50" t="s">
        <v>21</v>
      </c>
      <c r="Y50">
        <v>1</v>
      </c>
      <c r="Z50">
        <f>YEAR(Table14[[#This Row],[dt]])</f>
        <v>2017</v>
      </c>
    </row>
    <row r="51" spans="21:26" x14ac:dyDescent="0.25">
      <c r="U51" t="s">
        <v>67</v>
      </c>
      <c r="V51">
        <v>34</v>
      </c>
      <c r="W51" s="1">
        <v>43170</v>
      </c>
      <c r="X51" t="s">
        <v>17</v>
      </c>
      <c r="Y51">
        <v>0</v>
      </c>
      <c r="Z51">
        <f>YEAR(Table14[[#This Row],[dt]])</f>
        <v>2018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  <vt:lpstr>Session3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2024-08-12T17:15:50Z</dcterms:modified>
</cp:coreProperties>
</file>