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csgorg-my.sharepoint.com/personal/jmallett_csg_org/Documents/GitProjects/va_casestudy/"/>
    </mc:Choice>
  </mc:AlternateContent>
  <xr:revisionPtr revIDLastSave="4" documentId="13_ncr:1_{D021C4DC-C3A6-4C70-8087-F8BD10030BA4}" xr6:coauthVersionLast="47" xr6:coauthVersionMax="47" xr10:uidLastSave="{67DA349F-5541-47B4-A325-BE8ED9DAF5B7}"/>
  <bookViews>
    <workbookView xWindow="-21720" yWindow="765" windowWidth="20955" windowHeight="14265" activeTab="4" xr2:uid="{49CF00D1-68CA-4DA7-9F84-7A2BC145D750}"/>
  </bookViews>
  <sheets>
    <sheet name="roster" sheetId="1" r:id="rId1"/>
    <sheet name="staff" sheetId="6" r:id="rId2"/>
    <sheet name="Lab Task1 Explore" sheetId="2" r:id="rId3"/>
    <sheet name="Lab Task1 Clean" sheetId="3" r:id="rId4"/>
    <sheet name="Lab Task23" sheetId="4" r:id="rId5"/>
    <sheet name="Session2 Task1" sheetId="5" r:id="rId6"/>
    <sheet name="Session2 Task2" sheetId="7" r:id="rId7"/>
  </sheets>
  <definedNames>
    <definedName name="_xlchart.v1.0" hidden="1">roster!$B$1</definedName>
    <definedName name="_xlchart.v1.1" hidden="1">roster!$B$2:$B$56</definedName>
  </definedNames>
  <calcPr calcId="191029"/>
  <pivotCaches>
    <pivotCache cacheId="0" r:id="rId8"/>
    <pivotCache cacheId="1" r:id="rId9"/>
    <pivotCache cacheId="2" r:id="rId10"/>
    <pivotCache cacheId="3" r:id="rId11"/>
    <pivotCache cacheId="4" r:id="rId12"/>
    <pivotCache cacheId="5" r:id="rId13"/>
    <pivotCache cacheId="6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7" l="1"/>
  <c r="C5" i="7"/>
  <c r="C6" i="7"/>
  <c r="C7" i="7"/>
  <c r="C8" i="7"/>
  <c r="C9" i="7"/>
  <c r="C10" i="7"/>
  <c r="C11" i="7"/>
  <c r="C12" i="7"/>
  <c r="C13" i="7"/>
  <c r="F22" i="4"/>
  <c r="F25" i="4"/>
  <c r="F12" i="4"/>
  <c r="F9" i="4"/>
  <c r="F19" i="4"/>
  <c r="F13" i="4"/>
  <c r="F11" i="4"/>
  <c r="F10" i="4"/>
  <c r="F8" i="4"/>
  <c r="F7" i="4"/>
  <c r="F20" i="4"/>
  <c r="F24" i="4"/>
  <c r="F18" i="4"/>
  <c r="F6" i="4"/>
  <c r="F23" i="4"/>
  <c r="F21" i="4"/>
  <c r="F5" i="4"/>
  <c r="F26" i="4"/>
  <c r="F4" i="4"/>
  <c r="F17" i="4"/>
  <c r="I4" i="7" l="1"/>
  <c r="E4" i="7"/>
</calcChain>
</file>

<file path=xl/sharedStrings.xml><?xml version="1.0" encoding="utf-8"?>
<sst xmlns="http://schemas.openxmlformats.org/spreadsheetml/2006/main" count="658" uniqueCount="183">
  <si>
    <t>client_names</t>
  </si>
  <si>
    <t>age</t>
  </si>
  <si>
    <t>programs</t>
  </si>
  <si>
    <t>ret</t>
  </si>
  <si>
    <t>Murl Kunde</t>
  </si>
  <si>
    <t>bcs</t>
  </si>
  <si>
    <t>Breana Ebert</t>
  </si>
  <si>
    <t>brv</t>
  </si>
  <si>
    <t>Dr. Tre Armstrong II</t>
  </si>
  <si>
    <t>Beckham Gerhold</t>
  </si>
  <si>
    <t>Mr. Elihu Klocko</t>
  </si>
  <si>
    <t>resolve</t>
  </si>
  <si>
    <t>Cyndi Shanahan DDS</t>
  </si>
  <si>
    <t>dbt</t>
  </si>
  <si>
    <t>Augustin Medhurst</t>
  </si>
  <si>
    <t>stages</t>
  </si>
  <si>
    <t>Alexys Nader</t>
  </si>
  <si>
    <t>am</t>
  </si>
  <si>
    <t>Etta Stokes-Stanton</t>
  </si>
  <si>
    <t>challenge</t>
  </si>
  <si>
    <t>Frieda Kautzer</t>
  </si>
  <si>
    <t>sotrt</t>
  </si>
  <si>
    <t>Felecia Johnston</t>
  </si>
  <si>
    <t>Oral Hackett IV</t>
  </si>
  <si>
    <t>Wendell Langosh Jr.</t>
  </si>
  <si>
    <t>Francine Stracke</t>
  </si>
  <si>
    <t>Romona McDermott MD</t>
  </si>
  <si>
    <t>Chiquita Connelly-Anderson</t>
  </si>
  <si>
    <t>brave</t>
  </si>
  <si>
    <t>Dr. Soren Goyette MD</t>
  </si>
  <si>
    <t>rdap</t>
  </si>
  <si>
    <t>Gidget Schaefer</t>
  </si>
  <si>
    <t>Lainey Schroeder-Volkman</t>
  </si>
  <si>
    <t>Suzie Reichel</t>
  </si>
  <si>
    <t>Audrina Cassin MD</t>
  </si>
  <si>
    <t>Mr. Franz Abshire</t>
  </si>
  <si>
    <t>Jaydan Turner</t>
  </si>
  <si>
    <t>Hayes Osinski</t>
  </si>
  <si>
    <t>Crawford Kuhlman III</t>
  </si>
  <si>
    <t>Cassius Glover</t>
  </si>
  <si>
    <t>Furman Bechtelar DVM</t>
  </si>
  <si>
    <t>Dr. Orvil Altenwerth III</t>
  </si>
  <si>
    <t>rdp</t>
  </si>
  <si>
    <t>Dollie Brown</t>
  </si>
  <si>
    <t>mhsd</t>
  </si>
  <si>
    <t>Erykah Kessler</t>
  </si>
  <si>
    <t>Mr. Doyle Runte</t>
  </si>
  <si>
    <t>Dr. Boyd Satterfield I</t>
  </si>
  <si>
    <t>Anita Becker</t>
  </si>
  <si>
    <t>bgs</t>
  </si>
  <si>
    <t>Dennie Turner</t>
  </si>
  <si>
    <t>Michell Becker</t>
  </si>
  <si>
    <t>Mr. Denzell Sawayn</t>
  </si>
  <si>
    <t>Miss Debora Heller PhD</t>
  </si>
  <si>
    <t>Deron Tillman</t>
  </si>
  <si>
    <t>Mitzi DuBuque-Dietrich</t>
  </si>
  <si>
    <t>Nancy Homenick</t>
  </si>
  <si>
    <t>Shaneka Crist DVM</t>
  </si>
  <si>
    <t>Gust O'Keefe</t>
  </si>
  <si>
    <t>Miss Marjorie Steuber</t>
  </si>
  <si>
    <t>fbt</t>
  </si>
  <si>
    <t>Dr. Daniella Moore DVM</t>
  </si>
  <si>
    <t>Vonda McLaughlin</t>
  </si>
  <si>
    <t>Cornelius Thompson</t>
  </si>
  <si>
    <t>Melville Jacobson</t>
  </si>
  <si>
    <t>Mr. Ross Pagac</t>
  </si>
  <si>
    <t>Dr. Alexande Huel Jr.</t>
  </si>
  <si>
    <t>Judith Lemke MD</t>
  </si>
  <si>
    <t>Row Labels</t>
  </si>
  <si>
    <t>Grand Total</t>
  </si>
  <si>
    <t>Count of ret</t>
  </si>
  <si>
    <t>Count of programs</t>
  </si>
  <si>
    <t>Average of age</t>
  </si>
  <si>
    <t>staff</t>
  </si>
  <si>
    <t>prg</t>
  </si>
  <si>
    <t>Mrs. Skyler Sawayn MD</t>
  </si>
  <si>
    <t>Telly Mitchell</t>
  </si>
  <si>
    <t>Watson O'Conner</t>
  </si>
  <si>
    <t>Ruthie Wolff</t>
  </si>
  <si>
    <t>Efrain Koch DDS</t>
  </si>
  <si>
    <t>Miss. Kristan Flatley</t>
  </si>
  <si>
    <t>Hollis Murazik m.d.</t>
  </si>
  <si>
    <t>Dr Jacey Schmidt</t>
  </si>
  <si>
    <t>Mrs. Caron O'Keefe MD</t>
  </si>
  <si>
    <t>Helen Effertz</t>
  </si>
  <si>
    <t>Mr Colter Prosacco</t>
  </si>
  <si>
    <t>Frida Waelchi</t>
  </si>
  <si>
    <t>Ms. Mari Kling</t>
  </si>
  <si>
    <t>Asher Hansen-Heidenreich</t>
  </si>
  <si>
    <t>resol</t>
  </si>
  <si>
    <t>Lovina Marks</t>
  </si>
  <si>
    <t>Lakisha Lynch-Gottlieb</t>
  </si>
  <si>
    <t>Shepherd Olson</t>
  </si>
  <si>
    <t>Katharyn Goodwin</t>
  </si>
  <si>
    <t>Philomena Parker Ph.D.</t>
  </si>
  <si>
    <t>Mae Schuster</t>
  </si>
  <si>
    <t>Ancil Blanda</t>
  </si>
  <si>
    <t>Coleton Hackett</t>
  </si>
  <si>
    <t>Bernadette Pfeffer Ph.D.</t>
  </si>
  <si>
    <t>Tilla Kris</t>
  </si>
  <si>
    <t>Sybilla Hilpert</t>
  </si>
  <si>
    <t>Florencio Altenwerth-Ondricka</t>
  </si>
  <si>
    <t>Mr. Benji Prohaska DVM</t>
  </si>
  <si>
    <t>Carolynn Rippin</t>
  </si>
  <si>
    <t>Lonnie Stoltenberg</t>
  </si>
  <si>
    <t>Ashton Konopelski</t>
  </si>
  <si>
    <t>Chaya White</t>
  </si>
  <si>
    <t>Lott Terry</t>
  </si>
  <si>
    <t>Miss. Madonna Hegmann m.d.</t>
  </si>
  <si>
    <t>Davonte Harber</t>
  </si>
  <si>
    <t>Dr. Eugene Harris</t>
  </si>
  <si>
    <t>Garnet Buckridge</t>
  </si>
  <si>
    <t>Macarthur Boyer</t>
  </si>
  <si>
    <t>Dr Coretta Kuhic</t>
  </si>
  <si>
    <t>Chelsie Haag</t>
  </si>
  <si>
    <t>Howell Mraz</t>
  </si>
  <si>
    <t>Chasity Collier m.d.</t>
  </si>
  <si>
    <t>Ms. Shania Emard</t>
  </si>
  <si>
    <t>Kole Walter-Stokes</t>
  </si>
  <si>
    <t>Mr Everet Luettgen PhD</t>
  </si>
  <si>
    <t>Archibald D'Amore DVM</t>
  </si>
  <si>
    <t>Ms Mertie Lind MD</t>
  </si>
  <si>
    <t>Izayah Farrell MD</t>
  </si>
  <si>
    <t>Rogers Mraz Jr</t>
  </si>
  <si>
    <t>stg</t>
  </si>
  <si>
    <t>Angeles Hettinger-Bailey</t>
  </si>
  <si>
    <t>Ms Ardelia Donnelly</t>
  </si>
  <si>
    <t>Antone Bartoletti</t>
  </si>
  <si>
    <t>Ms. Carlene Wilderman</t>
  </si>
  <si>
    <t>Ms. Nya Wehner</t>
  </si>
  <si>
    <t>Cherelle VonRueden-Berge</t>
  </si>
  <si>
    <t>Mrs. Treena Zulauf</t>
  </si>
  <si>
    <t>Eliga Reilly</t>
  </si>
  <si>
    <t>Jaydon Jast</t>
  </si>
  <si>
    <t>Eda Paucek</t>
  </si>
  <si>
    <t>Glennie Parker-Schuster</t>
  </si>
  <si>
    <t>Leslie Wuckert Jr</t>
  </si>
  <si>
    <t>Margarite Ziemann</t>
  </si>
  <si>
    <t>Harrold Bednar</t>
  </si>
  <si>
    <t>Sylva Jaskolski-Brown</t>
  </si>
  <si>
    <t>Ms Antoinette Rutherford d.d.s.</t>
  </si>
  <si>
    <t>Alease VonRueden</t>
  </si>
  <si>
    <t>Bunk Durgan-Zemlak</t>
  </si>
  <si>
    <t>Seth Stracke</t>
  </si>
  <si>
    <t>Mr. Marvin Murray Sr</t>
  </si>
  <si>
    <t>Joyce Kihn</t>
  </si>
  <si>
    <t>Mr Infant Auer</t>
  </si>
  <si>
    <t>Gee Rau MD</t>
  </si>
  <si>
    <t>Roll Dach</t>
  </si>
  <si>
    <t>Dr Casey Boehm m.d.</t>
  </si>
  <si>
    <t>Ms. Ruthie Olson DDS</t>
  </si>
  <si>
    <t>Dr. Rosendo Boyle</t>
  </si>
  <si>
    <t>Jensen Hane-Macejkovic</t>
  </si>
  <si>
    <t>Dr. Russel Christiansen MD</t>
  </si>
  <si>
    <t>Jonnie Reichert</t>
  </si>
  <si>
    <t>Hal Nienow</t>
  </si>
  <si>
    <t>Zechariah Kris-Greenholt</t>
  </si>
  <si>
    <t>ROSTER - PROGRAMS</t>
  </si>
  <si>
    <t>ROSTER - RET</t>
  </si>
  <si>
    <t>ROSTER - AGE</t>
  </si>
  <si>
    <t>Count of prg</t>
  </si>
  <si>
    <t>STAFF - PRG</t>
  </si>
  <si>
    <t>NOTE: Roster Data de-duplicated</t>
  </si>
  <si>
    <t>OVERALL RECIDIVISM RATE</t>
  </si>
  <si>
    <t>ret rate</t>
  </si>
  <si>
    <t>staff count</t>
  </si>
  <si>
    <t>Programs</t>
  </si>
  <si>
    <t>Average of ret rate</t>
  </si>
  <si>
    <t>All 10 Programs</t>
  </si>
  <si>
    <t>(Multiple Items)</t>
  </si>
  <si>
    <t>Just CWC-identified programs (5)</t>
  </si>
  <si>
    <t>fake1</t>
  </si>
  <si>
    <t>fake2</t>
  </si>
  <si>
    <t>Clients Served</t>
  </si>
  <si>
    <t>Weighted Average 10 programs</t>
  </si>
  <si>
    <t>Weighted Average 5 programs</t>
  </si>
  <si>
    <t>1997</t>
  </si>
  <si>
    <t>2007</t>
  </si>
  <si>
    <t>2017</t>
  </si>
  <si>
    <t>2018</t>
  </si>
  <si>
    <t>Weights</t>
  </si>
  <si>
    <t>dt</t>
  </si>
  <si>
    <t>Count of Years (dt)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</si>
</sst>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33" borderId="0" xfId="0" applyFill="1" applyAlignment="1">
      <alignment horizontal="left"/>
    </xf>
    <xf numFmtId="10" fontId="0" fillId="0" borderId="0" xfId="0" applyNumberFormat="1"/>
    <xf numFmtId="0" fontId="0" fillId="33" borderId="0" xfId="0" applyFill="1" applyAlignment="1">
      <alignment horizontal="left" indent="1"/>
    </xf>
    <xf numFmtId="10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19" formatCode="m/d/yyyy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[roster_summer_final.xlsx]Lab Task1 Explore!PivotTable2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'Lab Task1 Explore'!$B$29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'Lab Task1 Explore'!$A$30:$A$34</c:f>
              <c:strCache>
                <c:ptCount val="4"/>
                <c:pt idx="0">
                  <c:v>1997</c:v>
                </c:pt>
                <c:pt idx="1">
                  <c:v>2007</c:v>
                </c:pt>
                <c:pt idx="2">
                  <c:v>2017</c:v>
                </c:pt>
                <c:pt idx="3">
                  <c:v>2018</c:v>
                </c:pt>
              </c:strCache>
            </c:strRef>
          </c:cat>
          <c:val>
            <c:numRef>
              <c:f>'Lab Task1 Explore'!$B$30:$B$34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24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7-49F2-ACDD-F90749348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8572959"/>
        <c:axId val="1048566239"/>
      </c:barChart>
      <c:catAx>
        <c:axId val="104857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566239"/>
        <c:crosses val="autoZero"/>
        <c:auto val="1"/>
        <c:lblAlgn val="ctr"/>
        <c:lblOffset val="100"/>
        <c:noMultiLvlLbl val="0"/>
      </c:catAx>
      <c:valAx>
        <c:axId val="104856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572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[roster_summer_final.xlsx]Lab Task1 Explore!PivotTable8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Roster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'Lab Task1 Explore'!$B$11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'Lab Task1 Explore'!$A$12:$A$26</c:f>
              <c:strCache>
                <c:ptCount val="14"/>
                <c:pt idx="0">
                  <c:v>am</c:v>
                </c:pt>
                <c:pt idx="1">
                  <c:v>bcs</c:v>
                </c:pt>
                <c:pt idx="2">
                  <c:v>bgs</c:v>
                </c:pt>
                <c:pt idx="3">
                  <c:v>brave</c:v>
                </c:pt>
                <c:pt idx="4">
                  <c:v>brv</c:v>
                </c:pt>
                <c:pt idx="5">
                  <c:v>challenge</c:v>
                </c:pt>
                <c:pt idx="6">
                  <c:v>dbt</c:v>
                </c:pt>
                <c:pt idx="7">
                  <c:v>fbt</c:v>
                </c:pt>
                <c:pt idx="8">
                  <c:v>mhsd</c:v>
                </c:pt>
                <c:pt idx="9">
                  <c:v>rdap</c:v>
                </c:pt>
                <c:pt idx="10">
                  <c:v>rdp</c:v>
                </c:pt>
                <c:pt idx="11">
                  <c:v>resolve</c:v>
                </c:pt>
                <c:pt idx="12">
                  <c:v>sotrt</c:v>
                </c:pt>
                <c:pt idx="13">
                  <c:v>stages</c:v>
                </c:pt>
              </c:strCache>
            </c:strRef>
          </c:cat>
          <c:val>
            <c:numRef>
              <c:f>'Lab Task1 Explore'!$B$12:$B$26</c:f>
              <c:numCache>
                <c:formatCode>General</c:formatCode>
                <c:ptCount val="14"/>
                <c:pt idx="0">
                  <c:v>8</c:v>
                </c:pt>
                <c:pt idx="1">
                  <c:v>3</c:v>
                </c:pt>
                <c:pt idx="2">
                  <c:v>1</c:v>
                </c:pt>
                <c:pt idx="3">
                  <c:v>7</c:v>
                </c:pt>
                <c:pt idx="4">
                  <c:v>2</c:v>
                </c:pt>
                <c:pt idx="5">
                  <c:v>6</c:v>
                </c:pt>
                <c:pt idx="6">
                  <c:v>2</c:v>
                </c:pt>
                <c:pt idx="7">
                  <c:v>1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9D-4163-9316-51EC728C2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505039"/>
        <c:axId val="1044508879"/>
      </c:barChart>
      <c:catAx>
        <c:axId val="104450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508879"/>
        <c:crosses val="autoZero"/>
        <c:auto val="1"/>
        <c:lblAlgn val="ctr"/>
        <c:lblOffset val="100"/>
        <c:noMultiLvlLbl val="0"/>
      </c:catAx>
      <c:valAx>
        <c:axId val="104450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50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[roster_summer_final.xlsx]Lab Task1 Explore!PivotTable9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'Lab Task1 Explore'!$E$3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'Lab Task1 Explore'!$D$4:$D$9</c:f>
              <c:strCache>
                <c:ptCount val="5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11</c:v>
                </c:pt>
              </c:strCache>
            </c:strRef>
          </c:cat>
          <c:val>
            <c:numRef>
              <c:f>'Lab Task1 Explore'!$E$4:$E$9</c:f>
              <c:numCache>
                <c:formatCode>General</c:formatCode>
                <c:ptCount val="5"/>
                <c:pt idx="0">
                  <c:v>1</c:v>
                </c:pt>
                <c:pt idx="1">
                  <c:v>34</c:v>
                </c:pt>
                <c:pt idx="2">
                  <c:v>18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8-44DB-B37F-A38F28392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4987215"/>
        <c:axId val="1276649567"/>
      </c:barChart>
      <c:catAx>
        <c:axId val="96498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649567"/>
        <c:crosses val="autoZero"/>
        <c:auto val="1"/>
        <c:lblAlgn val="ctr"/>
        <c:lblOffset val="100"/>
        <c:noMultiLvlLbl val="0"/>
      </c:catAx>
      <c:valAx>
        <c:axId val="127664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9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[roster_summer_final.xlsx]Lab Task1 Explore!PivotTable11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Staff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'Lab Task1 Explore'!$H$3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'Lab Task1 Explore'!$G$4:$G$17</c:f>
              <c:strCache>
                <c:ptCount val="13"/>
                <c:pt idx="0">
                  <c:v>am</c:v>
                </c:pt>
                <c:pt idx="1">
                  <c:v>bcs</c:v>
                </c:pt>
                <c:pt idx="2">
                  <c:v>brave</c:v>
                </c:pt>
                <c:pt idx="3">
                  <c:v>brv</c:v>
                </c:pt>
                <c:pt idx="4">
                  <c:v>challenge</c:v>
                </c:pt>
                <c:pt idx="5">
                  <c:v>dbt</c:v>
                </c:pt>
                <c:pt idx="6">
                  <c:v>mhsd</c:v>
                </c:pt>
                <c:pt idx="7">
                  <c:v>rdap</c:v>
                </c:pt>
                <c:pt idx="8">
                  <c:v>resol</c:v>
                </c:pt>
                <c:pt idx="9">
                  <c:v>resolve</c:v>
                </c:pt>
                <c:pt idx="10">
                  <c:v>sotrt</c:v>
                </c:pt>
                <c:pt idx="11">
                  <c:v>stages</c:v>
                </c:pt>
                <c:pt idx="12">
                  <c:v>stg</c:v>
                </c:pt>
              </c:strCache>
            </c:strRef>
          </c:cat>
          <c:val>
            <c:numRef>
              <c:f>'Lab Task1 Explore'!$H$4:$H$17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2</c:v>
                </c:pt>
                <c:pt idx="4">
                  <c:v>4</c:v>
                </c:pt>
                <c:pt idx="5">
                  <c:v>15</c:v>
                </c:pt>
                <c:pt idx="6">
                  <c:v>6</c:v>
                </c:pt>
                <c:pt idx="7">
                  <c:v>5</c:v>
                </c:pt>
                <c:pt idx="8">
                  <c:v>2</c:v>
                </c:pt>
                <c:pt idx="9">
                  <c:v>6</c:v>
                </c:pt>
                <c:pt idx="10">
                  <c:v>11</c:v>
                </c:pt>
                <c:pt idx="11">
                  <c:v>12</c:v>
                </c:pt>
                <c:pt idx="1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0-4057-955C-EA05F5943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2500639"/>
        <c:axId val="1048560479"/>
      </c:barChart>
      <c:catAx>
        <c:axId val="96250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560479"/>
        <c:crosses val="autoZero"/>
        <c:auto val="1"/>
        <c:lblAlgn val="ctr"/>
        <c:lblOffset val="100"/>
        <c:noMultiLvlLbl val="0"/>
      </c:catAx>
      <c:valAx>
        <c:axId val="104856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50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Recidivism Rate 2017-2018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'Lab Task23'!$F$16</c:f>
              <c:strCache>
                <c:ptCount val="1"/>
                <c:pt idx="0">
                  <c:v>ret rate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'Lab Task23'!$D$17:$D$26</c:f>
              <c:strCache>
                <c:ptCount val="10"/>
                <c:pt idx="0">
                  <c:v>am</c:v>
                </c:pt>
                <c:pt idx="1">
                  <c:v>bcs</c:v>
                </c:pt>
                <c:pt idx="2">
                  <c:v>brave</c:v>
                </c:pt>
                <c:pt idx="3">
                  <c:v>challenge</c:v>
                </c:pt>
                <c:pt idx="4">
                  <c:v>dbt</c:v>
                </c:pt>
                <c:pt idx="5">
                  <c:v>mhsd</c:v>
                </c:pt>
                <c:pt idx="6">
                  <c:v>rdap</c:v>
                </c:pt>
                <c:pt idx="7">
                  <c:v>resolve</c:v>
                </c:pt>
                <c:pt idx="8">
                  <c:v>sotrt</c:v>
                </c:pt>
                <c:pt idx="9">
                  <c:v>stages</c:v>
                </c:pt>
              </c:strCache>
            </c:strRef>
          </c:cat>
          <c:val>
            <c:numRef>
              <c:f>'Lab Task23'!$F$17:$F$26</c:f>
              <c:numCache>
                <c:formatCode>General</c:formatCode>
                <c:ptCount val="10"/>
                <c:pt idx="0">
                  <c:v>0.2857142857142857</c:v>
                </c:pt>
                <c:pt idx="1">
                  <c:v>0.25</c:v>
                </c:pt>
                <c:pt idx="2">
                  <c:v>0.25</c:v>
                </c:pt>
                <c:pt idx="3">
                  <c:v>0.33333333333333331</c:v>
                </c:pt>
                <c:pt idx="4">
                  <c:v>0.66666666666666663</c:v>
                </c:pt>
                <c:pt idx="5">
                  <c:v>0.33333333333333331</c:v>
                </c:pt>
                <c:pt idx="6">
                  <c:v>0.75</c:v>
                </c:pt>
                <c:pt idx="7">
                  <c:v>0.33333333333333331</c:v>
                </c:pt>
                <c:pt idx="8">
                  <c:v>0.66666666666666663</c:v>
                </c:pt>
                <c:pt idx="9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10-49C4-93E2-6662CF807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525529039"/>
        <c:axId val="15255285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'Lab Task23'!$E$16</c15:sqref>
                        </c15:formulaRef>
                      </c:ext>
                    </c:extLst>
                    <c:strCache>
                      <c:ptCount val="1"/>
                      <c:pt idx="0">
                        <c:v>staff count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'Lab Task23'!$D$17:$D$26</c15:sqref>
                        </c15:formulaRef>
                      </c:ext>
                    </c:extLst>
                    <c:strCache>
                      <c:ptCount val="10"/>
                      <c:pt idx="0">
                        <c:v>am</c:v>
                      </c:pt>
                      <c:pt idx="1">
                        <c:v>bcs</c:v>
                      </c:pt>
                      <c:pt idx="2">
                        <c:v>brave</c:v>
                      </c:pt>
                      <c:pt idx="3">
                        <c:v>challenge</c:v>
                      </c:pt>
                      <c:pt idx="4">
                        <c:v>dbt</c:v>
                      </c:pt>
                      <c:pt idx="5">
                        <c:v>mhsd</c:v>
                      </c:pt>
                      <c:pt idx="6">
                        <c:v>rdap</c:v>
                      </c:pt>
                      <c:pt idx="7">
                        <c:v>resolve</c:v>
                      </c:pt>
                      <c:pt idx="8">
                        <c:v>sotrt</c:v>
                      </c:pt>
                      <c:pt idx="9">
                        <c:v>stages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'Lab Task23'!$E$17:$E$26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4</c:v>
                      </c:pt>
                      <c:pt idx="4">
                        <c:v>15</c:v>
                      </c:pt>
                      <c:pt idx="5">
                        <c:v>6</c:v>
                      </c:pt>
                      <c:pt idx="6">
                        <c:v>5</c:v>
                      </c:pt>
                      <c:pt idx="7">
                        <c:v>8</c:v>
                      </c:pt>
                      <c:pt idx="8">
                        <c:v>11</c:v>
                      </c:pt>
                      <c:pt idx="9">
                        <c:v>17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7E10-49C4-93E2-6662CF807ECB}"/>
                  </c:ext>
                </c:extLst>
              </c15:ser>
            </c15:filteredBarSeries>
          </c:ext>
        </c:extLst>
      </c:barChart>
      <c:catAx>
        <c:axId val="152552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528559"/>
        <c:crosses val="autoZero"/>
        <c:auto val="1"/>
        <c:lblAlgn val="ctr"/>
        <c:lblOffset val="100"/>
        <c:noMultiLvlLbl val="0"/>
      </c:catAx>
      <c:valAx>
        <c:axId val="15255285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52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Age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Age Distribution</a:t>
          </a:r>
        </a:p>
      </cx:txPr>
    </cx:title>
    <cx:plotArea>
      <cx:plotAreaRegion>
        <cx:series layoutId="clusteredColumn" uniqueId="{AAA4FD7E-9E86-418D-8090-789032508D87}">
          <cx:tx>
            <cx:txData>
              <cx:f>_xlchart.v1.0</cx:f>
              <cx:v>age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523875</xdr:colOff>
      <xdr:row>1</xdr:row>
      <xdr:rowOff>119062</xdr:rowOff>
    </xdr:from>
    <xdr:to>
      <xdr:col>16</xdr:col>
      <xdr:colOff>219075</xdr:colOff>
      <xdr:row>16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2CEDAB-50C9-5B64-C25B-0032A59BA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16</xdr:row>
      <xdr:rowOff>157162</xdr:rowOff>
    </xdr:from>
    <xdr:to>
      <xdr:col>16</xdr:col>
      <xdr:colOff>266700</xdr:colOff>
      <xdr:row>31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D6619C-0DEF-537A-8D94-1ABEC7D5B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590550</xdr:colOff>
      <xdr:row>32</xdr:row>
      <xdr:rowOff>33337</xdr:rowOff>
    </xdr:from>
    <xdr:to>
      <xdr:col>16</xdr:col>
      <xdr:colOff>285750</xdr:colOff>
      <xdr:row>46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B955AF-80D3-261D-D2AB-E7DBB37D9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19050</xdr:colOff>
      <xdr:row>48</xdr:row>
      <xdr:rowOff>61912</xdr:rowOff>
    </xdr:from>
    <xdr:to>
      <xdr:col>16</xdr:col>
      <xdr:colOff>323850</xdr:colOff>
      <xdr:row>62</xdr:row>
      <xdr:rowOff>138112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EE4A8DA5-A427-3CCC-18A1-1353338B66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34250" y="92059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542925</xdr:colOff>
      <xdr:row>16</xdr:row>
      <xdr:rowOff>185737</xdr:rowOff>
    </xdr:from>
    <xdr:to>
      <xdr:col>24</xdr:col>
      <xdr:colOff>238125</xdr:colOff>
      <xdr:row>31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1FE3C5-D57A-F670-623B-FC2D3BF9A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547687</xdr:colOff>
      <xdr:row>9</xdr:row>
      <xdr:rowOff>4762</xdr:rowOff>
    </xdr:from>
    <xdr:to>
      <xdr:col>16</xdr:col>
      <xdr:colOff>242887</xdr:colOff>
      <xdr:row>23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9C2909-701F-E827-1C2F-7180122DD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ua Mallett" refreshedDate="45503.806764699075" createdVersion="8" refreshedVersion="8" minRefreshableVersion="3" recordCount="80" xr:uid="{515EE682-81DF-489F-9B17-3A45BC208813}">
  <cacheSource type="worksheet">
    <worksheetSource ref="A1:B81" sheet="staff"/>
  </cacheSource>
  <cacheFields count="2">
    <cacheField name="staff" numFmtId="0">
      <sharedItems/>
    </cacheField>
    <cacheField name="prg" numFmtId="0">
      <sharedItems count="13">
        <s v="brave"/>
        <s v="dbt"/>
        <s v="stages"/>
        <s v="resolve"/>
        <s v="brv"/>
        <s v="rdap"/>
        <s v="am"/>
        <s v="mhsd"/>
        <s v="sotrt"/>
        <s v="resol"/>
        <s v="challenge"/>
        <s v="bcs"/>
        <s v="st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ua Mallett" refreshedDate="45503.80985578704" createdVersion="8" refreshedVersion="8" minRefreshableVersion="3" recordCount="50" xr:uid="{2A2402D2-0621-4291-AA41-8BD8EBB404FD}">
  <cacheSource type="worksheet">
    <worksheetSource ref="A1:E51" sheet="Lab Task1 Clean"/>
  </cacheSource>
  <cacheFields count="5">
    <cacheField name="client_names" numFmtId="0">
      <sharedItems/>
    </cacheField>
    <cacheField name="age" numFmtId="0">
      <sharedItems containsSemiMixedTypes="0" containsString="0" containsNumber="1" containsInteger="1" minValue="19" maxValue="41"/>
    </cacheField>
    <cacheField name="datestart" numFmtId="14">
      <sharedItems containsSemiMixedTypes="0" containsNonDate="0" containsDate="1" containsString="0" minDate="1997-08-22T00:00:00" maxDate="2018-07-01T00:00:00"/>
    </cacheField>
    <cacheField name="programs" numFmtId="0">
      <sharedItems containsBlank="1" count="11">
        <s v="am"/>
        <s v="sotrt"/>
        <s v="mhsd"/>
        <s v="rdap"/>
        <s v="brave"/>
        <s v="bcs"/>
        <s v="dbt"/>
        <s v="challenge"/>
        <s v="stages"/>
        <s v="resolve"/>
        <m u="1"/>
      </sharedItems>
    </cacheField>
    <cacheField name="ret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ua Mallett" refreshedDate="45503.809942361113" createdVersion="8" refreshedVersion="8" minRefreshableVersion="3" recordCount="80" xr:uid="{8F171C4B-B874-40B7-B9A5-080D7F758088}">
  <cacheSource type="worksheet">
    <worksheetSource name="Table2"/>
  </cacheSource>
  <cacheFields count="2">
    <cacheField name="staff" numFmtId="0">
      <sharedItems/>
    </cacheField>
    <cacheField name="prg" numFmtId="0">
      <sharedItems count="10">
        <s v="brave"/>
        <s v="dbt"/>
        <s v="stages"/>
        <s v="resolve"/>
        <s v="rdap"/>
        <s v="am"/>
        <s v="mhsd"/>
        <s v="sotrt"/>
        <s v="challenge"/>
        <s v="bc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ua Mallett" refreshedDate="45503.813127893518" createdVersion="8" refreshedVersion="8" minRefreshableVersion="3" recordCount="10" xr:uid="{D80E99D4-DF4A-4133-A8DD-C3350AD36274}">
  <cacheSource type="worksheet">
    <worksheetSource ref="D3:F13" sheet="Lab Task23"/>
  </cacheSource>
  <cacheFields count="3">
    <cacheField name="Programs" numFmtId="0">
      <sharedItems count="10">
        <s v="am"/>
        <s v="bcs"/>
        <s v="brave"/>
        <s v="challenge"/>
        <s v="dbt"/>
        <s v="mhsd"/>
        <s v="rdap"/>
        <s v="resolve"/>
        <s v="sotrt"/>
        <s v="stages"/>
      </sharedItems>
    </cacheField>
    <cacheField name="staff count" numFmtId="0">
      <sharedItems containsSemiMixedTypes="0" containsString="0" containsNumber="1" containsInteger="1" minValue="2" maxValue="17"/>
    </cacheField>
    <cacheField name="ret rate" numFmtId="0">
      <sharedItems containsSemiMixedTypes="0" containsString="0" containsNumber="1" minValue="0.25" maxValue="0.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ua Mallett" refreshedDate="45503.820483912037" createdVersion="8" refreshedVersion="8" minRefreshableVersion="3" recordCount="50" xr:uid="{2FE5E125-717B-47CF-8AD3-795F07E9A6A8}">
  <cacheSource type="worksheet">
    <worksheetSource name="Table1"/>
  </cacheSource>
  <cacheFields count="5">
    <cacheField name="client_names" numFmtId="0">
      <sharedItems/>
    </cacheField>
    <cacheField name="age" numFmtId="0">
      <sharedItems containsSemiMixedTypes="0" containsString="0" containsNumber="1" containsInteger="1" minValue="19" maxValue="41"/>
    </cacheField>
    <cacheField name="datestart" numFmtId="14">
      <sharedItems containsSemiMixedTypes="0" containsNonDate="0" containsDate="1" containsString="0" minDate="1997-08-22T00:00:00" maxDate="2018-07-01T00:00:00"/>
    </cacheField>
    <cacheField name="programs" numFmtId="0">
      <sharedItems count="10">
        <s v="am"/>
        <s v="sotrt"/>
        <s v="mhsd"/>
        <s v="rdap"/>
        <s v="brave"/>
        <s v="bcs"/>
        <s v="dbt"/>
        <s v="challenge"/>
        <s v="stages"/>
        <s v="resolve"/>
      </sharedItems>
    </cacheField>
    <cacheField name="ret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ua Mallett" refreshedDate="45504.512334490741" createdVersion="8" refreshedVersion="8" minRefreshableVersion="3" recordCount="55" xr:uid="{1E7459E1-CC5F-4955-810C-3F7AE4C07A27}">
  <cacheSource type="worksheet">
    <worksheetSource ref="C1:C56" sheet="roster"/>
  </cacheSource>
  <cacheFields count="4">
    <cacheField name="dt" numFmtId="14">
      <sharedItems containsSemiMixedTypes="0" containsNonDate="0" containsDate="1" containsString="0" minDate="1997-08-22T00:00:00" maxDate="2018-07-01T00:00:00" count="47">
        <d v="2017-11-24T00:00:00"/>
        <d v="2018-03-07T00:00:00"/>
        <d v="2018-04-02T00:00:00"/>
        <d v="2018-04-25T00:00:00"/>
        <d v="2018-04-07T00:00:00"/>
        <d v="2018-02-07T00:00:00"/>
        <d v="2017-09-05T00:00:00"/>
        <d v="2017-07-24T00:00:00"/>
        <d v="2017-06-08T00:00:00"/>
        <d v="2017-04-14T00:00:00"/>
        <d v="2018-06-21T00:00:00"/>
        <d v="2018-06-25T00:00:00"/>
        <d v="2018-06-11T00:00:00"/>
        <d v="2018-04-29T00:00:00"/>
        <d v="2018-01-14T00:00:00"/>
        <d v="2017-08-17T00:00:00"/>
        <d v="2018-04-21T00:00:00"/>
        <d v="2017-12-26T00:00:00"/>
        <d v="2018-02-25T00:00:00"/>
        <d v="2018-02-02T00:00:00"/>
        <d v="2017-10-28T00:00:00"/>
        <d v="2017-11-14T00:00:00"/>
        <d v="2018-01-13T00:00:00"/>
        <d v="2018-04-30T00:00:00"/>
        <d v="2017-08-27T00:00:00"/>
        <d v="2017-12-28T00:00:00"/>
        <d v="2018-04-15T00:00:00"/>
        <d v="2017-08-06T00:00:00"/>
        <d v="1997-08-22T00:00:00"/>
        <d v="2018-03-31T00:00:00"/>
        <d v="2017-12-20T00:00:00"/>
        <d v="2018-02-16T00:00:00"/>
        <d v="2018-06-30T00:00:00"/>
        <d v="2017-11-15T00:00:00"/>
        <d v="2017-11-28T00:00:00"/>
        <d v="2018-03-26T00:00:00"/>
        <d v="2017-10-21T00:00:00"/>
        <d v="2018-05-16T00:00:00"/>
        <d v="2017-12-18T00:00:00"/>
        <d v="2018-02-24T00:00:00"/>
        <d v="2017-07-07T00:00:00"/>
        <d v="2017-10-27T00:00:00"/>
        <d v="2018-03-05T00:00:00"/>
        <d v="2007-06-05T00:00:00"/>
        <d v="2017-10-14T00:00:00"/>
        <d v="2017-11-25T00:00:00"/>
        <d v="2018-03-11T00:00:00"/>
      </sharedItems>
      <fieldGroup par="3"/>
    </cacheField>
    <cacheField name="Months (dt)" numFmtId="0" databaseField="0">
      <fieldGroup base="0">
        <rangePr groupBy="months" startDate="1997-08-22T00:00:00" endDate="2018-07-01T00:00:00"/>
        <groupItems count="14">
          <s v="&lt;8/22/199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/2018"/>
        </groupItems>
      </fieldGroup>
    </cacheField>
    <cacheField name="Quarters (dt)" numFmtId="0" databaseField="0">
      <fieldGroup base="0">
        <rangePr groupBy="quarters" startDate="1997-08-22T00:00:00" endDate="2018-07-01T00:00:00"/>
        <groupItems count="6">
          <s v="&lt;8/22/1997"/>
          <s v="Qtr1"/>
          <s v="Qtr2"/>
          <s v="Qtr3"/>
          <s v="Qtr4"/>
          <s v="&gt;7/1/2018"/>
        </groupItems>
      </fieldGroup>
    </cacheField>
    <cacheField name="Years (dt)" numFmtId="0" databaseField="0">
      <fieldGroup base="0">
        <rangePr groupBy="years" startDate="1997-08-22T00:00:00" endDate="2018-07-01T00:00:00"/>
        <groupItems count="24">
          <s v="&lt;8/22/1997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&gt;7/1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ua Mallett" refreshedDate="45504.519412268521" createdVersion="8" refreshedVersion="8" minRefreshableVersion="3" recordCount="55" xr:uid="{D1C902E9-AC32-417E-A8A7-CBA7F3BF3DAC}">
  <cacheSource type="worksheet">
    <worksheetSource ref="A1:E56" sheet="roster"/>
  </cacheSource>
  <cacheFields count="5">
    <cacheField name="client_names" numFmtId="0">
      <sharedItems/>
    </cacheField>
    <cacheField name="age" numFmtId="0">
      <sharedItems containsSemiMixedTypes="0" containsString="0" containsNumber="1" containsInteger="1" minValue="19" maxValue="41"/>
    </cacheField>
    <cacheField name="dt" numFmtId="14">
      <sharedItems containsSemiMixedTypes="0" containsNonDate="0" containsDate="1" containsString="0" minDate="1997-08-22T00:00:00" maxDate="2018-07-01T00:00:00"/>
    </cacheField>
    <cacheField name="programs" numFmtId="0">
      <sharedItems count="14">
        <s v="am"/>
        <s v="sotrt"/>
        <s v="mhsd"/>
        <s v="rdp"/>
        <s v="brave"/>
        <s v="bcs"/>
        <s v="dbt"/>
        <s v="challenge"/>
        <s v="rdap"/>
        <s v="stages"/>
        <s v="resolve"/>
        <s v="brv"/>
        <s v="fbt"/>
        <s v="bgs"/>
      </sharedItems>
    </cacheField>
    <cacheField name="ret" numFmtId="0">
      <sharedItems containsSemiMixedTypes="0" containsString="0" containsNumber="1" containsInteger="1" minValue="-1" maxValue="11" count="5">
        <n v="1"/>
        <n v="0"/>
        <n v="11"/>
        <n v="2"/>
        <n v="-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s v="Mrs. Skyler Sawayn MD"/>
    <x v="0"/>
  </r>
  <r>
    <s v="Telly Mitchell"/>
    <x v="1"/>
  </r>
  <r>
    <s v="Watson O'Conner"/>
    <x v="2"/>
  </r>
  <r>
    <s v="Ruthie Wolff"/>
    <x v="0"/>
  </r>
  <r>
    <s v="Efrain Koch DDS"/>
    <x v="3"/>
  </r>
  <r>
    <s v="Miss. Kristan Flatley"/>
    <x v="0"/>
  </r>
  <r>
    <s v="Hollis Murazik m.d."/>
    <x v="4"/>
  </r>
  <r>
    <s v="Dr Jacey Schmidt"/>
    <x v="5"/>
  </r>
  <r>
    <s v="Mrs. Caron O'Keefe MD"/>
    <x v="6"/>
  </r>
  <r>
    <s v="Helen Effertz"/>
    <x v="0"/>
  </r>
  <r>
    <s v="Mr Colter Prosacco"/>
    <x v="1"/>
  </r>
  <r>
    <s v="Frida Waelchi"/>
    <x v="7"/>
  </r>
  <r>
    <s v="Ms. Mari Kling"/>
    <x v="8"/>
  </r>
  <r>
    <s v="Asher Hansen-Heidenreich"/>
    <x v="9"/>
  </r>
  <r>
    <s v="Lovina Marks"/>
    <x v="1"/>
  </r>
  <r>
    <s v="Lakisha Lynch-Gottlieb"/>
    <x v="5"/>
  </r>
  <r>
    <s v="Shepherd Olson"/>
    <x v="10"/>
  </r>
  <r>
    <s v="Katharyn Goodwin"/>
    <x v="0"/>
  </r>
  <r>
    <s v="Philomena Parker Ph.D."/>
    <x v="1"/>
  </r>
  <r>
    <s v="Mae Schuster"/>
    <x v="5"/>
  </r>
  <r>
    <s v="Ancil Blanda"/>
    <x v="1"/>
  </r>
  <r>
    <s v="Coleton Hackett"/>
    <x v="0"/>
  </r>
  <r>
    <s v="Bernadette Pfeffer Ph.D."/>
    <x v="8"/>
  </r>
  <r>
    <s v="Tilla Kris"/>
    <x v="8"/>
  </r>
  <r>
    <s v="Sybilla Hilpert"/>
    <x v="2"/>
  </r>
  <r>
    <s v="Florencio Altenwerth-Ondricka"/>
    <x v="3"/>
  </r>
  <r>
    <s v="Mr. Benji Prohaska DVM"/>
    <x v="2"/>
  </r>
  <r>
    <s v="Carolynn Rippin"/>
    <x v="1"/>
  </r>
  <r>
    <s v="Lonnie Stoltenberg"/>
    <x v="10"/>
  </r>
  <r>
    <s v="Ashton Konopelski"/>
    <x v="7"/>
  </r>
  <r>
    <s v="Chaya White"/>
    <x v="8"/>
  </r>
  <r>
    <s v="Lott Terry"/>
    <x v="11"/>
  </r>
  <r>
    <s v="Miss. Madonna Hegmann m.d."/>
    <x v="10"/>
  </r>
  <r>
    <s v="Davonte Harber"/>
    <x v="1"/>
  </r>
  <r>
    <s v="Dr. Eugene Harris"/>
    <x v="3"/>
  </r>
  <r>
    <s v="Garnet Buckridge"/>
    <x v="7"/>
  </r>
  <r>
    <s v="Macarthur Boyer"/>
    <x v="8"/>
  </r>
  <r>
    <s v="Dr Coretta Kuhic"/>
    <x v="1"/>
  </r>
  <r>
    <s v="Chelsie Haag"/>
    <x v="2"/>
  </r>
  <r>
    <s v="Howell Mraz"/>
    <x v="2"/>
  </r>
  <r>
    <s v="Chasity Collier m.d."/>
    <x v="2"/>
  </r>
  <r>
    <s v="Ms. Shania Emard"/>
    <x v="2"/>
  </r>
  <r>
    <s v="Kole Walter-Stokes"/>
    <x v="8"/>
  </r>
  <r>
    <s v="Mr Everet Luettgen PhD"/>
    <x v="10"/>
  </r>
  <r>
    <s v="Archibald D'Amore DVM"/>
    <x v="7"/>
  </r>
  <r>
    <s v="Ms Mertie Lind MD"/>
    <x v="2"/>
  </r>
  <r>
    <s v="Izayah Farrell MD"/>
    <x v="5"/>
  </r>
  <r>
    <s v="Rogers Mraz Jr"/>
    <x v="12"/>
  </r>
  <r>
    <s v="Angeles Hettinger-Bailey"/>
    <x v="8"/>
  </r>
  <r>
    <s v="Ms Ardelia Donnelly"/>
    <x v="7"/>
  </r>
  <r>
    <s v="Antone Bartoletti"/>
    <x v="8"/>
  </r>
  <r>
    <s v="Ms. Carlene Wilderman"/>
    <x v="1"/>
  </r>
  <r>
    <s v="Ms. Nya Wehner"/>
    <x v="1"/>
  </r>
  <r>
    <s v="Cherelle VonRueden-Berge"/>
    <x v="12"/>
  </r>
  <r>
    <s v="Mrs. Treena Zulauf"/>
    <x v="8"/>
  </r>
  <r>
    <s v="Eliga Reilly"/>
    <x v="9"/>
  </r>
  <r>
    <s v="Jaydon Jast"/>
    <x v="12"/>
  </r>
  <r>
    <s v="Eda Paucek"/>
    <x v="1"/>
  </r>
  <r>
    <s v="Glennie Parker-Schuster"/>
    <x v="5"/>
  </r>
  <r>
    <s v="Leslie Wuckert Jr"/>
    <x v="8"/>
  </r>
  <r>
    <s v="Margarite Ziemann"/>
    <x v="12"/>
  </r>
  <r>
    <s v="Harrold Bednar"/>
    <x v="2"/>
  </r>
  <r>
    <s v="Sylva Jaskolski-Brown"/>
    <x v="6"/>
  </r>
  <r>
    <s v="Ms Antoinette Rutherford d.d.s."/>
    <x v="8"/>
  </r>
  <r>
    <s v="Alease VonRueden"/>
    <x v="2"/>
  </r>
  <r>
    <s v="Bunk Durgan-Zemlak"/>
    <x v="7"/>
  </r>
  <r>
    <s v="Seth Stracke"/>
    <x v="11"/>
  </r>
  <r>
    <s v="Mr. Marvin Murray Sr"/>
    <x v="11"/>
  </r>
  <r>
    <s v="Joyce Kihn"/>
    <x v="3"/>
  </r>
  <r>
    <s v="Mr Infant Auer"/>
    <x v="3"/>
  </r>
  <r>
    <s v="Gee Rau MD"/>
    <x v="2"/>
  </r>
  <r>
    <s v="Roll Dach"/>
    <x v="1"/>
  </r>
  <r>
    <s v="Dr Casey Boehm m.d."/>
    <x v="2"/>
  </r>
  <r>
    <s v="Ms. Ruthie Olson DDS"/>
    <x v="1"/>
  </r>
  <r>
    <s v="Dr. Rosendo Boyle"/>
    <x v="1"/>
  </r>
  <r>
    <s v="Jensen Hane-Macejkovic"/>
    <x v="4"/>
  </r>
  <r>
    <s v="Dr. Russel Christiansen MD"/>
    <x v="11"/>
  </r>
  <r>
    <s v="Jonnie Reichert"/>
    <x v="12"/>
  </r>
  <r>
    <s v="Hal Nienow"/>
    <x v="1"/>
  </r>
  <r>
    <s v="Zechariah Kris-Greenholt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Murl Kunde"/>
    <n v="32"/>
    <d v="2017-11-24T00:00:00"/>
    <x v="0"/>
    <x v="0"/>
  </r>
  <r>
    <s v="Breana Ebert"/>
    <n v="27"/>
    <d v="2018-03-07T00:00:00"/>
    <x v="1"/>
    <x v="0"/>
  </r>
  <r>
    <s v="Dr. Tre Armstrong II"/>
    <n v="33"/>
    <d v="2018-04-02T00:00:00"/>
    <x v="2"/>
    <x v="1"/>
  </r>
  <r>
    <s v="Beckham Gerhold"/>
    <n v="27"/>
    <d v="2018-04-25T00:00:00"/>
    <x v="3"/>
    <x v="1"/>
  </r>
  <r>
    <s v="Mr. Elihu Klocko"/>
    <n v="29"/>
    <d v="2018-04-07T00:00:00"/>
    <x v="4"/>
    <x v="1"/>
  </r>
  <r>
    <s v="Cyndi Shanahan DDS"/>
    <n v="21"/>
    <d v="2018-02-07T00:00:00"/>
    <x v="5"/>
    <x v="1"/>
  </r>
  <r>
    <s v="Augustin Medhurst"/>
    <n v="26"/>
    <d v="2017-09-05T00:00:00"/>
    <x v="6"/>
    <x v="0"/>
  </r>
  <r>
    <s v="Alexys Nader"/>
    <n v="24"/>
    <d v="2017-07-24T00:00:00"/>
    <x v="7"/>
    <x v="1"/>
  </r>
  <r>
    <s v="Etta Stokes-Stanton"/>
    <n v="35"/>
    <d v="2017-06-08T00:00:00"/>
    <x v="3"/>
    <x v="0"/>
  </r>
  <r>
    <s v="Frieda Kautzer"/>
    <n v="19"/>
    <d v="2017-04-14T00:00:00"/>
    <x v="2"/>
    <x v="1"/>
  </r>
  <r>
    <s v="Felecia Johnston"/>
    <n v="28"/>
    <d v="2018-06-21T00:00:00"/>
    <x v="4"/>
    <x v="1"/>
  </r>
  <r>
    <s v="Oral Hackett IV"/>
    <n v="36"/>
    <d v="2018-06-25T00:00:00"/>
    <x v="4"/>
    <x v="1"/>
  </r>
  <r>
    <s v="Wendell Langosh Jr."/>
    <n v="30"/>
    <d v="2018-06-11T00:00:00"/>
    <x v="5"/>
    <x v="0"/>
  </r>
  <r>
    <s v="Francine Stracke"/>
    <n v="22"/>
    <d v="2018-04-29T00:00:00"/>
    <x v="8"/>
    <x v="0"/>
  </r>
  <r>
    <s v="Romona McDermott MD"/>
    <n v="25"/>
    <d v="2018-01-14T00:00:00"/>
    <x v="7"/>
    <x v="0"/>
  </r>
  <r>
    <s v="Chiquita Connelly-Anderson"/>
    <n v="20"/>
    <d v="2017-08-17T00:00:00"/>
    <x v="8"/>
    <x v="1"/>
  </r>
  <r>
    <s v="Dr. Soren Goyette MD"/>
    <n v="25"/>
    <d v="2018-04-21T00:00:00"/>
    <x v="0"/>
    <x v="1"/>
  </r>
  <r>
    <s v="Gidget Schaefer"/>
    <n v="29"/>
    <d v="2017-12-26T00:00:00"/>
    <x v="6"/>
    <x v="0"/>
  </r>
  <r>
    <s v="Lainey Schroeder-Volkman"/>
    <n v="22"/>
    <d v="2018-02-25T00:00:00"/>
    <x v="8"/>
    <x v="1"/>
  </r>
  <r>
    <s v="Suzie Reichel"/>
    <n v="35"/>
    <d v="2018-02-02T00:00:00"/>
    <x v="4"/>
    <x v="0"/>
  </r>
  <r>
    <s v="Audrina Cassin MD"/>
    <n v="36"/>
    <d v="2017-10-28T00:00:00"/>
    <x v="9"/>
    <x v="1"/>
  </r>
  <r>
    <s v="Mr. Franz Abshire"/>
    <n v="29"/>
    <d v="2017-11-14T00:00:00"/>
    <x v="4"/>
    <x v="1"/>
  </r>
  <r>
    <s v="Jaydan Turner"/>
    <n v="37"/>
    <d v="2018-01-13T00:00:00"/>
    <x v="2"/>
    <x v="0"/>
  </r>
  <r>
    <s v="Hayes Osinski"/>
    <n v="27"/>
    <d v="2018-04-30T00:00:00"/>
    <x v="7"/>
    <x v="1"/>
  </r>
  <r>
    <s v="Crawford Kuhlman III"/>
    <n v="29"/>
    <d v="2018-01-13T00:00:00"/>
    <x v="3"/>
    <x v="0"/>
  </r>
  <r>
    <s v="Cassius Glover"/>
    <n v="29"/>
    <d v="2017-08-27T00:00:00"/>
    <x v="0"/>
    <x v="1"/>
  </r>
  <r>
    <s v="Furman Bechtelar DVM"/>
    <n v="28"/>
    <d v="2017-12-28T00:00:00"/>
    <x v="5"/>
    <x v="1"/>
  </r>
  <r>
    <s v="Dr. Orvil Altenwerth III"/>
    <n v="32"/>
    <d v="2018-04-15T00:00:00"/>
    <x v="1"/>
    <x v="1"/>
  </r>
  <r>
    <s v="Dollie Brown"/>
    <n v="32"/>
    <d v="2017-08-06T00:00:00"/>
    <x v="4"/>
    <x v="1"/>
  </r>
  <r>
    <s v="Erykah Kessler"/>
    <n v="41"/>
    <d v="1997-08-22T00:00:00"/>
    <x v="7"/>
    <x v="0"/>
  </r>
  <r>
    <s v="Mr. Doyle Runte"/>
    <n v="22"/>
    <d v="2018-03-31T00:00:00"/>
    <x v="6"/>
    <x v="1"/>
  </r>
  <r>
    <s v="Dr. Boyd Satterfield I"/>
    <n v="25"/>
    <d v="2017-12-20T00:00:00"/>
    <x v="8"/>
    <x v="1"/>
  </r>
  <r>
    <s v="Anita Becker"/>
    <n v="24"/>
    <d v="2018-02-16T00:00:00"/>
    <x v="8"/>
    <x v="0"/>
  </r>
  <r>
    <s v="Dennie Turner"/>
    <n v="32"/>
    <d v="2018-06-30T00:00:00"/>
    <x v="0"/>
    <x v="0"/>
  </r>
  <r>
    <s v="Michell Becker"/>
    <n v="29"/>
    <d v="2017-11-15T00:00:00"/>
    <x v="9"/>
    <x v="0"/>
  </r>
  <r>
    <s v="Mr. Denzell Sawayn"/>
    <n v="25"/>
    <d v="2017-11-28T00:00:00"/>
    <x v="3"/>
    <x v="0"/>
  </r>
  <r>
    <s v="Miss Debora Heller PhD"/>
    <n v="35"/>
    <d v="2018-03-26T00:00:00"/>
    <x v="4"/>
    <x v="1"/>
  </r>
  <r>
    <s v="Deron Tillman"/>
    <n v="25"/>
    <d v="2017-10-21T00:00:00"/>
    <x v="8"/>
    <x v="1"/>
  </r>
  <r>
    <s v="Mitzi DuBuque-Dietrich"/>
    <n v="27"/>
    <d v="2018-05-16T00:00:00"/>
    <x v="7"/>
    <x v="1"/>
  </r>
  <r>
    <s v="Nancy Homenick"/>
    <n v="28"/>
    <d v="2017-12-18T00:00:00"/>
    <x v="4"/>
    <x v="0"/>
  </r>
  <r>
    <s v="Shaneka Crist DVM"/>
    <n v="25"/>
    <d v="2018-02-24T00:00:00"/>
    <x v="8"/>
    <x v="1"/>
  </r>
  <r>
    <s v="Gust O'Keefe"/>
    <n v="29"/>
    <d v="2017-07-07T00:00:00"/>
    <x v="8"/>
    <x v="0"/>
  </r>
  <r>
    <s v="Miss Marjorie Steuber"/>
    <n v="24"/>
    <d v="2017-10-27T00:00:00"/>
    <x v="5"/>
    <x v="1"/>
  </r>
  <r>
    <s v="Dr. Daniella Moore DVM"/>
    <n v="35"/>
    <d v="2018-03-05T00:00:00"/>
    <x v="0"/>
    <x v="1"/>
  </r>
  <r>
    <s v="Vonda McLaughlin"/>
    <n v="24"/>
    <d v="2017-07-07T00:00:00"/>
    <x v="7"/>
    <x v="1"/>
  </r>
  <r>
    <s v="Cornelius Thompson"/>
    <n v="30"/>
    <d v="2017-11-15T00:00:00"/>
    <x v="0"/>
    <x v="1"/>
  </r>
  <r>
    <s v="Melville Jacobson"/>
    <n v="24"/>
    <d v="2007-06-05T00:00:00"/>
    <x v="9"/>
    <x v="1"/>
  </r>
  <r>
    <s v="Mr. Ross Pagac"/>
    <n v="34"/>
    <d v="2017-10-14T00:00:00"/>
    <x v="8"/>
    <x v="1"/>
  </r>
  <r>
    <s v="Dr. Alexande Huel Jr."/>
    <n v="35"/>
    <d v="2017-11-25T00:00:00"/>
    <x v="1"/>
    <x v="0"/>
  </r>
  <r>
    <s v="Judith Lemke MD"/>
    <n v="34"/>
    <d v="2018-03-11T00:00:00"/>
    <x v="0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s v="Mrs. Skyler Sawayn MD"/>
    <x v="0"/>
  </r>
  <r>
    <s v="Telly Mitchell"/>
    <x v="1"/>
  </r>
  <r>
    <s v="Watson O'Conner"/>
    <x v="2"/>
  </r>
  <r>
    <s v="Ruthie Wolff"/>
    <x v="0"/>
  </r>
  <r>
    <s v="Efrain Koch DDS"/>
    <x v="3"/>
  </r>
  <r>
    <s v="Miss. Kristan Flatley"/>
    <x v="0"/>
  </r>
  <r>
    <s v="Hollis Murazik m.d."/>
    <x v="0"/>
  </r>
  <r>
    <s v="Dr Jacey Schmidt"/>
    <x v="4"/>
  </r>
  <r>
    <s v="Mrs. Caron O'Keefe MD"/>
    <x v="5"/>
  </r>
  <r>
    <s v="Helen Effertz"/>
    <x v="0"/>
  </r>
  <r>
    <s v="Mr Colter Prosacco"/>
    <x v="1"/>
  </r>
  <r>
    <s v="Frida Waelchi"/>
    <x v="6"/>
  </r>
  <r>
    <s v="Ms. Mari Kling"/>
    <x v="7"/>
  </r>
  <r>
    <s v="Asher Hansen-Heidenreich"/>
    <x v="3"/>
  </r>
  <r>
    <s v="Lovina Marks"/>
    <x v="1"/>
  </r>
  <r>
    <s v="Lakisha Lynch-Gottlieb"/>
    <x v="4"/>
  </r>
  <r>
    <s v="Shepherd Olson"/>
    <x v="8"/>
  </r>
  <r>
    <s v="Katharyn Goodwin"/>
    <x v="0"/>
  </r>
  <r>
    <s v="Philomena Parker Ph.D."/>
    <x v="1"/>
  </r>
  <r>
    <s v="Mae Schuster"/>
    <x v="4"/>
  </r>
  <r>
    <s v="Ancil Blanda"/>
    <x v="1"/>
  </r>
  <r>
    <s v="Coleton Hackett"/>
    <x v="0"/>
  </r>
  <r>
    <s v="Bernadette Pfeffer Ph.D."/>
    <x v="7"/>
  </r>
  <r>
    <s v="Tilla Kris"/>
    <x v="7"/>
  </r>
  <r>
    <s v="Sybilla Hilpert"/>
    <x v="2"/>
  </r>
  <r>
    <s v="Florencio Altenwerth-Ondricka"/>
    <x v="3"/>
  </r>
  <r>
    <s v="Mr. Benji Prohaska DVM"/>
    <x v="2"/>
  </r>
  <r>
    <s v="Carolynn Rippin"/>
    <x v="1"/>
  </r>
  <r>
    <s v="Lonnie Stoltenberg"/>
    <x v="8"/>
  </r>
  <r>
    <s v="Ashton Konopelski"/>
    <x v="6"/>
  </r>
  <r>
    <s v="Chaya White"/>
    <x v="7"/>
  </r>
  <r>
    <s v="Lott Terry"/>
    <x v="9"/>
  </r>
  <r>
    <s v="Miss. Madonna Hegmann m.d."/>
    <x v="8"/>
  </r>
  <r>
    <s v="Davonte Harber"/>
    <x v="1"/>
  </r>
  <r>
    <s v="Dr. Eugene Harris"/>
    <x v="3"/>
  </r>
  <r>
    <s v="Garnet Buckridge"/>
    <x v="6"/>
  </r>
  <r>
    <s v="Macarthur Boyer"/>
    <x v="7"/>
  </r>
  <r>
    <s v="Dr Coretta Kuhic"/>
    <x v="1"/>
  </r>
  <r>
    <s v="Chelsie Haag"/>
    <x v="2"/>
  </r>
  <r>
    <s v="Howell Mraz"/>
    <x v="2"/>
  </r>
  <r>
    <s v="Chasity Collier m.d."/>
    <x v="2"/>
  </r>
  <r>
    <s v="Ms. Shania Emard"/>
    <x v="2"/>
  </r>
  <r>
    <s v="Kole Walter-Stokes"/>
    <x v="7"/>
  </r>
  <r>
    <s v="Mr Everet Luettgen PhD"/>
    <x v="8"/>
  </r>
  <r>
    <s v="Archibald D'Amore DVM"/>
    <x v="6"/>
  </r>
  <r>
    <s v="Ms Mertie Lind MD"/>
    <x v="2"/>
  </r>
  <r>
    <s v="Izayah Farrell MD"/>
    <x v="4"/>
  </r>
  <r>
    <s v="Rogers Mraz Jr"/>
    <x v="2"/>
  </r>
  <r>
    <s v="Angeles Hettinger-Bailey"/>
    <x v="7"/>
  </r>
  <r>
    <s v="Ms Ardelia Donnelly"/>
    <x v="6"/>
  </r>
  <r>
    <s v="Antone Bartoletti"/>
    <x v="7"/>
  </r>
  <r>
    <s v="Ms. Carlene Wilderman"/>
    <x v="1"/>
  </r>
  <r>
    <s v="Ms. Nya Wehner"/>
    <x v="1"/>
  </r>
  <r>
    <s v="Cherelle VonRueden-Berge"/>
    <x v="2"/>
  </r>
  <r>
    <s v="Mrs. Treena Zulauf"/>
    <x v="7"/>
  </r>
  <r>
    <s v="Eliga Reilly"/>
    <x v="3"/>
  </r>
  <r>
    <s v="Jaydon Jast"/>
    <x v="2"/>
  </r>
  <r>
    <s v="Eda Paucek"/>
    <x v="1"/>
  </r>
  <r>
    <s v="Glennie Parker-Schuster"/>
    <x v="4"/>
  </r>
  <r>
    <s v="Leslie Wuckert Jr"/>
    <x v="7"/>
  </r>
  <r>
    <s v="Margarite Ziemann"/>
    <x v="2"/>
  </r>
  <r>
    <s v="Harrold Bednar"/>
    <x v="2"/>
  </r>
  <r>
    <s v="Sylva Jaskolski-Brown"/>
    <x v="5"/>
  </r>
  <r>
    <s v="Ms Antoinette Rutherford d.d.s."/>
    <x v="7"/>
  </r>
  <r>
    <s v="Alease VonRueden"/>
    <x v="2"/>
  </r>
  <r>
    <s v="Bunk Durgan-Zemlak"/>
    <x v="6"/>
  </r>
  <r>
    <s v="Seth Stracke"/>
    <x v="9"/>
  </r>
  <r>
    <s v="Mr. Marvin Murray Sr"/>
    <x v="9"/>
  </r>
  <r>
    <s v="Joyce Kihn"/>
    <x v="3"/>
  </r>
  <r>
    <s v="Mr Infant Auer"/>
    <x v="3"/>
  </r>
  <r>
    <s v="Gee Rau MD"/>
    <x v="2"/>
  </r>
  <r>
    <s v="Roll Dach"/>
    <x v="1"/>
  </r>
  <r>
    <s v="Dr Casey Boehm m.d."/>
    <x v="2"/>
  </r>
  <r>
    <s v="Ms. Ruthie Olson DDS"/>
    <x v="1"/>
  </r>
  <r>
    <s v="Dr. Rosendo Boyle"/>
    <x v="1"/>
  </r>
  <r>
    <s v="Jensen Hane-Macejkovic"/>
    <x v="0"/>
  </r>
  <r>
    <s v="Dr. Russel Christiansen MD"/>
    <x v="9"/>
  </r>
  <r>
    <s v="Jonnie Reichert"/>
    <x v="2"/>
  </r>
  <r>
    <s v="Hal Nienow"/>
    <x v="1"/>
  </r>
  <r>
    <s v="Zechariah Kris-Greenholt"/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2"/>
    <n v="0.2857142857142857"/>
  </r>
  <r>
    <x v="1"/>
    <n v="4"/>
    <n v="0.25"/>
  </r>
  <r>
    <x v="2"/>
    <n v="8"/>
    <n v="0.25"/>
  </r>
  <r>
    <x v="3"/>
    <n v="4"/>
    <n v="0.33333333333333331"/>
  </r>
  <r>
    <x v="4"/>
    <n v="15"/>
    <n v="0.66666666666666663"/>
  </r>
  <r>
    <x v="5"/>
    <n v="6"/>
    <n v="0.33333333333333331"/>
  </r>
  <r>
    <x v="6"/>
    <n v="5"/>
    <n v="0.75"/>
  </r>
  <r>
    <x v="7"/>
    <n v="8"/>
    <n v="0.33333333333333331"/>
  </r>
  <r>
    <x v="8"/>
    <n v="11"/>
    <n v="0.66666666666666663"/>
  </r>
  <r>
    <x v="9"/>
    <n v="17"/>
    <n v="0.3333333333333333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Murl Kunde"/>
    <n v="32"/>
    <d v="2017-11-24T00:00:00"/>
    <x v="0"/>
    <n v="1"/>
  </r>
  <r>
    <s v="Breana Ebert"/>
    <n v="27"/>
    <d v="2018-03-07T00:00:00"/>
    <x v="1"/>
    <n v="1"/>
  </r>
  <r>
    <s v="Dr. Tre Armstrong II"/>
    <n v="33"/>
    <d v="2018-04-02T00:00:00"/>
    <x v="2"/>
    <n v="0"/>
  </r>
  <r>
    <s v="Beckham Gerhold"/>
    <n v="27"/>
    <d v="2018-04-25T00:00:00"/>
    <x v="3"/>
    <n v="0"/>
  </r>
  <r>
    <s v="Mr. Elihu Klocko"/>
    <n v="29"/>
    <d v="2018-04-07T00:00:00"/>
    <x v="4"/>
    <n v="0"/>
  </r>
  <r>
    <s v="Cyndi Shanahan DDS"/>
    <n v="21"/>
    <d v="2018-02-07T00:00:00"/>
    <x v="5"/>
    <n v="0"/>
  </r>
  <r>
    <s v="Augustin Medhurst"/>
    <n v="26"/>
    <d v="2017-09-05T00:00:00"/>
    <x v="6"/>
    <n v="1"/>
  </r>
  <r>
    <s v="Alexys Nader"/>
    <n v="24"/>
    <d v="2017-07-24T00:00:00"/>
    <x v="7"/>
    <n v="0"/>
  </r>
  <r>
    <s v="Etta Stokes-Stanton"/>
    <n v="35"/>
    <d v="2017-06-08T00:00:00"/>
    <x v="3"/>
    <n v="1"/>
  </r>
  <r>
    <s v="Frieda Kautzer"/>
    <n v="19"/>
    <d v="2017-04-14T00:00:00"/>
    <x v="2"/>
    <n v="0"/>
  </r>
  <r>
    <s v="Felecia Johnston"/>
    <n v="28"/>
    <d v="2018-06-21T00:00:00"/>
    <x v="4"/>
    <n v="0"/>
  </r>
  <r>
    <s v="Oral Hackett IV"/>
    <n v="36"/>
    <d v="2018-06-25T00:00:00"/>
    <x v="4"/>
    <n v="0"/>
  </r>
  <r>
    <s v="Wendell Langosh Jr."/>
    <n v="30"/>
    <d v="2018-06-11T00:00:00"/>
    <x v="5"/>
    <n v="1"/>
  </r>
  <r>
    <s v="Francine Stracke"/>
    <n v="22"/>
    <d v="2018-04-29T00:00:00"/>
    <x v="8"/>
    <n v="1"/>
  </r>
  <r>
    <s v="Romona McDermott MD"/>
    <n v="25"/>
    <d v="2018-01-14T00:00:00"/>
    <x v="7"/>
    <n v="1"/>
  </r>
  <r>
    <s v="Chiquita Connelly-Anderson"/>
    <n v="20"/>
    <d v="2017-08-17T00:00:00"/>
    <x v="8"/>
    <n v="0"/>
  </r>
  <r>
    <s v="Dr. Soren Goyette MD"/>
    <n v="25"/>
    <d v="2018-04-21T00:00:00"/>
    <x v="0"/>
    <n v="0"/>
  </r>
  <r>
    <s v="Gidget Schaefer"/>
    <n v="29"/>
    <d v="2017-12-26T00:00:00"/>
    <x v="6"/>
    <n v="1"/>
  </r>
  <r>
    <s v="Lainey Schroeder-Volkman"/>
    <n v="22"/>
    <d v="2018-02-25T00:00:00"/>
    <x v="8"/>
    <n v="0"/>
  </r>
  <r>
    <s v="Suzie Reichel"/>
    <n v="35"/>
    <d v="2018-02-02T00:00:00"/>
    <x v="4"/>
    <n v="1"/>
  </r>
  <r>
    <s v="Audrina Cassin MD"/>
    <n v="36"/>
    <d v="2017-10-28T00:00:00"/>
    <x v="9"/>
    <n v="0"/>
  </r>
  <r>
    <s v="Mr. Franz Abshire"/>
    <n v="29"/>
    <d v="2017-11-14T00:00:00"/>
    <x v="4"/>
    <n v="0"/>
  </r>
  <r>
    <s v="Jaydan Turner"/>
    <n v="37"/>
    <d v="2018-01-13T00:00:00"/>
    <x v="2"/>
    <n v="1"/>
  </r>
  <r>
    <s v="Hayes Osinski"/>
    <n v="27"/>
    <d v="2018-04-30T00:00:00"/>
    <x v="7"/>
    <n v="0"/>
  </r>
  <r>
    <s v="Crawford Kuhlman III"/>
    <n v="29"/>
    <d v="2018-01-13T00:00:00"/>
    <x v="3"/>
    <n v="1"/>
  </r>
  <r>
    <s v="Cassius Glover"/>
    <n v="29"/>
    <d v="2017-08-27T00:00:00"/>
    <x v="0"/>
    <n v="0"/>
  </r>
  <r>
    <s v="Furman Bechtelar DVM"/>
    <n v="28"/>
    <d v="2017-12-28T00:00:00"/>
    <x v="5"/>
    <n v="0"/>
  </r>
  <r>
    <s v="Dr. Orvil Altenwerth III"/>
    <n v="32"/>
    <d v="2018-04-15T00:00:00"/>
    <x v="1"/>
    <n v="0"/>
  </r>
  <r>
    <s v="Dollie Brown"/>
    <n v="32"/>
    <d v="2017-08-06T00:00:00"/>
    <x v="4"/>
    <n v="0"/>
  </r>
  <r>
    <s v="Erykah Kessler"/>
    <n v="41"/>
    <d v="1997-08-22T00:00:00"/>
    <x v="7"/>
    <n v="1"/>
  </r>
  <r>
    <s v="Mr. Doyle Runte"/>
    <n v="22"/>
    <d v="2018-03-31T00:00:00"/>
    <x v="6"/>
    <n v="0"/>
  </r>
  <r>
    <s v="Dr. Boyd Satterfield I"/>
    <n v="25"/>
    <d v="2017-12-20T00:00:00"/>
    <x v="8"/>
    <n v="0"/>
  </r>
  <r>
    <s v="Anita Becker"/>
    <n v="24"/>
    <d v="2018-02-16T00:00:00"/>
    <x v="8"/>
    <n v="1"/>
  </r>
  <r>
    <s v="Dennie Turner"/>
    <n v="32"/>
    <d v="2018-06-30T00:00:00"/>
    <x v="0"/>
    <n v="1"/>
  </r>
  <r>
    <s v="Michell Becker"/>
    <n v="29"/>
    <d v="2017-11-15T00:00:00"/>
    <x v="9"/>
    <n v="1"/>
  </r>
  <r>
    <s v="Mr. Denzell Sawayn"/>
    <n v="25"/>
    <d v="2017-11-28T00:00:00"/>
    <x v="3"/>
    <n v="1"/>
  </r>
  <r>
    <s v="Miss Debora Heller PhD"/>
    <n v="35"/>
    <d v="2018-03-26T00:00:00"/>
    <x v="4"/>
    <n v="0"/>
  </r>
  <r>
    <s v="Deron Tillman"/>
    <n v="25"/>
    <d v="2017-10-21T00:00:00"/>
    <x v="8"/>
    <n v="0"/>
  </r>
  <r>
    <s v="Mitzi DuBuque-Dietrich"/>
    <n v="27"/>
    <d v="2018-05-16T00:00:00"/>
    <x v="7"/>
    <n v="0"/>
  </r>
  <r>
    <s v="Nancy Homenick"/>
    <n v="28"/>
    <d v="2017-12-18T00:00:00"/>
    <x v="4"/>
    <n v="1"/>
  </r>
  <r>
    <s v="Shaneka Crist DVM"/>
    <n v="25"/>
    <d v="2018-02-24T00:00:00"/>
    <x v="8"/>
    <n v="0"/>
  </r>
  <r>
    <s v="Gust O'Keefe"/>
    <n v="29"/>
    <d v="2017-07-07T00:00:00"/>
    <x v="8"/>
    <n v="1"/>
  </r>
  <r>
    <s v="Miss Marjorie Steuber"/>
    <n v="24"/>
    <d v="2017-10-27T00:00:00"/>
    <x v="5"/>
    <n v="0"/>
  </r>
  <r>
    <s v="Dr. Daniella Moore DVM"/>
    <n v="35"/>
    <d v="2018-03-05T00:00:00"/>
    <x v="0"/>
    <n v="0"/>
  </r>
  <r>
    <s v="Vonda McLaughlin"/>
    <n v="24"/>
    <d v="2017-07-07T00:00:00"/>
    <x v="7"/>
    <n v="0"/>
  </r>
  <r>
    <s v="Cornelius Thompson"/>
    <n v="30"/>
    <d v="2017-11-15T00:00:00"/>
    <x v="0"/>
    <n v="0"/>
  </r>
  <r>
    <s v="Melville Jacobson"/>
    <n v="24"/>
    <d v="2007-06-05T00:00:00"/>
    <x v="9"/>
    <n v="0"/>
  </r>
  <r>
    <s v="Mr. Ross Pagac"/>
    <n v="34"/>
    <d v="2017-10-14T00:00:00"/>
    <x v="8"/>
    <n v="0"/>
  </r>
  <r>
    <s v="Dr. Alexande Huel Jr."/>
    <n v="35"/>
    <d v="2017-11-25T00:00:00"/>
    <x v="1"/>
    <n v="1"/>
  </r>
  <r>
    <s v="Judith Lemke MD"/>
    <n v="34"/>
    <d v="2018-03-11T00:00:00"/>
    <x v="0"/>
    <n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x v="0"/>
  </r>
  <r>
    <x v="1"/>
  </r>
  <r>
    <x v="2"/>
  </r>
  <r>
    <x v="3"/>
  </r>
  <r>
    <x v="4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2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0"/>
  </r>
  <r>
    <x v="33"/>
  </r>
  <r>
    <x v="43"/>
  </r>
  <r>
    <x v="44"/>
  </r>
  <r>
    <x v="45"/>
  </r>
  <r>
    <x v="46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s v="Murl Kunde"/>
    <n v="32"/>
    <d v="2017-11-24T00:00:00"/>
    <x v="0"/>
    <x v="0"/>
  </r>
  <r>
    <s v="Breana Ebert"/>
    <n v="27"/>
    <d v="2018-03-07T00:00:00"/>
    <x v="1"/>
    <x v="0"/>
  </r>
  <r>
    <s v="Dr. Tre Armstrong II"/>
    <n v="33"/>
    <d v="2018-04-02T00:00:00"/>
    <x v="2"/>
    <x v="1"/>
  </r>
  <r>
    <s v="Beckham Gerhold"/>
    <n v="27"/>
    <d v="2018-04-25T00:00:00"/>
    <x v="3"/>
    <x v="1"/>
  </r>
  <r>
    <s v="Mr. Elihu Klocko"/>
    <n v="29"/>
    <d v="2018-04-07T00:00:00"/>
    <x v="4"/>
    <x v="1"/>
  </r>
  <r>
    <s v="Murl Kunde"/>
    <n v="32"/>
    <d v="2017-11-24T00:00:00"/>
    <x v="0"/>
    <x v="0"/>
  </r>
  <r>
    <s v="Breana Ebert"/>
    <n v="27"/>
    <d v="2018-03-07T00:00:00"/>
    <x v="1"/>
    <x v="0"/>
  </r>
  <r>
    <s v="Dr. Tre Armstrong II"/>
    <n v="33"/>
    <d v="2018-04-02T00:00:00"/>
    <x v="2"/>
    <x v="1"/>
  </r>
  <r>
    <s v="Beckham Gerhold"/>
    <n v="27"/>
    <d v="2018-04-25T00:00:00"/>
    <x v="3"/>
    <x v="1"/>
  </r>
  <r>
    <s v="Mr. Elihu Klocko"/>
    <n v="29"/>
    <d v="2018-04-07T00:00:00"/>
    <x v="4"/>
    <x v="1"/>
  </r>
  <r>
    <s v="Cyndi Shanahan DDS"/>
    <n v="21"/>
    <d v="2018-02-07T00:00:00"/>
    <x v="5"/>
    <x v="1"/>
  </r>
  <r>
    <s v="Augustin Medhurst"/>
    <n v="26"/>
    <d v="2017-09-05T00:00:00"/>
    <x v="6"/>
    <x v="0"/>
  </r>
  <r>
    <s v="Alexys Nader"/>
    <n v="24"/>
    <d v="2017-07-24T00:00:00"/>
    <x v="7"/>
    <x v="1"/>
  </r>
  <r>
    <s v="Etta Stokes-Stanton"/>
    <n v="35"/>
    <d v="2017-06-08T00:00:00"/>
    <x v="8"/>
    <x v="0"/>
  </r>
  <r>
    <s v="Frieda Kautzer"/>
    <n v="19"/>
    <d v="2017-04-14T00:00:00"/>
    <x v="2"/>
    <x v="1"/>
  </r>
  <r>
    <s v="Felecia Johnston"/>
    <n v="28"/>
    <d v="2018-06-21T00:00:00"/>
    <x v="4"/>
    <x v="1"/>
  </r>
  <r>
    <s v="Oral Hackett IV"/>
    <n v="36"/>
    <d v="2018-06-25T00:00:00"/>
    <x v="4"/>
    <x v="1"/>
  </r>
  <r>
    <s v="Wendell Langosh Jr."/>
    <n v="30"/>
    <d v="2018-06-11T00:00:00"/>
    <x v="5"/>
    <x v="0"/>
  </r>
  <r>
    <s v="Francine Stracke"/>
    <n v="22"/>
    <d v="2018-04-29T00:00:00"/>
    <x v="9"/>
    <x v="0"/>
  </r>
  <r>
    <s v="Romona McDermott MD"/>
    <n v="25"/>
    <d v="2018-01-14T00:00:00"/>
    <x v="7"/>
    <x v="0"/>
  </r>
  <r>
    <s v="Chiquita Connelly-Anderson"/>
    <n v="20"/>
    <d v="2017-08-17T00:00:00"/>
    <x v="9"/>
    <x v="1"/>
  </r>
  <r>
    <s v="Dr. Soren Goyette MD"/>
    <n v="25"/>
    <d v="2018-04-21T00:00:00"/>
    <x v="0"/>
    <x v="1"/>
  </r>
  <r>
    <s v="Gidget Schaefer"/>
    <n v="29"/>
    <d v="2017-12-26T00:00:00"/>
    <x v="6"/>
    <x v="0"/>
  </r>
  <r>
    <s v="Lainey Schroeder-Volkman"/>
    <n v="22"/>
    <d v="2018-02-25T00:00:00"/>
    <x v="9"/>
    <x v="1"/>
  </r>
  <r>
    <s v="Suzie Reichel"/>
    <n v="35"/>
    <d v="2018-02-02T00:00:00"/>
    <x v="4"/>
    <x v="2"/>
  </r>
  <r>
    <s v="Audrina Cassin MD"/>
    <n v="36"/>
    <d v="2017-10-28T00:00:00"/>
    <x v="10"/>
    <x v="1"/>
  </r>
  <r>
    <s v="Mr. Franz Abshire"/>
    <n v="29"/>
    <d v="2017-11-14T00:00:00"/>
    <x v="11"/>
    <x v="1"/>
  </r>
  <r>
    <s v="Jaydan Turner"/>
    <n v="37"/>
    <d v="2018-01-13T00:00:00"/>
    <x v="2"/>
    <x v="0"/>
  </r>
  <r>
    <s v="Hayes Osinski"/>
    <n v="27"/>
    <d v="2018-04-30T00:00:00"/>
    <x v="7"/>
    <x v="1"/>
  </r>
  <r>
    <s v="Crawford Kuhlman III"/>
    <n v="29"/>
    <d v="2018-01-13T00:00:00"/>
    <x v="8"/>
    <x v="0"/>
  </r>
  <r>
    <s v="Cassius Glover"/>
    <n v="29"/>
    <d v="2017-08-27T00:00:00"/>
    <x v="0"/>
    <x v="1"/>
  </r>
  <r>
    <s v="Furman Bechtelar DVM"/>
    <n v="28"/>
    <d v="2017-12-28T00:00:00"/>
    <x v="5"/>
    <x v="1"/>
  </r>
  <r>
    <s v="Dr. Orvil Altenwerth III"/>
    <n v="32"/>
    <d v="2018-04-15T00:00:00"/>
    <x v="1"/>
    <x v="1"/>
  </r>
  <r>
    <s v="Dollie Brown"/>
    <n v="32"/>
    <d v="2017-08-06T00:00:00"/>
    <x v="11"/>
    <x v="1"/>
  </r>
  <r>
    <s v="Erykah Kessler"/>
    <n v="41"/>
    <d v="1997-08-22T00:00:00"/>
    <x v="7"/>
    <x v="0"/>
  </r>
  <r>
    <s v="Mr. Doyle Runte"/>
    <n v="22"/>
    <d v="2018-03-31T00:00:00"/>
    <x v="12"/>
    <x v="1"/>
  </r>
  <r>
    <s v="Dr. Boyd Satterfield I"/>
    <n v="25"/>
    <d v="2017-12-20T00:00:00"/>
    <x v="9"/>
    <x v="1"/>
  </r>
  <r>
    <s v="Anita Becker"/>
    <n v="24"/>
    <d v="2018-02-16T00:00:00"/>
    <x v="9"/>
    <x v="3"/>
  </r>
  <r>
    <s v="Dennie Turner"/>
    <n v="32"/>
    <d v="2018-06-30T00:00:00"/>
    <x v="0"/>
    <x v="0"/>
  </r>
  <r>
    <s v="Michell Becker"/>
    <n v="29"/>
    <d v="2017-11-15T00:00:00"/>
    <x v="10"/>
    <x v="0"/>
  </r>
  <r>
    <s v="Mr. Denzell Sawayn"/>
    <n v="25"/>
    <d v="2017-11-28T00:00:00"/>
    <x v="8"/>
    <x v="0"/>
  </r>
  <r>
    <s v="Miss Debora Heller PhD"/>
    <n v="35"/>
    <d v="2018-03-26T00:00:00"/>
    <x v="4"/>
    <x v="1"/>
  </r>
  <r>
    <s v="Deron Tillman"/>
    <n v="25"/>
    <d v="2017-10-21T00:00:00"/>
    <x v="9"/>
    <x v="1"/>
  </r>
  <r>
    <s v="Mitzi DuBuque-Dietrich"/>
    <n v="27"/>
    <d v="2018-05-16T00:00:00"/>
    <x v="7"/>
    <x v="1"/>
  </r>
  <r>
    <s v="Nancy Homenick"/>
    <n v="28"/>
    <d v="2017-12-18T00:00:00"/>
    <x v="4"/>
    <x v="4"/>
  </r>
  <r>
    <s v="Shaneka Crist DVM"/>
    <n v="25"/>
    <d v="2018-02-24T00:00:00"/>
    <x v="9"/>
    <x v="1"/>
  </r>
  <r>
    <s v="Gust O'Keefe"/>
    <n v="29"/>
    <d v="2017-07-07T00:00:00"/>
    <x v="9"/>
    <x v="0"/>
  </r>
  <r>
    <s v="Miss Marjorie Steuber"/>
    <n v="24"/>
    <d v="2017-10-27T00:00:00"/>
    <x v="13"/>
    <x v="1"/>
  </r>
  <r>
    <s v="Dr. Daniella Moore DVM"/>
    <n v="35"/>
    <d v="2018-03-05T00:00:00"/>
    <x v="0"/>
    <x v="1"/>
  </r>
  <r>
    <s v="Vonda McLaughlin"/>
    <n v="24"/>
    <d v="2017-07-07T00:00:00"/>
    <x v="7"/>
    <x v="1"/>
  </r>
  <r>
    <s v="Cornelius Thompson"/>
    <n v="30"/>
    <d v="2017-11-15T00:00:00"/>
    <x v="0"/>
    <x v="1"/>
  </r>
  <r>
    <s v="Melville Jacobson"/>
    <n v="24"/>
    <d v="2007-06-05T00:00:00"/>
    <x v="10"/>
    <x v="1"/>
  </r>
  <r>
    <s v="Mr. Ross Pagac"/>
    <n v="34"/>
    <d v="2017-10-14T00:00:00"/>
    <x v="9"/>
    <x v="1"/>
  </r>
  <r>
    <s v="Dr. Alexande Huel Jr."/>
    <n v="35"/>
    <d v="2017-11-25T00:00:00"/>
    <x v="1"/>
    <x v="0"/>
  </r>
  <r>
    <s v="Judith Lemke MD"/>
    <n v="34"/>
    <d v="2018-03-11T00:00:0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37024C-55B8-4E16-ACBD-6396B821F302}" name="PivotTable8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1:B26" firstHeaderRow="1" firstDataRow="1" firstDataCol="1"/>
  <pivotFields count="5">
    <pivotField showAll="0"/>
    <pivotField showAll="0"/>
    <pivotField numFmtId="14" showAll="0"/>
    <pivotField axis="axisRow" dataField="1" showAll="0">
      <items count="15">
        <item x="0"/>
        <item x="5"/>
        <item x="13"/>
        <item x="4"/>
        <item x="11"/>
        <item x="7"/>
        <item x="6"/>
        <item x="12"/>
        <item x="2"/>
        <item x="8"/>
        <item x="3"/>
        <item x="10"/>
        <item x="1"/>
        <item x="9"/>
        <item t="default"/>
      </items>
    </pivotField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unt of programs" fld="3" subtotal="count" baseField="0" baseItem="0"/>
  </dataFields>
  <formats count="4">
    <format dxfId="7">
      <pivotArea dataOnly="0" labelOnly="1" fieldPosition="0">
        <references count="1">
          <reference field="3" count="1">
            <x v="4"/>
          </reference>
        </references>
      </pivotArea>
    </format>
    <format dxfId="6">
      <pivotArea dataOnly="0" labelOnly="1" fieldPosition="0">
        <references count="1">
          <reference field="3" count="1">
            <x v="7"/>
          </reference>
        </references>
      </pivotArea>
    </format>
    <format dxfId="5">
      <pivotArea dataOnly="0" labelOnly="1" fieldPosition="0">
        <references count="1">
          <reference field="3" count="1">
            <x v="10"/>
          </reference>
        </references>
      </pivotArea>
    </format>
    <format dxfId="4">
      <pivotArea dataOnly="0" labelOnly="1" fieldPosition="0">
        <references count="1">
          <reference field="3" count="1">
            <x v="2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EA5A56-04A3-4340-8CB2-F1B0DEAAB37C}" name="PivotTable20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" firstHeaderRow="1" firstDataRow="1" firstDataCol="1"/>
  <pivotFields count="5">
    <pivotField showAll="0"/>
    <pivotField showAll="0"/>
    <pivotField numFmtId="14" showAll="0"/>
    <pivotField axis="axisRow" dataField="1" showAll="0">
      <items count="11">
        <item x="0"/>
        <item x="5"/>
        <item x="4"/>
        <item x="7"/>
        <item x="6"/>
        <item x="2"/>
        <item x="3"/>
        <item x="9"/>
        <item x="1"/>
        <item x="8"/>
        <item t="default"/>
      </items>
    </pivotField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lients Served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E235AC-8D6C-4094-B02A-08825CA16888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9:B34" firstHeaderRow="1" firstDataRow="1" firstDataCol="1"/>
  <pivotFields count="4">
    <pivotField numFmtId="14" showAll="0">
      <items count="48">
        <item x="28"/>
        <item x="43"/>
        <item x="9"/>
        <item x="8"/>
        <item x="40"/>
        <item x="7"/>
        <item x="27"/>
        <item x="15"/>
        <item x="24"/>
        <item x="6"/>
        <item x="44"/>
        <item x="36"/>
        <item x="41"/>
        <item x="20"/>
        <item x="21"/>
        <item x="33"/>
        <item x="0"/>
        <item x="45"/>
        <item x="34"/>
        <item x="38"/>
        <item x="30"/>
        <item x="17"/>
        <item x="25"/>
        <item x="22"/>
        <item x="14"/>
        <item x="19"/>
        <item x="5"/>
        <item x="31"/>
        <item x="39"/>
        <item x="18"/>
        <item x="42"/>
        <item x="1"/>
        <item x="46"/>
        <item x="35"/>
        <item x="29"/>
        <item x="2"/>
        <item x="4"/>
        <item x="26"/>
        <item x="16"/>
        <item x="3"/>
        <item x="13"/>
        <item x="23"/>
        <item x="37"/>
        <item x="12"/>
        <item x="10"/>
        <item x="11"/>
        <item x="32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dataField="1" showAll="0">
      <items count="2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t="default"/>
      </items>
    </pivotField>
  </pivotFields>
  <rowFields count="1">
    <field x="3"/>
  </rowFields>
  <rowItems count="5">
    <i>
      <x v="1"/>
    </i>
    <i>
      <x v="11"/>
    </i>
    <i>
      <x v="21"/>
    </i>
    <i>
      <x v="22"/>
    </i>
    <i t="grand">
      <x/>
    </i>
  </rowItems>
  <colItems count="1">
    <i/>
  </colItems>
  <dataFields count="1">
    <dataField name="Count of Years (dt)" fld="3" subtotal="count" baseField="0" baseItem="0"/>
  </dataFields>
  <formats count="2">
    <format dxfId="9">
      <pivotArea dataOnly="0" labelOnly="1" fieldPosition="0">
        <references count="1">
          <reference field="3" count="1">
            <x v="1"/>
          </reference>
        </references>
      </pivotArea>
    </format>
    <format dxfId="8">
      <pivotArea dataOnly="0" labelOnly="1" fieldPosition="0">
        <references count="1">
          <reference field="3" count="1">
            <x v="11"/>
          </reference>
        </references>
      </pivotArea>
    </format>
  </formats>
  <chartFormats count="1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1B3E10-221F-4BDF-B16C-A9E00C5425ED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G3:H17" firstHeaderRow="1" firstDataRow="1" firstDataCol="1"/>
  <pivotFields count="2">
    <pivotField showAll="0"/>
    <pivotField axis="axisRow" dataField="1" showAll="0">
      <items count="14">
        <item x="6"/>
        <item x="11"/>
        <item x="0"/>
        <item x="4"/>
        <item x="10"/>
        <item x="1"/>
        <item x="7"/>
        <item x="5"/>
        <item x="9"/>
        <item x="3"/>
        <item x="8"/>
        <item x="2"/>
        <item x="12"/>
        <item t="default"/>
      </items>
    </pivotField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prg" fld="1" subtotal="count" baseField="0" baseItem="0"/>
  </dataFields>
  <formats count="3">
    <format dxfId="12">
      <pivotArea dataOnly="0" labelOnly="1" fieldPosition="0">
        <references count="1">
          <reference field="1" count="1">
            <x v="3"/>
          </reference>
        </references>
      </pivotArea>
    </format>
    <format dxfId="11">
      <pivotArea dataOnly="0" labelOnly="1" fieldPosition="0">
        <references count="1">
          <reference field="1" count="1">
            <x v="8"/>
          </reference>
        </references>
      </pivotArea>
    </format>
    <format dxfId="10">
      <pivotArea dataOnly="0" labelOnly="1" fieldPosition="0">
        <references count="1">
          <reference field="1" count="1">
            <x v="12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987B5F-D31F-42B0-B08A-18DFC95CC24D}" name="PivotTable10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2:D13" firstHeaderRow="1" firstDataRow="1" firstDataCol="0"/>
  <pivotFields count="5">
    <pivotField showAll="0"/>
    <pivotField dataField="1" showAll="0"/>
    <pivotField numFmtId="14" showAll="0"/>
    <pivotField showAll="0"/>
    <pivotField showAll="0"/>
  </pivotFields>
  <rowItems count="1">
    <i/>
  </rowItems>
  <colItems count="1">
    <i/>
  </colItems>
  <dataFields count="1">
    <dataField name="Average of age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C769B9-9264-4FB6-BE0D-1932A5224F36}" name="PivotTable9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D3:E9" firstHeaderRow="1" firstDataRow="1" firstDataCol="1"/>
  <pivotFields count="5">
    <pivotField showAll="0"/>
    <pivotField showAll="0"/>
    <pivotField numFmtId="14" showAll="0"/>
    <pivotField showAll="0"/>
    <pivotField axis="axisRow" dataField="1" showAll="0">
      <items count="6">
        <item x="4"/>
        <item x="1"/>
        <item x="0"/>
        <item x="3"/>
        <item x="2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ret" fld="4" subtotal="count" baseField="4" baseItem="0"/>
  </dataFields>
  <formats count="3">
    <format dxfId="15">
      <pivotArea dataOnly="0" labelOnly="1" fieldPosition="0">
        <references count="1">
          <reference field="4" count="1">
            <x v="0"/>
          </reference>
        </references>
      </pivotArea>
    </format>
    <format dxfId="14">
      <pivotArea dataOnly="0" labelOnly="1" fieldPosition="0">
        <references count="1">
          <reference field="4" count="1">
            <x v="3"/>
          </reference>
        </references>
      </pivotArea>
    </format>
    <format dxfId="13">
      <pivotArea dataOnly="0" labelOnly="1" fieldPosition="0">
        <references count="1">
          <reference field="4" count="1">
            <x v="4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DFE558-44F1-4255-85E0-5603F9A3D9C1}" name="PivotTable1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Programs">
  <location ref="D3:E14" firstHeaderRow="1" firstDataRow="1" firstDataCol="1"/>
  <pivotFields count="2">
    <pivotField showAll="0"/>
    <pivotField axis="axisRow" dataField="1" showAll="0">
      <items count="11">
        <item x="5"/>
        <item x="9"/>
        <item x="0"/>
        <item x="8"/>
        <item x="1"/>
        <item x="6"/>
        <item x="4"/>
        <item x="3"/>
        <item x="7"/>
        <item x="2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taff count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959C41-F0CD-4094-B6C2-07B7656F42CB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4" firstHeaderRow="1" firstDataRow="1" firstDataCol="1"/>
  <pivotFields count="5">
    <pivotField showAll="0"/>
    <pivotField showAll="0"/>
    <pivotField numFmtId="14" showAll="0"/>
    <pivotField axis="axisRow" showAll="0">
      <items count="12">
        <item x="0"/>
        <item x="5"/>
        <item x="4"/>
        <item x="7"/>
        <item x="6"/>
        <item x="2"/>
        <item x="3"/>
        <item x="9"/>
        <item x="1"/>
        <item x="8"/>
        <item m="1" x="10"/>
        <item t="default"/>
      </items>
    </pivotField>
    <pivotField axis="axisRow" dataField="1" showAll="0">
      <items count="3">
        <item x="1"/>
        <item x="0"/>
        <item t="default"/>
      </items>
    </pivotField>
  </pivotFields>
  <rowFields count="2">
    <field x="3"/>
    <field x="4"/>
  </rowFields>
  <rowItems count="31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 t="grand">
      <x/>
    </i>
  </rowItems>
  <colItems count="1">
    <i/>
  </colItems>
  <dataFields count="1">
    <dataField name="Count of ret" fld="4" subtotal="count" baseField="3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formats count="3">
    <format dxfId="2">
      <pivotArea collapsedLevelsAreSubtotals="1" fieldPosition="0">
        <references count="2">
          <reference field="3" count="1" selected="0">
            <x v="1"/>
          </reference>
          <reference field="4" count="1">
            <x v="1"/>
          </reference>
        </references>
      </pivotArea>
    </format>
    <format dxfId="1">
      <pivotArea dataOnly="0" labelOnly="1" fieldPosition="0">
        <references count="2">
          <reference field="3" count="1" selected="0">
            <x v="1"/>
          </reference>
          <reference field="4" count="1">
            <x v="1"/>
          </reference>
        </references>
      </pivotArea>
    </format>
    <format dxfId="0">
      <pivotArea dataOnly="0" fieldPosition="0">
        <references count="1">
          <reference field="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E8ECE4-0EBA-48C7-B8A4-0F72290F0001}" name="PivotTable16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3">
    <pivotField showAll="0"/>
    <pivotField showAll="0"/>
    <pivotField dataField="1" showAll="0"/>
  </pivotFields>
  <rowItems count="1">
    <i/>
  </rowItems>
  <colItems count="1">
    <i/>
  </colItems>
  <dataFields count="1">
    <dataField name="Average of ret rate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31E27B-71EA-462D-8308-9C201C8A2341}" name="PivotTable19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3:C4" firstHeaderRow="1" firstDataRow="1" firstDataCol="0" rowPageCount="1" colPageCount="1"/>
  <pivotFields count="3">
    <pivotField axis="axisPage" multipleItemSelectionAllowed="1" showAll="0" includeNewItemsInFilter="1">
      <items count="11">
        <item x="0"/>
        <item h="1" x="1"/>
        <item h="1" x="2"/>
        <item x="3"/>
        <item x="4"/>
        <item h="1" x="5"/>
        <item x="6"/>
        <item h="1" x="7"/>
        <item h="1" x="8"/>
        <item x="9"/>
        <item t="default"/>
      </items>
    </pivotField>
    <pivotField showAll="0"/>
    <pivotField dataField="1" showAll="0"/>
  </pivotFields>
  <rowItems count="1">
    <i/>
  </rowItems>
  <colItems count="1">
    <i/>
  </colItems>
  <pageFields count="1">
    <pageField fld="0" hier="-1"/>
  </pageFields>
  <dataFields count="1">
    <dataField name="Average of ret rate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61CD81-9E88-4568-85F2-99F0627C4384}" name="Table1" displayName="Table1" ref="A1:E51" totalsRowShown="0">
  <autoFilter ref="A1:E51" xr:uid="{F061CD81-9E88-4568-85F2-99F0627C4384}"/>
  <tableColumns count="5">
    <tableColumn id="1" xr3:uid="{9C812EC4-1D21-4A20-AACC-3D8067BDB6E7}" name="client_names"/>
    <tableColumn id="2" xr3:uid="{32DFF5D8-1553-4D48-B733-5DE20CC2AE51}" name="age"/>
    <tableColumn id="3" xr3:uid="{4B3AA37A-B124-4862-925F-7F1A03806C4E}" name="dt" dataDxfId="3"/>
    <tableColumn id="4" xr3:uid="{71582D88-5DAB-4152-AE0B-5CEFB5FAB47E}" name="programs"/>
    <tableColumn id="5" xr3:uid="{BCDEF0D6-673B-4849-B3E5-B378327051C7}" name="re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C97C4D-61CB-4BF9-808B-C1E93E2F43F2}" name="Table2" displayName="Table2" ref="G1:H81" totalsRowShown="0">
  <autoFilter ref="G1:H81" xr:uid="{8FC97C4D-61CB-4BF9-808B-C1E93E2F43F2}"/>
  <tableColumns count="2">
    <tableColumn id="1" xr3:uid="{BCB77C64-9619-4D65-AF5A-9B01263671BA}" name="staff"/>
    <tableColumn id="2" xr3:uid="{B57834EF-8A14-453F-BDAB-1793E81A1B1D}" name="pr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C7B43-D117-4E0E-9A2F-A221698C9E5D}">
  <dimension ref="A1:E56"/>
  <sheetViews>
    <sheetView topLeftCell="A28" workbookViewId="0">
      <selection activeCell="D4" sqref="D4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181</v>
      </c>
      <c r="D1" t="s">
        <v>2</v>
      </c>
      <c r="E1" t="s">
        <v>3</v>
      </c>
    </row>
    <row r="2" spans="1:5" x14ac:dyDescent="0.25">
      <c r="A2" t="s">
        <v>4</v>
      </c>
      <c r="B2">
        <v>32</v>
      </c>
      <c r="C2" s="1">
        <v>43063</v>
      </c>
      <c r="D2" t="s">
        <v>17</v>
      </c>
      <c r="E2">
        <v>1</v>
      </c>
    </row>
    <row r="3" spans="1:5" x14ac:dyDescent="0.25">
      <c r="A3" t="s">
        <v>6</v>
      </c>
      <c r="B3">
        <v>27</v>
      </c>
      <c r="C3" s="1">
        <v>43166</v>
      </c>
      <c r="D3" t="s">
        <v>21</v>
      </c>
      <c r="E3">
        <v>1</v>
      </c>
    </row>
    <row r="4" spans="1:5" x14ac:dyDescent="0.25">
      <c r="A4" t="s">
        <v>8</v>
      </c>
      <c r="B4">
        <v>33</v>
      </c>
      <c r="C4" s="1">
        <v>43192</v>
      </c>
      <c r="D4" t="s">
        <v>44</v>
      </c>
      <c r="E4">
        <v>0</v>
      </c>
    </row>
    <row r="5" spans="1:5" x14ac:dyDescent="0.25">
      <c r="A5" t="s">
        <v>9</v>
      </c>
      <c r="B5">
        <v>27</v>
      </c>
      <c r="C5" s="1">
        <v>43215</v>
      </c>
      <c r="D5" t="s">
        <v>42</v>
      </c>
      <c r="E5">
        <v>0</v>
      </c>
    </row>
    <row r="6" spans="1:5" x14ac:dyDescent="0.25">
      <c r="A6" t="s">
        <v>10</v>
      </c>
      <c r="B6">
        <v>29</v>
      </c>
      <c r="C6" s="1">
        <v>43197</v>
      </c>
      <c r="D6" t="s">
        <v>28</v>
      </c>
      <c r="E6">
        <v>0</v>
      </c>
    </row>
    <row r="7" spans="1:5" x14ac:dyDescent="0.25">
      <c r="A7" t="s">
        <v>4</v>
      </c>
      <c r="B7">
        <v>32</v>
      </c>
      <c r="C7" s="1">
        <v>43063</v>
      </c>
      <c r="D7" t="s">
        <v>17</v>
      </c>
      <c r="E7">
        <v>1</v>
      </c>
    </row>
    <row r="8" spans="1:5" x14ac:dyDescent="0.25">
      <c r="A8" t="s">
        <v>6</v>
      </c>
      <c r="B8">
        <v>27</v>
      </c>
      <c r="C8" s="1">
        <v>43166</v>
      </c>
      <c r="D8" t="s">
        <v>21</v>
      </c>
      <c r="E8">
        <v>1</v>
      </c>
    </row>
    <row r="9" spans="1:5" x14ac:dyDescent="0.25">
      <c r="A9" t="s">
        <v>8</v>
      </c>
      <c r="B9">
        <v>33</v>
      </c>
      <c r="C9" s="1">
        <v>43192</v>
      </c>
      <c r="D9" t="s">
        <v>44</v>
      </c>
      <c r="E9">
        <v>0</v>
      </c>
    </row>
    <row r="10" spans="1:5" x14ac:dyDescent="0.25">
      <c r="A10" t="s">
        <v>9</v>
      </c>
      <c r="B10">
        <v>27</v>
      </c>
      <c r="C10" s="1">
        <v>43215</v>
      </c>
      <c r="D10" t="s">
        <v>42</v>
      </c>
      <c r="E10">
        <v>0</v>
      </c>
    </row>
    <row r="11" spans="1:5" x14ac:dyDescent="0.25">
      <c r="A11" t="s">
        <v>10</v>
      </c>
      <c r="B11">
        <v>29</v>
      </c>
      <c r="C11" s="1">
        <v>43197</v>
      </c>
      <c r="D11" t="s">
        <v>28</v>
      </c>
      <c r="E11">
        <v>0</v>
      </c>
    </row>
    <row r="12" spans="1:5" x14ac:dyDescent="0.25">
      <c r="A12" t="s">
        <v>12</v>
      </c>
      <c r="B12">
        <v>21</v>
      </c>
      <c r="C12" s="1">
        <v>43138</v>
      </c>
      <c r="D12" t="s">
        <v>5</v>
      </c>
      <c r="E12">
        <v>0</v>
      </c>
    </row>
    <row r="13" spans="1:5" x14ac:dyDescent="0.25">
      <c r="A13" t="s">
        <v>14</v>
      </c>
      <c r="B13">
        <v>26</v>
      </c>
      <c r="C13" s="1">
        <v>42983</v>
      </c>
      <c r="D13" t="s">
        <v>13</v>
      </c>
      <c r="E13">
        <v>1</v>
      </c>
    </row>
    <row r="14" spans="1:5" x14ac:dyDescent="0.25">
      <c r="A14" t="s">
        <v>16</v>
      </c>
      <c r="B14">
        <v>24</v>
      </c>
      <c r="C14" s="1">
        <v>42940</v>
      </c>
      <c r="D14" t="s">
        <v>19</v>
      </c>
      <c r="E14">
        <v>0</v>
      </c>
    </row>
    <row r="15" spans="1:5" x14ac:dyDescent="0.25">
      <c r="A15" t="s">
        <v>18</v>
      </c>
      <c r="B15">
        <v>35</v>
      </c>
      <c r="C15" s="1">
        <v>42894</v>
      </c>
      <c r="D15" t="s">
        <v>30</v>
      </c>
      <c r="E15">
        <v>1</v>
      </c>
    </row>
    <row r="16" spans="1:5" x14ac:dyDescent="0.25">
      <c r="A16" t="s">
        <v>20</v>
      </c>
      <c r="B16">
        <v>19</v>
      </c>
      <c r="C16" s="1">
        <v>42839</v>
      </c>
      <c r="D16" t="s">
        <v>44</v>
      </c>
      <c r="E16">
        <v>0</v>
      </c>
    </row>
    <row r="17" spans="1:5" x14ac:dyDescent="0.25">
      <c r="A17" t="s">
        <v>22</v>
      </c>
      <c r="B17">
        <v>28</v>
      </c>
      <c r="C17" s="1">
        <v>43272</v>
      </c>
      <c r="D17" t="s">
        <v>28</v>
      </c>
      <c r="E17">
        <v>0</v>
      </c>
    </row>
    <row r="18" spans="1:5" x14ac:dyDescent="0.25">
      <c r="A18" t="s">
        <v>23</v>
      </c>
      <c r="B18">
        <v>36</v>
      </c>
      <c r="C18" s="1">
        <v>43276</v>
      </c>
      <c r="D18" t="s">
        <v>28</v>
      </c>
      <c r="E18">
        <v>0</v>
      </c>
    </row>
    <row r="19" spans="1:5" x14ac:dyDescent="0.25">
      <c r="A19" t="s">
        <v>24</v>
      </c>
      <c r="B19">
        <v>30</v>
      </c>
      <c r="C19" s="1">
        <v>43262</v>
      </c>
      <c r="D19" t="s">
        <v>5</v>
      </c>
      <c r="E19">
        <v>1</v>
      </c>
    </row>
    <row r="20" spans="1:5" x14ac:dyDescent="0.25">
      <c r="A20" t="s">
        <v>25</v>
      </c>
      <c r="B20">
        <v>22</v>
      </c>
      <c r="C20" s="1">
        <v>43219</v>
      </c>
      <c r="D20" t="s">
        <v>15</v>
      </c>
      <c r="E20">
        <v>1</v>
      </c>
    </row>
    <row r="21" spans="1:5" x14ac:dyDescent="0.25">
      <c r="A21" t="s">
        <v>26</v>
      </c>
      <c r="B21">
        <v>25</v>
      </c>
      <c r="C21" s="1">
        <v>43114</v>
      </c>
      <c r="D21" t="s">
        <v>19</v>
      </c>
      <c r="E21">
        <v>1</v>
      </c>
    </row>
    <row r="22" spans="1:5" x14ac:dyDescent="0.25">
      <c r="A22" t="s">
        <v>27</v>
      </c>
      <c r="B22">
        <v>20</v>
      </c>
      <c r="C22" s="1">
        <v>42964</v>
      </c>
      <c r="D22" t="s">
        <v>15</v>
      </c>
      <c r="E22">
        <v>0</v>
      </c>
    </row>
    <row r="23" spans="1:5" x14ac:dyDescent="0.25">
      <c r="A23" t="s">
        <v>29</v>
      </c>
      <c r="B23">
        <v>25</v>
      </c>
      <c r="C23" s="1">
        <v>43211</v>
      </c>
      <c r="D23" t="s">
        <v>17</v>
      </c>
      <c r="E23">
        <v>0</v>
      </c>
    </row>
    <row r="24" spans="1:5" x14ac:dyDescent="0.25">
      <c r="A24" t="s">
        <v>31</v>
      </c>
      <c r="B24">
        <v>29</v>
      </c>
      <c r="C24" s="1">
        <v>43095</v>
      </c>
      <c r="D24" t="s">
        <v>13</v>
      </c>
      <c r="E24">
        <v>1</v>
      </c>
    </row>
    <row r="25" spans="1:5" x14ac:dyDescent="0.25">
      <c r="A25" t="s">
        <v>32</v>
      </c>
      <c r="B25">
        <v>22</v>
      </c>
      <c r="C25" s="1">
        <v>43156</v>
      </c>
      <c r="D25" t="s">
        <v>15</v>
      </c>
      <c r="E25">
        <v>0</v>
      </c>
    </row>
    <row r="26" spans="1:5" x14ac:dyDescent="0.25">
      <c r="A26" t="s">
        <v>33</v>
      </c>
      <c r="B26">
        <v>35</v>
      </c>
      <c r="C26" s="1">
        <v>43133</v>
      </c>
      <c r="D26" t="s">
        <v>28</v>
      </c>
      <c r="E26">
        <v>11</v>
      </c>
    </row>
    <row r="27" spans="1:5" x14ac:dyDescent="0.25">
      <c r="A27" t="s">
        <v>34</v>
      </c>
      <c r="B27">
        <v>36</v>
      </c>
      <c r="C27" s="1">
        <v>43036</v>
      </c>
      <c r="D27" t="s">
        <v>11</v>
      </c>
      <c r="E27">
        <v>0</v>
      </c>
    </row>
    <row r="28" spans="1:5" x14ac:dyDescent="0.25">
      <c r="A28" t="s">
        <v>35</v>
      </c>
      <c r="B28">
        <v>29</v>
      </c>
      <c r="C28" s="1">
        <v>43053</v>
      </c>
      <c r="D28" t="s">
        <v>7</v>
      </c>
      <c r="E28">
        <v>0</v>
      </c>
    </row>
    <row r="29" spans="1:5" x14ac:dyDescent="0.25">
      <c r="A29" t="s">
        <v>36</v>
      </c>
      <c r="B29">
        <v>37</v>
      </c>
      <c r="C29" s="1">
        <v>43113</v>
      </c>
      <c r="D29" t="s">
        <v>44</v>
      </c>
      <c r="E29">
        <v>1</v>
      </c>
    </row>
    <row r="30" spans="1:5" x14ac:dyDescent="0.25">
      <c r="A30" t="s">
        <v>37</v>
      </c>
      <c r="B30">
        <v>27</v>
      </c>
      <c r="C30" s="1">
        <v>43220</v>
      </c>
      <c r="D30" t="s">
        <v>19</v>
      </c>
      <c r="E30">
        <v>0</v>
      </c>
    </row>
    <row r="31" spans="1:5" x14ac:dyDescent="0.25">
      <c r="A31" t="s">
        <v>38</v>
      </c>
      <c r="B31">
        <v>29</v>
      </c>
      <c r="C31" s="1">
        <v>43113</v>
      </c>
      <c r="D31" t="s">
        <v>30</v>
      </c>
      <c r="E31">
        <v>1</v>
      </c>
    </row>
    <row r="32" spans="1:5" x14ac:dyDescent="0.25">
      <c r="A32" t="s">
        <v>39</v>
      </c>
      <c r="B32">
        <v>29</v>
      </c>
      <c r="C32" s="1">
        <v>42974</v>
      </c>
      <c r="D32" t="s">
        <v>17</v>
      </c>
      <c r="E32">
        <v>0</v>
      </c>
    </row>
    <row r="33" spans="1:5" x14ac:dyDescent="0.25">
      <c r="A33" t="s">
        <v>40</v>
      </c>
      <c r="B33">
        <v>28</v>
      </c>
      <c r="C33" s="1">
        <v>43097</v>
      </c>
      <c r="D33" t="s">
        <v>5</v>
      </c>
      <c r="E33">
        <v>0</v>
      </c>
    </row>
    <row r="34" spans="1:5" x14ac:dyDescent="0.25">
      <c r="A34" t="s">
        <v>41</v>
      </c>
      <c r="B34">
        <v>32</v>
      </c>
      <c r="C34" s="1">
        <v>43205</v>
      </c>
      <c r="D34" t="s">
        <v>21</v>
      </c>
      <c r="E34">
        <v>0</v>
      </c>
    </row>
    <row r="35" spans="1:5" x14ac:dyDescent="0.25">
      <c r="A35" t="s">
        <v>43</v>
      </c>
      <c r="B35">
        <v>32</v>
      </c>
      <c r="C35" s="1">
        <v>42953</v>
      </c>
      <c r="D35" t="s">
        <v>7</v>
      </c>
      <c r="E35">
        <v>0</v>
      </c>
    </row>
    <row r="36" spans="1:5" x14ac:dyDescent="0.25">
      <c r="A36" t="s">
        <v>45</v>
      </c>
      <c r="B36">
        <v>41</v>
      </c>
      <c r="C36" s="1">
        <v>35664</v>
      </c>
      <c r="D36" t="s">
        <v>19</v>
      </c>
      <c r="E36">
        <v>1</v>
      </c>
    </row>
    <row r="37" spans="1:5" x14ac:dyDescent="0.25">
      <c r="A37" t="s">
        <v>46</v>
      </c>
      <c r="B37">
        <v>22</v>
      </c>
      <c r="C37" s="1">
        <v>43190</v>
      </c>
      <c r="D37" t="s">
        <v>60</v>
      </c>
      <c r="E37">
        <v>0</v>
      </c>
    </row>
    <row r="38" spans="1:5" x14ac:dyDescent="0.25">
      <c r="A38" t="s">
        <v>47</v>
      </c>
      <c r="B38">
        <v>25</v>
      </c>
      <c r="C38" s="1">
        <v>43089</v>
      </c>
      <c r="D38" t="s">
        <v>15</v>
      </c>
      <c r="E38">
        <v>0</v>
      </c>
    </row>
    <row r="39" spans="1:5" x14ac:dyDescent="0.25">
      <c r="A39" t="s">
        <v>48</v>
      </c>
      <c r="B39">
        <v>24</v>
      </c>
      <c r="C39" s="1">
        <v>43147</v>
      </c>
      <c r="D39" t="s">
        <v>15</v>
      </c>
      <c r="E39">
        <v>2</v>
      </c>
    </row>
    <row r="40" spans="1:5" x14ac:dyDescent="0.25">
      <c r="A40" t="s">
        <v>50</v>
      </c>
      <c r="B40">
        <v>32</v>
      </c>
      <c r="C40" s="1">
        <v>43281</v>
      </c>
      <c r="D40" t="s">
        <v>17</v>
      </c>
      <c r="E40">
        <v>1</v>
      </c>
    </row>
    <row r="41" spans="1:5" x14ac:dyDescent="0.25">
      <c r="A41" t="s">
        <v>51</v>
      </c>
      <c r="B41">
        <v>29</v>
      </c>
      <c r="C41" s="1">
        <v>43054</v>
      </c>
      <c r="D41" t="s">
        <v>11</v>
      </c>
      <c r="E41">
        <v>1</v>
      </c>
    </row>
    <row r="42" spans="1:5" x14ac:dyDescent="0.25">
      <c r="A42" t="s">
        <v>52</v>
      </c>
      <c r="B42">
        <v>25</v>
      </c>
      <c r="C42" s="1">
        <v>43067</v>
      </c>
      <c r="D42" t="s">
        <v>30</v>
      </c>
      <c r="E42">
        <v>1</v>
      </c>
    </row>
    <row r="43" spans="1:5" x14ac:dyDescent="0.25">
      <c r="A43" t="s">
        <v>53</v>
      </c>
      <c r="B43">
        <v>35</v>
      </c>
      <c r="C43" s="1">
        <v>43185</v>
      </c>
      <c r="D43" t="s">
        <v>28</v>
      </c>
      <c r="E43">
        <v>0</v>
      </c>
    </row>
    <row r="44" spans="1:5" x14ac:dyDescent="0.25">
      <c r="A44" t="s">
        <v>54</v>
      </c>
      <c r="B44">
        <v>25</v>
      </c>
      <c r="C44" s="1">
        <v>43029</v>
      </c>
      <c r="D44" t="s">
        <v>15</v>
      </c>
      <c r="E44">
        <v>0</v>
      </c>
    </row>
    <row r="45" spans="1:5" x14ac:dyDescent="0.25">
      <c r="A45" t="s">
        <v>55</v>
      </c>
      <c r="B45">
        <v>27</v>
      </c>
      <c r="C45" s="1">
        <v>43236</v>
      </c>
      <c r="D45" t="s">
        <v>19</v>
      </c>
      <c r="E45">
        <v>0</v>
      </c>
    </row>
    <row r="46" spans="1:5" x14ac:dyDescent="0.25">
      <c r="A46" t="s">
        <v>56</v>
      </c>
      <c r="B46">
        <v>28</v>
      </c>
      <c r="C46" s="1">
        <v>43087</v>
      </c>
      <c r="D46" t="s">
        <v>28</v>
      </c>
      <c r="E46">
        <v>-1</v>
      </c>
    </row>
    <row r="47" spans="1:5" x14ac:dyDescent="0.25">
      <c r="A47" t="s">
        <v>57</v>
      </c>
      <c r="B47">
        <v>25</v>
      </c>
      <c r="C47" s="1">
        <v>43155</v>
      </c>
      <c r="D47" t="s">
        <v>15</v>
      </c>
      <c r="E47">
        <v>0</v>
      </c>
    </row>
    <row r="48" spans="1:5" x14ac:dyDescent="0.25">
      <c r="A48" t="s">
        <v>58</v>
      </c>
      <c r="B48">
        <v>29</v>
      </c>
      <c r="C48" s="1">
        <v>42923</v>
      </c>
      <c r="D48" t="s">
        <v>15</v>
      </c>
      <c r="E48">
        <v>1</v>
      </c>
    </row>
    <row r="49" spans="1:5" x14ac:dyDescent="0.25">
      <c r="A49" t="s">
        <v>59</v>
      </c>
      <c r="B49">
        <v>24</v>
      </c>
      <c r="C49" s="1">
        <v>43035</v>
      </c>
      <c r="D49" t="s">
        <v>49</v>
      </c>
      <c r="E49">
        <v>0</v>
      </c>
    </row>
    <row r="50" spans="1:5" x14ac:dyDescent="0.25">
      <c r="A50" t="s">
        <v>61</v>
      </c>
      <c r="B50">
        <v>35</v>
      </c>
      <c r="C50" s="1">
        <v>43164</v>
      </c>
      <c r="D50" t="s">
        <v>17</v>
      </c>
      <c r="E50">
        <v>0</v>
      </c>
    </row>
    <row r="51" spans="1:5" x14ac:dyDescent="0.25">
      <c r="A51" t="s">
        <v>62</v>
      </c>
      <c r="B51">
        <v>24</v>
      </c>
      <c r="C51" s="1">
        <v>42923</v>
      </c>
      <c r="D51" t="s">
        <v>19</v>
      </c>
      <c r="E51">
        <v>0</v>
      </c>
    </row>
    <row r="52" spans="1:5" x14ac:dyDescent="0.25">
      <c r="A52" t="s">
        <v>63</v>
      </c>
      <c r="B52">
        <v>30</v>
      </c>
      <c r="C52" s="1">
        <v>43054</v>
      </c>
      <c r="D52" t="s">
        <v>17</v>
      </c>
      <c r="E52">
        <v>0</v>
      </c>
    </row>
    <row r="53" spans="1:5" x14ac:dyDescent="0.25">
      <c r="A53" t="s">
        <v>64</v>
      </c>
      <c r="B53">
        <v>24</v>
      </c>
      <c r="C53" s="1">
        <v>39238</v>
      </c>
      <c r="D53" t="s">
        <v>11</v>
      </c>
      <c r="E53">
        <v>0</v>
      </c>
    </row>
    <row r="54" spans="1:5" x14ac:dyDescent="0.25">
      <c r="A54" t="s">
        <v>65</v>
      </c>
      <c r="B54">
        <v>34</v>
      </c>
      <c r="C54" s="1">
        <v>43022</v>
      </c>
      <c r="D54" t="s">
        <v>15</v>
      </c>
      <c r="E54">
        <v>0</v>
      </c>
    </row>
    <row r="55" spans="1:5" x14ac:dyDescent="0.25">
      <c r="A55" t="s">
        <v>66</v>
      </c>
      <c r="B55">
        <v>35</v>
      </c>
      <c r="C55" s="1">
        <v>43064</v>
      </c>
      <c r="D55" t="s">
        <v>21</v>
      </c>
      <c r="E55">
        <v>1</v>
      </c>
    </row>
    <row r="56" spans="1:5" x14ac:dyDescent="0.25">
      <c r="A56" t="s">
        <v>67</v>
      </c>
      <c r="B56">
        <v>34</v>
      </c>
      <c r="C56" s="1">
        <v>43170</v>
      </c>
      <c r="D56" t="s">
        <v>17</v>
      </c>
      <c r="E5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8A787-2615-4124-B538-22716B8A2368}">
  <dimension ref="A1:B81"/>
  <sheetViews>
    <sheetView workbookViewId="0">
      <selection activeCell="G13" sqref="G13"/>
    </sheetView>
  </sheetViews>
  <sheetFormatPr defaultRowHeight="15" x14ac:dyDescent="0.25"/>
  <cols>
    <col min="1" max="1" width="28.5703125" bestFit="1" customWidth="1"/>
    <col min="2" max="2" width="9.5703125" bestFit="1" customWidth="1"/>
  </cols>
  <sheetData>
    <row r="1" spans="1:2" x14ac:dyDescent="0.25">
      <c r="A1" t="s">
        <v>73</v>
      </c>
      <c r="B1" t="s">
        <v>74</v>
      </c>
    </row>
    <row r="2" spans="1:2" x14ac:dyDescent="0.25">
      <c r="A2" t="s">
        <v>75</v>
      </c>
      <c r="B2" t="s">
        <v>28</v>
      </c>
    </row>
    <row r="3" spans="1:2" x14ac:dyDescent="0.25">
      <c r="A3" t="s">
        <v>76</v>
      </c>
      <c r="B3" t="s">
        <v>13</v>
      </c>
    </row>
    <row r="4" spans="1:2" x14ac:dyDescent="0.25">
      <c r="A4" t="s">
        <v>77</v>
      </c>
      <c r="B4" t="s">
        <v>15</v>
      </c>
    </row>
    <row r="5" spans="1:2" x14ac:dyDescent="0.25">
      <c r="A5" t="s">
        <v>78</v>
      </c>
      <c r="B5" t="s">
        <v>28</v>
      </c>
    </row>
    <row r="6" spans="1:2" x14ac:dyDescent="0.25">
      <c r="A6" t="s">
        <v>79</v>
      </c>
      <c r="B6" t="s">
        <v>11</v>
      </c>
    </row>
    <row r="7" spans="1:2" x14ac:dyDescent="0.25">
      <c r="A7" t="s">
        <v>80</v>
      </c>
      <c r="B7" t="s">
        <v>28</v>
      </c>
    </row>
    <row r="8" spans="1:2" x14ac:dyDescent="0.25">
      <c r="A8" t="s">
        <v>81</v>
      </c>
      <c r="B8" t="s">
        <v>7</v>
      </c>
    </row>
    <row r="9" spans="1:2" x14ac:dyDescent="0.25">
      <c r="A9" t="s">
        <v>82</v>
      </c>
      <c r="B9" t="s">
        <v>30</v>
      </c>
    </row>
    <row r="10" spans="1:2" x14ac:dyDescent="0.25">
      <c r="A10" t="s">
        <v>83</v>
      </c>
      <c r="B10" t="s">
        <v>17</v>
      </c>
    </row>
    <row r="11" spans="1:2" x14ac:dyDescent="0.25">
      <c r="A11" t="s">
        <v>84</v>
      </c>
      <c r="B11" t="s">
        <v>28</v>
      </c>
    </row>
    <row r="12" spans="1:2" x14ac:dyDescent="0.25">
      <c r="A12" t="s">
        <v>85</v>
      </c>
      <c r="B12" t="s">
        <v>13</v>
      </c>
    </row>
    <row r="13" spans="1:2" x14ac:dyDescent="0.25">
      <c r="A13" t="s">
        <v>86</v>
      </c>
      <c r="B13" t="s">
        <v>44</v>
      </c>
    </row>
    <row r="14" spans="1:2" x14ac:dyDescent="0.25">
      <c r="A14" t="s">
        <v>87</v>
      </c>
      <c r="B14" t="s">
        <v>21</v>
      </c>
    </row>
    <row r="15" spans="1:2" x14ac:dyDescent="0.25">
      <c r="A15" t="s">
        <v>88</v>
      </c>
      <c r="B15" t="s">
        <v>89</v>
      </c>
    </row>
    <row r="16" spans="1:2" x14ac:dyDescent="0.25">
      <c r="A16" t="s">
        <v>90</v>
      </c>
      <c r="B16" t="s">
        <v>13</v>
      </c>
    </row>
    <row r="17" spans="1:2" x14ac:dyDescent="0.25">
      <c r="A17" t="s">
        <v>91</v>
      </c>
      <c r="B17" t="s">
        <v>30</v>
      </c>
    </row>
    <row r="18" spans="1:2" x14ac:dyDescent="0.25">
      <c r="A18" t="s">
        <v>92</v>
      </c>
      <c r="B18" t="s">
        <v>19</v>
      </c>
    </row>
    <row r="19" spans="1:2" x14ac:dyDescent="0.25">
      <c r="A19" t="s">
        <v>93</v>
      </c>
      <c r="B19" t="s">
        <v>28</v>
      </c>
    </row>
    <row r="20" spans="1:2" x14ac:dyDescent="0.25">
      <c r="A20" t="s">
        <v>94</v>
      </c>
      <c r="B20" t="s">
        <v>13</v>
      </c>
    </row>
    <row r="21" spans="1:2" x14ac:dyDescent="0.25">
      <c r="A21" t="s">
        <v>95</v>
      </c>
      <c r="B21" t="s">
        <v>30</v>
      </c>
    </row>
    <row r="22" spans="1:2" x14ac:dyDescent="0.25">
      <c r="A22" t="s">
        <v>96</v>
      </c>
      <c r="B22" t="s">
        <v>13</v>
      </c>
    </row>
    <row r="23" spans="1:2" x14ac:dyDescent="0.25">
      <c r="A23" t="s">
        <v>97</v>
      </c>
      <c r="B23" t="s">
        <v>28</v>
      </c>
    </row>
    <row r="24" spans="1:2" x14ac:dyDescent="0.25">
      <c r="A24" t="s">
        <v>98</v>
      </c>
      <c r="B24" t="s">
        <v>21</v>
      </c>
    </row>
    <row r="25" spans="1:2" x14ac:dyDescent="0.25">
      <c r="A25" t="s">
        <v>99</v>
      </c>
      <c r="B25" t="s">
        <v>21</v>
      </c>
    </row>
    <row r="26" spans="1:2" x14ac:dyDescent="0.25">
      <c r="A26" t="s">
        <v>100</v>
      </c>
      <c r="B26" t="s">
        <v>15</v>
      </c>
    </row>
    <row r="27" spans="1:2" x14ac:dyDescent="0.25">
      <c r="A27" t="s">
        <v>101</v>
      </c>
      <c r="B27" t="s">
        <v>11</v>
      </c>
    </row>
    <row r="28" spans="1:2" x14ac:dyDescent="0.25">
      <c r="A28" t="s">
        <v>102</v>
      </c>
      <c r="B28" t="s">
        <v>15</v>
      </c>
    </row>
    <row r="29" spans="1:2" x14ac:dyDescent="0.25">
      <c r="A29" t="s">
        <v>103</v>
      </c>
      <c r="B29" t="s">
        <v>13</v>
      </c>
    </row>
    <row r="30" spans="1:2" x14ac:dyDescent="0.25">
      <c r="A30" t="s">
        <v>104</v>
      </c>
      <c r="B30" t="s">
        <v>19</v>
      </c>
    </row>
    <row r="31" spans="1:2" x14ac:dyDescent="0.25">
      <c r="A31" t="s">
        <v>105</v>
      </c>
      <c r="B31" t="s">
        <v>44</v>
      </c>
    </row>
    <row r="32" spans="1:2" x14ac:dyDescent="0.25">
      <c r="A32" t="s">
        <v>106</v>
      </c>
      <c r="B32" t="s">
        <v>21</v>
      </c>
    </row>
    <row r="33" spans="1:2" x14ac:dyDescent="0.25">
      <c r="A33" t="s">
        <v>107</v>
      </c>
      <c r="B33" t="s">
        <v>5</v>
      </c>
    </row>
    <row r="34" spans="1:2" x14ac:dyDescent="0.25">
      <c r="A34" t="s">
        <v>108</v>
      </c>
      <c r="B34" t="s">
        <v>19</v>
      </c>
    </row>
    <row r="35" spans="1:2" x14ac:dyDescent="0.25">
      <c r="A35" t="s">
        <v>109</v>
      </c>
      <c r="B35" t="s">
        <v>13</v>
      </c>
    </row>
    <row r="36" spans="1:2" x14ac:dyDescent="0.25">
      <c r="A36" t="s">
        <v>110</v>
      </c>
      <c r="B36" t="s">
        <v>11</v>
      </c>
    </row>
    <row r="37" spans="1:2" x14ac:dyDescent="0.25">
      <c r="A37" t="s">
        <v>111</v>
      </c>
      <c r="B37" t="s">
        <v>44</v>
      </c>
    </row>
    <row r="38" spans="1:2" x14ac:dyDescent="0.25">
      <c r="A38" t="s">
        <v>112</v>
      </c>
      <c r="B38" t="s">
        <v>21</v>
      </c>
    </row>
    <row r="39" spans="1:2" x14ac:dyDescent="0.25">
      <c r="A39" t="s">
        <v>113</v>
      </c>
      <c r="B39" t="s">
        <v>13</v>
      </c>
    </row>
    <row r="40" spans="1:2" x14ac:dyDescent="0.25">
      <c r="A40" t="s">
        <v>114</v>
      </c>
      <c r="B40" t="s">
        <v>15</v>
      </c>
    </row>
    <row r="41" spans="1:2" x14ac:dyDescent="0.25">
      <c r="A41" t="s">
        <v>115</v>
      </c>
      <c r="B41" t="s">
        <v>15</v>
      </c>
    </row>
    <row r="42" spans="1:2" x14ac:dyDescent="0.25">
      <c r="A42" t="s">
        <v>116</v>
      </c>
      <c r="B42" t="s">
        <v>15</v>
      </c>
    </row>
    <row r="43" spans="1:2" x14ac:dyDescent="0.25">
      <c r="A43" t="s">
        <v>117</v>
      </c>
      <c r="B43" t="s">
        <v>15</v>
      </c>
    </row>
    <row r="44" spans="1:2" x14ac:dyDescent="0.25">
      <c r="A44" t="s">
        <v>118</v>
      </c>
      <c r="B44" t="s">
        <v>21</v>
      </c>
    </row>
    <row r="45" spans="1:2" x14ac:dyDescent="0.25">
      <c r="A45" t="s">
        <v>119</v>
      </c>
      <c r="B45" t="s">
        <v>19</v>
      </c>
    </row>
    <row r="46" spans="1:2" x14ac:dyDescent="0.25">
      <c r="A46" t="s">
        <v>120</v>
      </c>
      <c r="B46" t="s">
        <v>44</v>
      </c>
    </row>
    <row r="47" spans="1:2" x14ac:dyDescent="0.25">
      <c r="A47" t="s">
        <v>121</v>
      </c>
      <c r="B47" t="s">
        <v>15</v>
      </c>
    </row>
    <row r="48" spans="1:2" x14ac:dyDescent="0.25">
      <c r="A48" t="s">
        <v>122</v>
      </c>
      <c r="B48" t="s">
        <v>30</v>
      </c>
    </row>
    <row r="49" spans="1:2" x14ac:dyDescent="0.25">
      <c r="A49" t="s">
        <v>123</v>
      </c>
      <c r="B49" t="s">
        <v>124</v>
      </c>
    </row>
    <row r="50" spans="1:2" x14ac:dyDescent="0.25">
      <c r="A50" t="s">
        <v>125</v>
      </c>
      <c r="B50" t="s">
        <v>21</v>
      </c>
    </row>
    <row r="51" spans="1:2" x14ac:dyDescent="0.25">
      <c r="A51" t="s">
        <v>126</v>
      </c>
      <c r="B51" t="s">
        <v>44</v>
      </c>
    </row>
    <row r="52" spans="1:2" x14ac:dyDescent="0.25">
      <c r="A52" t="s">
        <v>127</v>
      </c>
      <c r="B52" t="s">
        <v>21</v>
      </c>
    </row>
    <row r="53" spans="1:2" x14ac:dyDescent="0.25">
      <c r="A53" t="s">
        <v>128</v>
      </c>
      <c r="B53" t="s">
        <v>13</v>
      </c>
    </row>
    <row r="54" spans="1:2" x14ac:dyDescent="0.25">
      <c r="A54" t="s">
        <v>129</v>
      </c>
      <c r="B54" t="s">
        <v>13</v>
      </c>
    </row>
    <row r="55" spans="1:2" x14ac:dyDescent="0.25">
      <c r="A55" t="s">
        <v>130</v>
      </c>
      <c r="B55" t="s">
        <v>124</v>
      </c>
    </row>
    <row r="56" spans="1:2" x14ac:dyDescent="0.25">
      <c r="A56" t="s">
        <v>131</v>
      </c>
      <c r="B56" t="s">
        <v>21</v>
      </c>
    </row>
    <row r="57" spans="1:2" x14ac:dyDescent="0.25">
      <c r="A57" t="s">
        <v>132</v>
      </c>
      <c r="B57" t="s">
        <v>89</v>
      </c>
    </row>
    <row r="58" spans="1:2" x14ac:dyDescent="0.25">
      <c r="A58" t="s">
        <v>133</v>
      </c>
      <c r="B58" t="s">
        <v>124</v>
      </c>
    </row>
    <row r="59" spans="1:2" x14ac:dyDescent="0.25">
      <c r="A59" t="s">
        <v>134</v>
      </c>
      <c r="B59" t="s">
        <v>13</v>
      </c>
    </row>
    <row r="60" spans="1:2" x14ac:dyDescent="0.25">
      <c r="A60" t="s">
        <v>135</v>
      </c>
      <c r="B60" t="s">
        <v>30</v>
      </c>
    </row>
    <row r="61" spans="1:2" x14ac:dyDescent="0.25">
      <c r="A61" t="s">
        <v>136</v>
      </c>
      <c r="B61" t="s">
        <v>21</v>
      </c>
    </row>
    <row r="62" spans="1:2" x14ac:dyDescent="0.25">
      <c r="A62" t="s">
        <v>137</v>
      </c>
      <c r="B62" t="s">
        <v>124</v>
      </c>
    </row>
    <row r="63" spans="1:2" x14ac:dyDescent="0.25">
      <c r="A63" t="s">
        <v>138</v>
      </c>
      <c r="B63" t="s">
        <v>15</v>
      </c>
    </row>
    <row r="64" spans="1:2" x14ac:dyDescent="0.25">
      <c r="A64" t="s">
        <v>139</v>
      </c>
      <c r="B64" t="s">
        <v>17</v>
      </c>
    </row>
    <row r="65" spans="1:2" x14ac:dyDescent="0.25">
      <c r="A65" t="s">
        <v>140</v>
      </c>
      <c r="B65" t="s">
        <v>21</v>
      </c>
    </row>
    <row r="66" spans="1:2" x14ac:dyDescent="0.25">
      <c r="A66" t="s">
        <v>141</v>
      </c>
      <c r="B66" t="s">
        <v>15</v>
      </c>
    </row>
    <row r="67" spans="1:2" x14ac:dyDescent="0.25">
      <c r="A67" t="s">
        <v>142</v>
      </c>
      <c r="B67" t="s">
        <v>44</v>
      </c>
    </row>
    <row r="68" spans="1:2" x14ac:dyDescent="0.25">
      <c r="A68" t="s">
        <v>143</v>
      </c>
      <c r="B68" t="s">
        <v>5</v>
      </c>
    </row>
    <row r="69" spans="1:2" x14ac:dyDescent="0.25">
      <c r="A69" t="s">
        <v>144</v>
      </c>
      <c r="B69" t="s">
        <v>5</v>
      </c>
    </row>
    <row r="70" spans="1:2" x14ac:dyDescent="0.25">
      <c r="A70" t="s">
        <v>145</v>
      </c>
      <c r="B70" t="s">
        <v>11</v>
      </c>
    </row>
    <row r="71" spans="1:2" x14ac:dyDescent="0.25">
      <c r="A71" t="s">
        <v>146</v>
      </c>
      <c r="B71" t="s">
        <v>11</v>
      </c>
    </row>
    <row r="72" spans="1:2" x14ac:dyDescent="0.25">
      <c r="A72" t="s">
        <v>147</v>
      </c>
      <c r="B72" t="s">
        <v>15</v>
      </c>
    </row>
    <row r="73" spans="1:2" x14ac:dyDescent="0.25">
      <c r="A73" t="s">
        <v>148</v>
      </c>
      <c r="B73" t="s">
        <v>13</v>
      </c>
    </row>
    <row r="74" spans="1:2" x14ac:dyDescent="0.25">
      <c r="A74" t="s">
        <v>149</v>
      </c>
      <c r="B74" t="s">
        <v>15</v>
      </c>
    </row>
    <row r="75" spans="1:2" x14ac:dyDescent="0.25">
      <c r="A75" t="s">
        <v>150</v>
      </c>
      <c r="B75" t="s">
        <v>13</v>
      </c>
    </row>
    <row r="76" spans="1:2" x14ac:dyDescent="0.25">
      <c r="A76" t="s">
        <v>151</v>
      </c>
      <c r="B76" t="s">
        <v>13</v>
      </c>
    </row>
    <row r="77" spans="1:2" x14ac:dyDescent="0.25">
      <c r="A77" t="s">
        <v>152</v>
      </c>
      <c r="B77" t="s">
        <v>7</v>
      </c>
    </row>
    <row r="78" spans="1:2" x14ac:dyDescent="0.25">
      <c r="A78" t="s">
        <v>153</v>
      </c>
      <c r="B78" t="s">
        <v>5</v>
      </c>
    </row>
    <row r="79" spans="1:2" x14ac:dyDescent="0.25">
      <c r="A79" t="s">
        <v>154</v>
      </c>
      <c r="B79" t="s">
        <v>124</v>
      </c>
    </row>
    <row r="80" spans="1:2" x14ac:dyDescent="0.25">
      <c r="A80" t="s">
        <v>155</v>
      </c>
      <c r="B80" t="s">
        <v>13</v>
      </c>
    </row>
    <row r="81" spans="1:2" x14ac:dyDescent="0.25">
      <c r="A81" t="s">
        <v>156</v>
      </c>
      <c r="B81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A46FA-3F81-4159-9A63-B0349EF376C0}">
  <dimension ref="A2:H34"/>
  <sheetViews>
    <sheetView workbookViewId="0">
      <selection activeCell="F32" sqref="F32"/>
    </sheetView>
  </sheetViews>
  <sheetFormatPr defaultRowHeight="15" x14ac:dyDescent="0.25"/>
  <cols>
    <col min="1" max="1" width="13.42578125" bestFit="1" customWidth="1"/>
    <col min="2" max="2" width="18" bestFit="1" customWidth="1"/>
    <col min="4" max="4" width="13.42578125" bestFit="1" customWidth="1"/>
    <col min="5" max="5" width="11.85546875" bestFit="1" customWidth="1"/>
    <col min="7" max="7" width="13.42578125" bestFit="1" customWidth="1"/>
    <col min="8" max="8" width="12.140625" bestFit="1" customWidth="1"/>
  </cols>
  <sheetData>
    <row r="2" spans="1:8" x14ac:dyDescent="0.25">
      <c r="D2" t="s">
        <v>158</v>
      </c>
      <c r="G2" t="s">
        <v>161</v>
      </c>
    </row>
    <row r="3" spans="1:8" x14ac:dyDescent="0.25">
      <c r="D3" s="2" t="s">
        <v>68</v>
      </c>
      <c r="E3" t="s">
        <v>70</v>
      </c>
      <c r="G3" s="2" t="s">
        <v>68</v>
      </c>
      <c r="H3" t="s">
        <v>160</v>
      </c>
    </row>
    <row r="4" spans="1:8" x14ac:dyDescent="0.25">
      <c r="D4" s="5">
        <v>-1</v>
      </c>
      <c r="E4">
        <v>1</v>
      </c>
      <c r="G4" s="3" t="s">
        <v>17</v>
      </c>
      <c r="H4">
        <v>2</v>
      </c>
    </row>
    <row r="5" spans="1:8" x14ac:dyDescent="0.25">
      <c r="D5" s="3">
        <v>0</v>
      </c>
      <c r="E5">
        <v>34</v>
      </c>
      <c r="G5" s="3" t="s">
        <v>5</v>
      </c>
      <c r="H5">
        <v>4</v>
      </c>
    </row>
    <row r="6" spans="1:8" x14ac:dyDescent="0.25">
      <c r="D6" s="3">
        <v>1</v>
      </c>
      <c r="E6">
        <v>18</v>
      </c>
      <c r="G6" s="3" t="s">
        <v>28</v>
      </c>
      <c r="H6">
        <v>6</v>
      </c>
    </row>
    <row r="7" spans="1:8" x14ac:dyDescent="0.25">
      <c r="D7" s="5">
        <v>2</v>
      </c>
      <c r="E7">
        <v>1</v>
      </c>
      <c r="G7" s="5" t="s">
        <v>7</v>
      </c>
      <c r="H7">
        <v>2</v>
      </c>
    </row>
    <row r="8" spans="1:8" x14ac:dyDescent="0.25">
      <c r="D8" s="5">
        <v>11</v>
      </c>
      <c r="E8">
        <v>1</v>
      </c>
      <c r="G8" s="3" t="s">
        <v>19</v>
      </c>
      <c r="H8">
        <v>4</v>
      </c>
    </row>
    <row r="9" spans="1:8" x14ac:dyDescent="0.25">
      <c r="D9" s="3" t="s">
        <v>69</v>
      </c>
      <c r="E9">
        <v>55</v>
      </c>
      <c r="G9" s="3" t="s">
        <v>13</v>
      </c>
      <c r="H9">
        <v>15</v>
      </c>
    </row>
    <row r="10" spans="1:8" x14ac:dyDescent="0.25">
      <c r="A10" s="3" t="s">
        <v>157</v>
      </c>
      <c r="G10" s="3" t="s">
        <v>44</v>
      </c>
      <c r="H10">
        <v>6</v>
      </c>
    </row>
    <row r="11" spans="1:8" x14ac:dyDescent="0.25">
      <c r="A11" s="2" t="s">
        <v>68</v>
      </c>
      <c r="B11" t="s">
        <v>71</v>
      </c>
      <c r="D11" t="s">
        <v>159</v>
      </c>
      <c r="G11" s="3" t="s">
        <v>30</v>
      </c>
      <c r="H11">
        <v>5</v>
      </c>
    </row>
    <row r="12" spans="1:8" x14ac:dyDescent="0.25">
      <c r="A12" s="3" t="s">
        <v>17</v>
      </c>
      <c r="B12">
        <v>8</v>
      </c>
      <c r="D12" t="s">
        <v>72</v>
      </c>
      <c r="G12" s="5" t="s">
        <v>89</v>
      </c>
      <c r="H12">
        <v>2</v>
      </c>
    </row>
    <row r="13" spans="1:8" x14ac:dyDescent="0.25">
      <c r="A13" s="3" t="s">
        <v>5</v>
      </c>
      <c r="B13">
        <v>3</v>
      </c>
      <c r="D13">
        <v>28.709090909090911</v>
      </c>
      <c r="G13" s="3" t="s">
        <v>11</v>
      </c>
      <c r="H13">
        <v>6</v>
      </c>
    </row>
    <row r="14" spans="1:8" x14ac:dyDescent="0.25">
      <c r="A14" s="5" t="s">
        <v>49</v>
      </c>
      <c r="B14">
        <v>1</v>
      </c>
      <c r="G14" s="3" t="s">
        <v>21</v>
      </c>
      <c r="H14">
        <v>11</v>
      </c>
    </row>
    <row r="15" spans="1:8" x14ac:dyDescent="0.25">
      <c r="A15" s="3" t="s">
        <v>28</v>
      </c>
      <c r="B15">
        <v>7</v>
      </c>
      <c r="G15" s="3" t="s">
        <v>15</v>
      </c>
      <c r="H15">
        <v>12</v>
      </c>
    </row>
    <row r="16" spans="1:8" x14ac:dyDescent="0.25">
      <c r="A16" s="5" t="s">
        <v>7</v>
      </c>
      <c r="B16">
        <v>2</v>
      </c>
      <c r="G16" s="5" t="s">
        <v>124</v>
      </c>
      <c r="H16">
        <v>5</v>
      </c>
    </row>
    <row r="17" spans="1:8" x14ac:dyDescent="0.25">
      <c r="A17" s="3" t="s">
        <v>19</v>
      </c>
      <c r="B17">
        <v>6</v>
      </c>
      <c r="G17" s="3" t="s">
        <v>69</v>
      </c>
      <c r="H17">
        <v>80</v>
      </c>
    </row>
    <row r="18" spans="1:8" x14ac:dyDescent="0.25">
      <c r="A18" s="3" t="s">
        <v>13</v>
      </c>
      <c r="B18">
        <v>2</v>
      </c>
    </row>
    <row r="19" spans="1:8" x14ac:dyDescent="0.25">
      <c r="A19" s="5" t="s">
        <v>60</v>
      </c>
      <c r="B19">
        <v>1</v>
      </c>
    </row>
    <row r="20" spans="1:8" x14ac:dyDescent="0.25">
      <c r="A20" s="3" t="s">
        <v>44</v>
      </c>
      <c r="B20">
        <v>4</v>
      </c>
    </row>
    <row r="21" spans="1:8" x14ac:dyDescent="0.25">
      <c r="A21" s="3" t="s">
        <v>30</v>
      </c>
      <c r="B21">
        <v>3</v>
      </c>
    </row>
    <row r="22" spans="1:8" x14ac:dyDescent="0.25">
      <c r="A22" s="5" t="s">
        <v>42</v>
      </c>
      <c r="B22">
        <v>2</v>
      </c>
    </row>
    <row r="23" spans="1:8" x14ac:dyDescent="0.25">
      <c r="A23" s="3" t="s">
        <v>11</v>
      </c>
      <c r="B23">
        <v>3</v>
      </c>
    </row>
    <row r="24" spans="1:8" x14ac:dyDescent="0.25">
      <c r="A24" s="3" t="s">
        <v>21</v>
      </c>
      <c r="B24">
        <v>4</v>
      </c>
    </row>
    <row r="25" spans="1:8" x14ac:dyDescent="0.25">
      <c r="A25" s="3" t="s">
        <v>15</v>
      </c>
      <c r="B25">
        <v>9</v>
      </c>
    </row>
    <row r="26" spans="1:8" x14ac:dyDescent="0.25">
      <c r="A26" s="3" t="s">
        <v>69</v>
      </c>
      <c r="B26">
        <v>55</v>
      </c>
    </row>
    <row r="29" spans="1:8" x14ac:dyDescent="0.25">
      <c r="A29" s="2" t="s">
        <v>68</v>
      </c>
      <c r="B29" t="s">
        <v>182</v>
      </c>
    </row>
    <row r="30" spans="1:8" x14ac:dyDescent="0.25">
      <c r="A30" s="5" t="s">
        <v>176</v>
      </c>
      <c r="B30">
        <v>1</v>
      </c>
    </row>
    <row r="31" spans="1:8" x14ac:dyDescent="0.25">
      <c r="A31" s="5" t="s">
        <v>177</v>
      </c>
      <c r="B31">
        <v>1</v>
      </c>
    </row>
    <row r="32" spans="1:8" x14ac:dyDescent="0.25">
      <c r="A32" s="3" t="s">
        <v>178</v>
      </c>
      <c r="B32">
        <v>24</v>
      </c>
    </row>
    <row r="33" spans="1:2" x14ac:dyDescent="0.25">
      <c r="A33" s="3" t="s">
        <v>179</v>
      </c>
      <c r="B33">
        <v>29</v>
      </c>
    </row>
    <row r="34" spans="1:2" x14ac:dyDescent="0.25">
      <c r="A34" s="3" t="s">
        <v>69</v>
      </c>
      <c r="B34">
        <v>55</v>
      </c>
    </row>
  </sheetData>
  <pageMargins left="0.7" right="0.7" top="0.75" bottom="0.75" header="0.3" footer="0.3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1EE96-515E-4E71-AE25-43A4EF9BE97D}">
  <dimension ref="A1:J81"/>
  <sheetViews>
    <sheetView topLeftCell="A37" workbookViewId="0">
      <selection activeCell="C49" sqref="C49"/>
    </sheetView>
  </sheetViews>
  <sheetFormatPr defaultRowHeight="15" x14ac:dyDescent="0.25"/>
  <cols>
    <col min="1" max="1" width="26.140625" bestFit="1" customWidth="1"/>
    <col min="2" max="2" width="6.28515625" customWidth="1"/>
    <col min="3" max="3" width="11.28515625" customWidth="1"/>
    <col min="4" max="4" width="11.5703125" customWidth="1"/>
    <col min="5" max="5" width="5.7109375" customWidth="1"/>
    <col min="7" max="7" width="28.5703125" bestFit="1" customWidth="1"/>
    <col min="8" max="8" width="9.5703125" bestFit="1" customWidth="1"/>
  </cols>
  <sheetData>
    <row r="1" spans="1:10" x14ac:dyDescent="0.25">
      <c r="A1" t="s">
        <v>0</v>
      </c>
      <c r="B1" t="s">
        <v>1</v>
      </c>
      <c r="C1" t="s">
        <v>181</v>
      </c>
      <c r="D1" t="s">
        <v>2</v>
      </c>
      <c r="E1" t="s">
        <v>3</v>
      </c>
      <c r="G1" t="s">
        <v>73</v>
      </c>
      <c r="H1" t="s">
        <v>74</v>
      </c>
    </row>
    <row r="2" spans="1:10" x14ac:dyDescent="0.25">
      <c r="A2" t="s">
        <v>4</v>
      </c>
      <c r="B2">
        <v>32</v>
      </c>
      <c r="C2" s="1">
        <v>43063</v>
      </c>
      <c r="D2" t="s">
        <v>17</v>
      </c>
      <c r="E2">
        <v>1</v>
      </c>
      <c r="G2" t="s">
        <v>75</v>
      </c>
      <c r="H2" t="s">
        <v>28</v>
      </c>
      <c r="J2" t="s">
        <v>162</v>
      </c>
    </row>
    <row r="3" spans="1:10" x14ac:dyDescent="0.25">
      <c r="A3" t="s">
        <v>6</v>
      </c>
      <c r="B3">
        <v>27</v>
      </c>
      <c r="C3" s="1">
        <v>43166</v>
      </c>
      <c r="D3" t="s">
        <v>21</v>
      </c>
      <c r="E3">
        <v>1</v>
      </c>
      <c r="G3" t="s">
        <v>76</v>
      </c>
      <c r="H3" t="s">
        <v>13</v>
      </c>
    </row>
    <row r="4" spans="1:10" x14ac:dyDescent="0.25">
      <c r="A4" t="s">
        <v>8</v>
      </c>
      <c r="B4">
        <v>33</v>
      </c>
      <c r="C4" s="1">
        <v>43192</v>
      </c>
      <c r="D4" t="s">
        <v>44</v>
      </c>
      <c r="E4">
        <v>0</v>
      </c>
      <c r="G4" t="s">
        <v>77</v>
      </c>
      <c r="H4" t="s">
        <v>15</v>
      </c>
    </row>
    <row r="5" spans="1:10" x14ac:dyDescent="0.25">
      <c r="A5" t="s">
        <v>9</v>
      </c>
      <c r="B5">
        <v>27</v>
      </c>
      <c r="C5" s="1">
        <v>43215</v>
      </c>
      <c r="D5" t="s">
        <v>30</v>
      </c>
      <c r="E5">
        <v>0</v>
      </c>
      <c r="G5" t="s">
        <v>78</v>
      </c>
      <c r="H5" t="s">
        <v>28</v>
      </c>
    </row>
    <row r="6" spans="1:10" x14ac:dyDescent="0.25">
      <c r="A6" t="s">
        <v>10</v>
      </c>
      <c r="B6">
        <v>29</v>
      </c>
      <c r="C6" s="1">
        <v>43197</v>
      </c>
      <c r="D6" t="s">
        <v>28</v>
      </c>
      <c r="E6">
        <v>0</v>
      </c>
      <c r="G6" t="s">
        <v>79</v>
      </c>
      <c r="H6" t="s">
        <v>11</v>
      </c>
    </row>
    <row r="7" spans="1:10" x14ac:dyDescent="0.25">
      <c r="A7" t="s">
        <v>12</v>
      </c>
      <c r="B7">
        <v>21</v>
      </c>
      <c r="C7" s="1">
        <v>43138</v>
      </c>
      <c r="D7" t="s">
        <v>5</v>
      </c>
      <c r="E7">
        <v>0</v>
      </c>
      <c r="G7" t="s">
        <v>80</v>
      </c>
      <c r="H7" t="s">
        <v>28</v>
      </c>
    </row>
    <row r="8" spans="1:10" x14ac:dyDescent="0.25">
      <c r="A8" t="s">
        <v>14</v>
      </c>
      <c r="B8">
        <v>26</v>
      </c>
      <c r="C8" s="1">
        <v>42983</v>
      </c>
      <c r="D8" t="s">
        <v>13</v>
      </c>
      <c r="E8">
        <v>1</v>
      </c>
      <c r="G8" t="s">
        <v>81</v>
      </c>
      <c r="H8" t="s">
        <v>28</v>
      </c>
    </row>
    <row r="9" spans="1:10" x14ac:dyDescent="0.25">
      <c r="A9" t="s">
        <v>16</v>
      </c>
      <c r="B9">
        <v>24</v>
      </c>
      <c r="C9" s="1">
        <v>42940</v>
      </c>
      <c r="D9" t="s">
        <v>19</v>
      </c>
      <c r="E9">
        <v>0</v>
      </c>
      <c r="G9" t="s">
        <v>82</v>
      </c>
      <c r="H9" t="s">
        <v>30</v>
      </c>
    </row>
    <row r="10" spans="1:10" x14ac:dyDescent="0.25">
      <c r="A10" t="s">
        <v>18</v>
      </c>
      <c r="B10">
        <v>35</v>
      </c>
      <c r="C10" s="1">
        <v>42894</v>
      </c>
      <c r="D10" t="s">
        <v>30</v>
      </c>
      <c r="E10">
        <v>1</v>
      </c>
      <c r="G10" t="s">
        <v>83</v>
      </c>
      <c r="H10" t="s">
        <v>17</v>
      </c>
    </row>
    <row r="11" spans="1:10" x14ac:dyDescent="0.25">
      <c r="A11" t="s">
        <v>20</v>
      </c>
      <c r="B11">
        <v>19</v>
      </c>
      <c r="C11" s="1">
        <v>42839</v>
      </c>
      <c r="D11" t="s">
        <v>44</v>
      </c>
      <c r="E11">
        <v>0</v>
      </c>
      <c r="G11" t="s">
        <v>84</v>
      </c>
      <c r="H11" t="s">
        <v>28</v>
      </c>
    </row>
    <row r="12" spans="1:10" x14ac:dyDescent="0.25">
      <c r="A12" t="s">
        <v>22</v>
      </c>
      <c r="B12">
        <v>28</v>
      </c>
      <c r="C12" s="1">
        <v>43272</v>
      </c>
      <c r="D12" t="s">
        <v>28</v>
      </c>
      <c r="E12">
        <v>0</v>
      </c>
      <c r="G12" t="s">
        <v>85</v>
      </c>
      <c r="H12" t="s">
        <v>13</v>
      </c>
    </row>
    <row r="13" spans="1:10" x14ac:dyDescent="0.25">
      <c r="A13" t="s">
        <v>23</v>
      </c>
      <c r="B13">
        <v>36</v>
      </c>
      <c r="C13" s="1">
        <v>43276</v>
      </c>
      <c r="D13" t="s">
        <v>28</v>
      </c>
      <c r="E13">
        <v>0</v>
      </c>
      <c r="G13" t="s">
        <v>86</v>
      </c>
      <c r="H13" t="s">
        <v>44</v>
      </c>
    </row>
    <row r="14" spans="1:10" x14ac:dyDescent="0.25">
      <c r="A14" t="s">
        <v>24</v>
      </c>
      <c r="B14">
        <v>30</v>
      </c>
      <c r="C14" s="1">
        <v>43262</v>
      </c>
      <c r="D14" t="s">
        <v>5</v>
      </c>
      <c r="E14">
        <v>1</v>
      </c>
      <c r="G14" t="s">
        <v>87</v>
      </c>
      <c r="H14" t="s">
        <v>21</v>
      </c>
    </row>
    <row r="15" spans="1:10" x14ac:dyDescent="0.25">
      <c r="A15" t="s">
        <v>25</v>
      </c>
      <c r="B15">
        <v>22</v>
      </c>
      <c r="C15" s="1">
        <v>43219</v>
      </c>
      <c r="D15" t="s">
        <v>15</v>
      </c>
      <c r="E15">
        <v>1</v>
      </c>
      <c r="G15" t="s">
        <v>88</v>
      </c>
      <c r="H15" t="s">
        <v>11</v>
      </c>
    </row>
    <row r="16" spans="1:10" x14ac:dyDescent="0.25">
      <c r="A16" t="s">
        <v>26</v>
      </c>
      <c r="B16">
        <v>25</v>
      </c>
      <c r="C16" s="1">
        <v>43114</v>
      </c>
      <c r="D16" t="s">
        <v>19</v>
      </c>
      <c r="E16">
        <v>1</v>
      </c>
      <c r="G16" t="s">
        <v>90</v>
      </c>
      <c r="H16" t="s">
        <v>13</v>
      </c>
    </row>
    <row r="17" spans="1:8" x14ac:dyDescent="0.25">
      <c r="A17" t="s">
        <v>27</v>
      </c>
      <c r="B17">
        <v>20</v>
      </c>
      <c r="C17" s="1">
        <v>42964</v>
      </c>
      <c r="D17" t="s">
        <v>15</v>
      </c>
      <c r="E17">
        <v>0</v>
      </c>
      <c r="G17" t="s">
        <v>91</v>
      </c>
      <c r="H17" t="s">
        <v>30</v>
      </c>
    </row>
    <row r="18" spans="1:8" x14ac:dyDescent="0.25">
      <c r="A18" t="s">
        <v>29</v>
      </c>
      <c r="B18">
        <v>25</v>
      </c>
      <c r="C18" s="1">
        <v>43211</v>
      </c>
      <c r="D18" t="s">
        <v>17</v>
      </c>
      <c r="E18">
        <v>0</v>
      </c>
      <c r="G18" t="s">
        <v>92</v>
      </c>
      <c r="H18" t="s">
        <v>19</v>
      </c>
    </row>
    <row r="19" spans="1:8" x14ac:dyDescent="0.25">
      <c r="A19" t="s">
        <v>31</v>
      </c>
      <c r="B19">
        <v>29</v>
      </c>
      <c r="C19" s="1">
        <v>43095</v>
      </c>
      <c r="D19" t="s">
        <v>13</v>
      </c>
      <c r="E19">
        <v>1</v>
      </c>
      <c r="G19" t="s">
        <v>93</v>
      </c>
      <c r="H19" t="s">
        <v>28</v>
      </c>
    </row>
    <row r="20" spans="1:8" x14ac:dyDescent="0.25">
      <c r="A20" t="s">
        <v>32</v>
      </c>
      <c r="B20">
        <v>22</v>
      </c>
      <c r="C20" s="1">
        <v>43156</v>
      </c>
      <c r="D20" t="s">
        <v>15</v>
      </c>
      <c r="E20">
        <v>0</v>
      </c>
      <c r="G20" t="s">
        <v>94</v>
      </c>
      <c r="H20" t="s">
        <v>13</v>
      </c>
    </row>
    <row r="21" spans="1:8" x14ac:dyDescent="0.25">
      <c r="A21" t="s">
        <v>33</v>
      </c>
      <c r="B21">
        <v>35</v>
      </c>
      <c r="C21" s="1">
        <v>43133</v>
      </c>
      <c r="D21" t="s">
        <v>28</v>
      </c>
      <c r="E21">
        <v>1</v>
      </c>
      <c r="G21" t="s">
        <v>95</v>
      </c>
      <c r="H21" t="s">
        <v>30</v>
      </c>
    </row>
    <row r="22" spans="1:8" x14ac:dyDescent="0.25">
      <c r="A22" t="s">
        <v>34</v>
      </c>
      <c r="B22">
        <v>36</v>
      </c>
      <c r="C22" s="1">
        <v>43036</v>
      </c>
      <c r="D22" t="s">
        <v>11</v>
      </c>
      <c r="E22">
        <v>0</v>
      </c>
      <c r="G22" t="s">
        <v>96</v>
      </c>
      <c r="H22" t="s">
        <v>13</v>
      </c>
    </row>
    <row r="23" spans="1:8" x14ac:dyDescent="0.25">
      <c r="A23" t="s">
        <v>35</v>
      </c>
      <c r="B23">
        <v>29</v>
      </c>
      <c r="C23" s="1">
        <v>43053</v>
      </c>
      <c r="D23" t="s">
        <v>28</v>
      </c>
      <c r="E23">
        <v>0</v>
      </c>
      <c r="G23" t="s">
        <v>97</v>
      </c>
      <c r="H23" t="s">
        <v>28</v>
      </c>
    </row>
    <row r="24" spans="1:8" x14ac:dyDescent="0.25">
      <c r="A24" t="s">
        <v>36</v>
      </c>
      <c r="B24">
        <v>37</v>
      </c>
      <c r="C24" s="1">
        <v>43113</v>
      </c>
      <c r="D24" t="s">
        <v>44</v>
      </c>
      <c r="E24">
        <v>1</v>
      </c>
      <c r="G24" t="s">
        <v>98</v>
      </c>
      <c r="H24" t="s">
        <v>21</v>
      </c>
    </row>
    <row r="25" spans="1:8" x14ac:dyDescent="0.25">
      <c r="A25" t="s">
        <v>37</v>
      </c>
      <c r="B25">
        <v>27</v>
      </c>
      <c r="C25" s="1">
        <v>43220</v>
      </c>
      <c r="D25" t="s">
        <v>19</v>
      </c>
      <c r="E25">
        <v>0</v>
      </c>
      <c r="G25" t="s">
        <v>99</v>
      </c>
      <c r="H25" t="s">
        <v>21</v>
      </c>
    </row>
    <row r="26" spans="1:8" x14ac:dyDescent="0.25">
      <c r="A26" t="s">
        <v>38</v>
      </c>
      <c r="B26">
        <v>29</v>
      </c>
      <c r="C26" s="1">
        <v>43113</v>
      </c>
      <c r="D26" t="s">
        <v>30</v>
      </c>
      <c r="E26">
        <v>1</v>
      </c>
      <c r="G26" t="s">
        <v>100</v>
      </c>
      <c r="H26" t="s">
        <v>15</v>
      </c>
    </row>
    <row r="27" spans="1:8" x14ac:dyDescent="0.25">
      <c r="A27" t="s">
        <v>39</v>
      </c>
      <c r="B27">
        <v>29</v>
      </c>
      <c r="C27" s="1">
        <v>42974</v>
      </c>
      <c r="D27" t="s">
        <v>17</v>
      </c>
      <c r="E27">
        <v>0</v>
      </c>
      <c r="G27" t="s">
        <v>101</v>
      </c>
      <c r="H27" t="s">
        <v>11</v>
      </c>
    </row>
    <row r="28" spans="1:8" x14ac:dyDescent="0.25">
      <c r="A28" t="s">
        <v>40</v>
      </c>
      <c r="B28">
        <v>28</v>
      </c>
      <c r="C28" s="1">
        <v>43097</v>
      </c>
      <c r="D28" t="s">
        <v>5</v>
      </c>
      <c r="E28">
        <v>0</v>
      </c>
      <c r="G28" t="s">
        <v>102</v>
      </c>
      <c r="H28" t="s">
        <v>15</v>
      </c>
    </row>
    <row r="29" spans="1:8" x14ac:dyDescent="0.25">
      <c r="A29" t="s">
        <v>41</v>
      </c>
      <c r="B29">
        <v>32</v>
      </c>
      <c r="C29" s="1">
        <v>43205</v>
      </c>
      <c r="D29" t="s">
        <v>21</v>
      </c>
      <c r="E29">
        <v>0</v>
      </c>
      <c r="G29" t="s">
        <v>103</v>
      </c>
      <c r="H29" t="s">
        <v>13</v>
      </c>
    </row>
    <row r="30" spans="1:8" x14ac:dyDescent="0.25">
      <c r="A30" t="s">
        <v>43</v>
      </c>
      <c r="B30">
        <v>32</v>
      </c>
      <c r="C30" s="1">
        <v>42953</v>
      </c>
      <c r="D30" t="s">
        <v>28</v>
      </c>
      <c r="E30">
        <v>0</v>
      </c>
      <c r="G30" t="s">
        <v>104</v>
      </c>
      <c r="H30" t="s">
        <v>19</v>
      </c>
    </row>
    <row r="31" spans="1:8" x14ac:dyDescent="0.25">
      <c r="A31" t="s">
        <v>45</v>
      </c>
      <c r="B31">
        <v>41</v>
      </c>
      <c r="C31" s="1">
        <v>42969</v>
      </c>
      <c r="D31" t="s">
        <v>19</v>
      </c>
      <c r="E31">
        <v>1</v>
      </c>
      <c r="G31" t="s">
        <v>105</v>
      </c>
      <c r="H31" t="s">
        <v>44</v>
      </c>
    </row>
    <row r="32" spans="1:8" x14ac:dyDescent="0.25">
      <c r="A32" t="s">
        <v>46</v>
      </c>
      <c r="B32">
        <v>22</v>
      </c>
      <c r="C32" s="1">
        <v>43190</v>
      </c>
      <c r="D32" t="s">
        <v>13</v>
      </c>
      <c r="E32">
        <v>0</v>
      </c>
      <c r="G32" t="s">
        <v>106</v>
      </c>
      <c r="H32" t="s">
        <v>21</v>
      </c>
    </row>
    <row r="33" spans="1:8" x14ac:dyDescent="0.25">
      <c r="A33" t="s">
        <v>47</v>
      </c>
      <c r="B33">
        <v>25</v>
      </c>
      <c r="C33" s="1">
        <v>43089</v>
      </c>
      <c r="D33" t="s">
        <v>15</v>
      </c>
      <c r="E33">
        <v>0</v>
      </c>
      <c r="G33" t="s">
        <v>107</v>
      </c>
      <c r="H33" t="s">
        <v>5</v>
      </c>
    </row>
    <row r="34" spans="1:8" x14ac:dyDescent="0.25">
      <c r="A34" t="s">
        <v>48</v>
      </c>
      <c r="B34">
        <v>24</v>
      </c>
      <c r="C34" s="1">
        <v>43147</v>
      </c>
      <c r="D34" t="s">
        <v>15</v>
      </c>
      <c r="E34">
        <v>1</v>
      </c>
      <c r="G34" t="s">
        <v>108</v>
      </c>
      <c r="H34" t="s">
        <v>19</v>
      </c>
    </row>
    <row r="35" spans="1:8" x14ac:dyDescent="0.25">
      <c r="A35" t="s">
        <v>50</v>
      </c>
      <c r="B35">
        <v>32</v>
      </c>
      <c r="C35" s="1">
        <v>43281</v>
      </c>
      <c r="D35" t="s">
        <v>17</v>
      </c>
      <c r="E35">
        <v>1</v>
      </c>
      <c r="G35" t="s">
        <v>109</v>
      </c>
      <c r="H35" t="s">
        <v>13</v>
      </c>
    </row>
    <row r="36" spans="1:8" x14ac:dyDescent="0.25">
      <c r="A36" t="s">
        <v>51</v>
      </c>
      <c r="B36">
        <v>29</v>
      </c>
      <c r="C36" s="1">
        <v>43054</v>
      </c>
      <c r="D36" t="s">
        <v>11</v>
      </c>
      <c r="E36">
        <v>1</v>
      </c>
      <c r="G36" t="s">
        <v>110</v>
      </c>
      <c r="H36" t="s">
        <v>11</v>
      </c>
    </row>
    <row r="37" spans="1:8" x14ac:dyDescent="0.25">
      <c r="A37" t="s">
        <v>52</v>
      </c>
      <c r="B37">
        <v>25</v>
      </c>
      <c r="C37" s="1">
        <v>43067</v>
      </c>
      <c r="D37" t="s">
        <v>30</v>
      </c>
      <c r="E37">
        <v>1</v>
      </c>
      <c r="G37" t="s">
        <v>111</v>
      </c>
      <c r="H37" t="s">
        <v>44</v>
      </c>
    </row>
    <row r="38" spans="1:8" x14ac:dyDescent="0.25">
      <c r="A38" t="s">
        <v>53</v>
      </c>
      <c r="B38">
        <v>35</v>
      </c>
      <c r="C38" s="1">
        <v>43185</v>
      </c>
      <c r="D38" t="s">
        <v>28</v>
      </c>
      <c r="E38">
        <v>0</v>
      </c>
      <c r="G38" t="s">
        <v>112</v>
      </c>
      <c r="H38" t="s">
        <v>21</v>
      </c>
    </row>
    <row r="39" spans="1:8" x14ac:dyDescent="0.25">
      <c r="A39" t="s">
        <v>54</v>
      </c>
      <c r="B39">
        <v>25</v>
      </c>
      <c r="C39" s="1">
        <v>43029</v>
      </c>
      <c r="D39" t="s">
        <v>15</v>
      </c>
      <c r="E39">
        <v>0</v>
      </c>
      <c r="G39" t="s">
        <v>113</v>
      </c>
      <c r="H39" t="s">
        <v>13</v>
      </c>
    </row>
    <row r="40" spans="1:8" x14ac:dyDescent="0.25">
      <c r="A40" t="s">
        <v>55</v>
      </c>
      <c r="B40">
        <v>27</v>
      </c>
      <c r="C40" s="1">
        <v>43236</v>
      </c>
      <c r="D40" t="s">
        <v>19</v>
      </c>
      <c r="E40">
        <v>0</v>
      </c>
      <c r="G40" t="s">
        <v>114</v>
      </c>
      <c r="H40" t="s">
        <v>15</v>
      </c>
    </row>
    <row r="41" spans="1:8" x14ac:dyDescent="0.25">
      <c r="A41" t="s">
        <v>56</v>
      </c>
      <c r="B41">
        <v>28</v>
      </c>
      <c r="C41" s="1">
        <v>43087</v>
      </c>
      <c r="D41" t="s">
        <v>28</v>
      </c>
      <c r="E41">
        <v>1</v>
      </c>
      <c r="G41" t="s">
        <v>115</v>
      </c>
      <c r="H41" t="s">
        <v>15</v>
      </c>
    </row>
    <row r="42" spans="1:8" x14ac:dyDescent="0.25">
      <c r="A42" t="s">
        <v>57</v>
      </c>
      <c r="B42">
        <v>25</v>
      </c>
      <c r="C42" s="1">
        <v>43155</v>
      </c>
      <c r="D42" t="s">
        <v>15</v>
      </c>
      <c r="E42">
        <v>0</v>
      </c>
      <c r="G42" t="s">
        <v>116</v>
      </c>
      <c r="H42" t="s">
        <v>15</v>
      </c>
    </row>
    <row r="43" spans="1:8" x14ac:dyDescent="0.25">
      <c r="A43" t="s">
        <v>58</v>
      </c>
      <c r="B43">
        <v>29</v>
      </c>
      <c r="C43" s="1">
        <v>42923</v>
      </c>
      <c r="D43" t="s">
        <v>15</v>
      </c>
      <c r="E43">
        <v>1</v>
      </c>
      <c r="G43" t="s">
        <v>117</v>
      </c>
      <c r="H43" t="s">
        <v>15</v>
      </c>
    </row>
    <row r="44" spans="1:8" x14ac:dyDescent="0.25">
      <c r="A44" t="s">
        <v>59</v>
      </c>
      <c r="B44">
        <v>24</v>
      </c>
      <c r="C44" s="1">
        <v>43035</v>
      </c>
      <c r="D44" t="s">
        <v>5</v>
      </c>
      <c r="E44">
        <v>0</v>
      </c>
      <c r="G44" t="s">
        <v>118</v>
      </c>
      <c r="H44" t="s">
        <v>21</v>
      </c>
    </row>
    <row r="45" spans="1:8" x14ac:dyDescent="0.25">
      <c r="A45" t="s">
        <v>61</v>
      </c>
      <c r="B45">
        <v>35</v>
      </c>
      <c r="C45" s="1">
        <v>43164</v>
      </c>
      <c r="D45" t="s">
        <v>17</v>
      </c>
      <c r="E45">
        <v>0</v>
      </c>
      <c r="G45" t="s">
        <v>119</v>
      </c>
      <c r="H45" t="s">
        <v>19</v>
      </c>
    </row>
    <row r="46" spans="1:8" x14ac:dyDescent="0.25">
      <c r="A46" t="s">
        <v>62</v>
      </c>
      <c r="B46">
        <v>24</v>
      </c>
      <c r="C46" s="1">
        <v>42923</v>
      </c>
      <c r="D46" t="s">
        <v>19</v>
      </c>
      <c r="E46">
        <v>0</v>
      </c>
      <c r="G46" t="s">
        <v>120</v>
      </c>
      <c r="H46" t="s">
        <v>44</v>
      </c>
    </row>
    <row r="47" spans="1:8" x14ac:dyDescent="0.25">
      <c r="A47" t="s">
        <v>63</v>
      </c>
      <c r="B47">
        <v>30</v>
      </c>
      <c r="C47" s="1">
        <v>43054</v>
      </c>
      <c r="D47" t="s">
        <v>17</v>
      </c>
      <c r="E47">
        <v>0</v>
      </c>
      <c r="G47" t="s">
        <v>121</v>
      </c>
      <c r="H47" t="s">
        <v>15</v>
      </c>
    </row>
    <row r="48" spans="1:8" x14ac:dyDescent="0.25">
      <c r="A48" t="s">
        <v>64</v>
      </c>
      <c r="B48">
        <v>24</v>
      </c>
      <c r="C48" s="1">
        <v>42891</v>
      </c>
      <c r="D48" t="s">
        <v>11</v>
      </c>
      <c r="E48">
        <v>0</v>
      </c>
      <c r="G48" t="s">
        <v>122</v>
      </c>
      <c r="H48" t="s">
        <v>30</v>
      </c>
    </row>
    <row r="49" spans="1:8" x14ac:dyDescent="0.25">
      <c r="A49" t="s">
        <v>65</v>
      </c>
      <c r="B49">
        <v>34</v>
      </c>
      <c r="C49" s="1">
        <v>43022</v>
      </c>
      <c r="D49" t="s">
        <v>15</v>
      </c>
      <c r="E49">
        <v>0</v>
      </c>
      <c r="G49" t="s">
        <v>123</v>
      </c>
      <c r="H49" t="s">
        <v>15</v>
      </c>
    </row>
    <row r="50" spans="1:8" x14ac:dyDescent="0.25">
      <c r="A50" t="s">
        <v>66</v>
      </c>
      <c r="B50">
        <v>35</v>
      </c>
      <c r="C50" s="1">
        <v>43064</v>
      </c>
      <c r="D50" t="s">
        <v>21</v>
      </c>
      <c r="E50">
        <v>1</v>
      </c>
      <c r="G50" t="s">
        <v>125</v>
      </c>
      <c r="H50" t="s">
        <v>21</v>
      </c>
    </row>
    <row r="51" spans="1:8" x14ac:dyDescent="0.25">
      <c r="A51" t="s">
        <v>67</v>
      </c>
      <c r="B51">
        <v>34</v>
      </c>
      <c r="C51" s="1">
        <v>43170</v>
      </c>
      <c r="D51" t="s">
        <v>17</v>
      </c>
      <c r="E51">
        <v>0</v>
      </c>
      <c r="G51" t="s">
        <v>126</v>
      </c>
      <c r="H51" t="s">
        <v>44</v>
      </c>
    </row>
    <row r="52" spans="1:8" x14ac:dyDescent="0.25">
      <c r="G52" t="s">
        <v>127</v>
      </c>
      <c r="H52" t="s">
        <v>21</v>
      </c>
    </row>
    <row r="53" spans="1:8" x14ac:dyDescent="0.25">
      <c r="G53" t="s">
        <v>128</v>
      </c>
      <c r="H53" t="s">
        <v>13</v>
      </c>
    </row>
    <row r="54" spans="1:8" x14ac:dyDescent="0.25">
      <c r="G54" t="s">
        <v>129</v>
      </c>
      <c r="H54" t="s">
        <v>13</v>
      </c>
    </row>
    <row r="55" spans="1:8" x14ac:dyDescent="0.25">
      <c r="G55" t="s">
        <v>130</v>
      </c>
      <c r="H55" t="s">
        <v>15</v>
      </c>
    </row>
    <row r="56" spans="1:8" x14ac:dyDescent="0.25">
      <c r="G56" t="s">
        <v>131</v>
      </c>
      <c r="H56" t="s">
        <v>21</v>
      </c>
    </row>
    <row r="57" spans="1:8" x14ac:dyDescent="0.25">
      <c r="G57" t="s">
        <v>132</v>
      </c>
      <c r="H57" t="s">
        <v>11</v>
      </c>
    </row>
    <row r="58" spans="1:8" x14ac:dyDescent="0.25">
      <c r="G58" t="s">
        <v>133</v>
      </c>
      <c r="H58" t="s">
        <v>15</v>
      </c>
    </row>
    <row r="59" spans="1:8" x14ac:dyDescent="0.25">
      <c r="G59" t="s">
        <v>134</v>
      </c>
      <c r="H59" t="s">
        <v>13</v>
      </c>
    </row>
    <row r="60" spans="1:8" x14ac:dyDescent="0.25">
      <c r="G60" t="s">
        <v>135</v>
      </c>
      <c r="H60" t="s">
        <v>30</v>
      </c>
    </row>
    <row r="61" spans="1:8" x14ac:dyDescent="0.25">
      <c r="G61" t="s">
        <v>136</v>
      </c>
      <c r="H61" t="s">
        <v>21</v>
      </c>
    </row>
    <row r="62" spans="1:8" x14ac:dyDescent="0.25">
      <c r="G62" t="s">
        <v>137</v>
      </c>
      <c r="H62" t="s">
        <v>15</v>
      </c>
    </row>
    <row r="63" spans="1:8" x14ac:dyDescent="0.25">
      <c r="G63" t="s">
        <v>138</v>
      </c>
      <c r="H63" t="s">
        <v>15</v>
      </c>
    </row>
    <row r="64" spans="1:8" x14ac:dyDescent="0.25">
      <c r="G64" t="s">
        <v>139</v>
      </c>
      <c r="H64" t="s">
        <v>17</v>
      </c>
    </row>
    <row r="65" spans="7:8" x14ac:dyDescent="0.25">
      <c r="G65" t="s">
        <v>140</v>
      </c>
      <c r="H65" t="s">
        <v>21</v>
      </c>
    </row>
    <row r="66" spans="7:8" x14ac:dyDescent="0.25">
      <c r="G66" t="s">
        <v>141</v>
      </c>
      <c r="H66" t="s">
        <v>15</v>
      </c>
    </row>
    <row r="67" spans="7:8" x14ac:dyDescent="0.25">
      <c r="G67" t="s">
        <v>142</v>
      </c>
      <c r="H67" t="s">
        <v>44</v>
      </c>
    </row>
    <row r="68" spans="7:8" x14ac:dyDescent="0.25">
      <c r="G68" t="s">
        <v>143</v>
      </c>
      <c r="H68" t="s">
        <v>5</v>
      </c>
    </row>
    <row r="69" spans="7:8" x14ac:dyDescent="0.25">
      <c r="G69" t="s">
        <v>144</v>
      </c>
      <c r="H69" t="s">
        <v>5</v>
      </c>
    </row>
    <row r="70" spans="7:8" x14ac:dyDescent="0.25">
      <c r="G70" t="s">
        <v>145</v>
      </c>
      <c r="H70" t="s">
        <v>11</v>
      </c>
    </row>
    <row r="71" spans="7:8" x14ac:dyDescent="0.25">
      <c r="G71" t="s">
        <v>146</v>
      </c>
      <c r="H71" t="s">
        <v>11</v>
      </c>
    </row>
    <row r="72" spans="7:8" x14ac:dyDescent="0.25">
      <c r="G72" t="s">
        <v>147</v>
      </c>
      <c r="H72" t="s">
        <v>15</v>
      </c>
    </row>
    <row r="73" spans="7:8" x14ac:dyDescent="0.25">
      <c r="G73" t="s">
        <v>148</v>
      </c>
      <c r="H73" t="s">
        <v>13</v>
      </c>
    </row>
    <row r="74" spans="7:8" x14ac:dyDescent="0.25">
      <c r="G74" t="s">
        <v>149</v>
      </c>
      <c r="H74" t="s">
        <v>15</v>
      </c>
    </row>
    <row r="75" spans="7:8" x14ac:dyDescent="0.25">
      <c r="G75" t="s">
        <v>150</v>
      </c>
      <c r="H75" t="s">
        <v>13</v>
      </c>
    </row>
    <row r="76" spans="7:8" x14ac:dyDescent="0.25">
      <c r="G76" t="s">
        <v>151</v>
      </c>
      <c r="H76" t="s">
        <v>13</v>
      </c>
    </row>
    <row r="77" spans="7:8" x14ac:dyDescent="0.25">
      <c r="G77" t="s">
        <v>152</v>
      </c>
      <c r="H77" t="s">
        <v>28</v>
      </c>
    </row>
    <row r="78" spans="7:8" x14ac:dyDescent="0.25">
      <c r="G78" t="s">
        <v>153</v>
      </c>
      <c r="H78" t="s">
        <v>5</v>
      </c>
    </row>
    <row r="79" spans="7:8" x14ac:dyDescent="0.25">
      <c r="G79" t="s">
        <v>154</v>
      </c>
      <c r="H79" t="s">
        <v>15</v>
      </c>
    </row>
    <row r="80" spans="7:8" x14ac:dyDescent="0.25">
      <c r="G80" t="s">
        <v>155</v>
      </c>
      <c r="H80" t="s">
        <v>13</v>
      </c>
    </row>
    <row r="81" spans="7:8" x14ac:dyDescent="0.25">
      <c r="G81" t="s">
        <v>156</v>
      </c>
      <c r="H81" t="s">
        <v>11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8D4E6-102F-4EC2-B3DB-C67C3776A97B}">
  <dimension ref="A2:H34"/>
  <sheetViews>
    <sheetView tabSelected="1" workbookViewId="0">
      <selection activeCell="I30" sqref="I30"/>
    </sheetView>
  </sheetViews>
  <sheetFormatPr defaultRowHeight="15" x14ac:dyDescent="0.25"/>
  <cols>
    <col min="1" max="1" width="13.42578125" bestFit="1" customWidth="1"/>
    <col min="2" max="2" width="11.85546875" bestFit="1" customWidth="1"/>
    <col min="4" max="4" width="11.7109375" bestFit="1" customWidth="1"/>
    <col min="5" max="5" width="10.7109375" bestFit="1" customWidth="1"/>
  </cols>
  <sheetData>
    <row r="2" spans="1:8" x14ac:dyDescent="0.25">
      <c r="A2" t="s">
        <v>163</v>
      </c>
    </row>
    <row r="3" spans="1:8" x14ac:dyDescent="0.25">
      <c r="A3" s="2" t="s">
        <v>68</v>
      </c>
      <c r="B3" t="s">
        <v>70</v>
      </c>
      <c r="D3" s="2" t="s">
        <v>166</v>
      </c>
      <c r="E3" t="s">
        <v>165</v>
      </c>
      <c r="F3" t="s">
        <v>164</v>
      </c>
    </row>
    <row r="4" spans="1:8" x14ac:dyDescent="0.25">
      <c r="A4" s="3" t="s">
        <v>17</v>
      </c>
      <c r="B4" s="6">
        <v>0.14000000000000001</v>
      </c>
      <c r="D4" s="3" t="s">
        <v>17</v>
      </c>
      <c r="E4">
        <v>2</v>
      </c>
      <c r="F4">
        <f>GETPIVOTDATA("ret",$A$3,"programs","am","ret",1)</f>
        <v>0.2857142857142857</v>
      </c>
    </row>
    <row r="5" spans="1:8" x14ac:dyDescent="0.25">
      <c r="A5" s="4">
        <v>0</v>
      </c>
      <c r="B5" s="6">
        <v>0.7142857142857143</v>
      </c>
      <c r="D5" s="3" t="s">
        <v>5</v>
      </c>
      <c r="E5">
        <v>4</v>
      </c>
      <c r="F5">
        <f>GETPIVOTDATA("ret",$A$3,"programs","bcs","ret",1)</f>
        <v>0.25</v>
      </c>
    </row>
    <row r="6" spans="1:8" x14ac:dyDescent="0.25">
      <c r="A6" s="7">
        <v>1</v>
      </c>
      <c r="B6" s="8">
        <v>0.2857142857142857</v>
      </c>
      <c r="D6" s="3" t="s">
        <v>28</v>
      </c>
      <c r="E6">
        <v>8</v>
      </c>
      <c r="F6">
        <f>GETPIVOTDATA("ret",$A$3,"programs","brave","ret",1)</f>
        <v>0.25</v>
      </c>
    </row>
    <row r="7" spans="1:8" x14ac:dyDescent="0.25">
      <c r="A7" s="3" t="s">
        <v>5</v>
      </c>
      <c r="B7" s="6">
        <v>0.08</v>
      </c>
      <c r="D7" s="3" t="s">
        <v>19</v>
      </c>
      <c r="E7">
        <v>4</v>
      </c>
      <c r="F7">
        <f>GETPIVOTDATA("ret",$A$3,"programs","challenge","ret",1)</f>
        <v>0.33333333333333331</v>
      </c>
    </row>
    <row r="8" spans="1:8" x14ac:dyDescent="0.25">
      <c r="A8" s="4">
        <v>0</v>
      </c>
      <c r="B8" s="6">
        <v>0.75</v>
      </c>
      <c r="D8" s="3" t="s">
        <v>13</v>
      </c>
      <c r="E8">
        <v>15</v>
      </c>
      <c r="F8">
        <f>GETPIVOTDATA("ret",$A$3,"programs","dbt","ret",1)</f>
        <v>0.66666666666666663</v>
      </c>
    </row>
    <row r="9" spans="1:8" x14ac:dyDescent="0.25">
      <c r="A9" s="7">
        <v>1</v>
      </c>
      <c r="B9" s="8">
        <v>0.25</v>
      </c>
      <c r="D9" s="3" t="s">
        <v>44</v>
      </c>
      <c r="E9">
        <v>6</v>
      </c>
      <c r="F9">
        <f>GETPIVOTDATA("ret",$A$3,"programs","mhsd","ret",1)</f>
        <v>0.33333333333333331</v>
      </c>
    </row>
    <row r="10" spans="1:8" x14ac:dyDescent="0.25">
      <c r="A10" s="3" t="s">
        <v>28</v>
      </c>
      <c r="B10" s="6">
        <v>0.16</v>
      </c>
      <c r="D10" s="3" t="s">
        <v>30</v>
      </c>
      <c r="E10">
        <v>5</v>
      </c>
      <c r="F10">
        <f>GETPIVOTDATA("ret",$A$3,"programs","rdap","ret",1)</f>
        <v>0.75</v>
      </c>
    </row>
    <row r="11" spans="1:8" x14ac:dyDescent="0.25">
      <c r="A11" s="4">
        <v>0</v>
      </c>
      <c r="B11" s="6">
        <v>0.75</v>
      </c>
      <c r="D11" s="3" t="s">
        <v>11</v>
      </c>
      <c r="E11">
        <v>8</v>
      </c>
      <c r="F11">
        <f>GETPIVOTDATA("ret",$A$3,"programs","resolve","ret",1)</f>
        <v>0.33333333333333331</v>
      </c>
    </row>
    <row r="12" spans="1:8" x14ac:dyDescent="0.25">
      <c r="A12" s="7">
        <v>1</v>
      </c>
      <c r="B12" s="8">
        <v>0.25</v>
      </c>
      <c r="D12" s="3" t="s">
        <v>21</v>
      </c>
      <c r="E12">
        <v>11</v>
      </c>
      <c r="F12">
        <f>GETPIVOTDATA("ret",$A$3,"programs","sotrt","ret",1)</f>
        <v>0.66666666666666663</v>
      </c>
    </row>
    <row r="13" spans="1:8" x14ac:dyDescent="0.25">
      <c r="A13" s="3" t="s">
        <v>19</v>
      </c>
      <c r="B13" s="6">
        <v>0.12</v>
      </c>
      <c r="D13" s="3" t="s">
        <v>15</v>
      </c>
      <c r="E13">
        <v>17</v>
      </c>
      <c r="F13">
        <f>GETPIVOTDATA("ret",$A$3,"programs","stages","ret",1)</f>
        <v>0.33333333333333331</v>
      </c>
    </row>
    <row r="14" spans="1:8" x14ac:dyDescent="0.25">
      <c r="A14" s="4">
        <v>0</v>
      </c>
      <c r="B14" s="6">
        <v>0.66666666666666663</v>
      </c>
      <c r="D14" s="3" t="s">
        <v>69</v>
      </c>
      <c r="E14">
        <v>80</v>
      </c>
    </row>
    <row r="15" spans="1:8" x14ac:dyDescent="0.25">
      <c r="A15" s="7">
        <v>1</v>
      </c>
      <c r="B15" s="8">
        <v>0.33333333333333331</v>
      </c>
    </row>
    <row r="16" spans="1:8" x14ac:dyDescent="0.25">
      <c r="A16" s="3" t="s">
        <v>13</v>
      </c>
      <c r="B16" s="6">
        <v>0.06</v>
      </c>
      <c r="D16" t="s">
        <v>166</v>
      </c>
      <c r="E16" t="s">
        <v>165</v>
      </c>
      <c r="F16" t="s">
        <v>164</v>
      </c>
      <c r="G16" t="s">
        <v>171</v>
      </c>
      <c r="H16" t="s">
        <v>172</v>
      </c>
    </row>
    <row r="17" spans="1:6" x14ac:dyDescent="0.25">
      <c r="A17" s="4">
        <v>0</v>
      </c>
      <c r="B17" s="6">
        <v>0.33333333333333331</v>
      </c>
      <c r="D17" s="3" t="s">
        <v>17</v>
      </c>
      <c r="E17">
        <v>2</v>
      </c>
      <c r="F17">
        <f>GETPIVOTDATA("ret",$A$3,"programs","am","ret",1)</f>
        <v>0.2857142857142857</v>
      </c>
    </row>
    <row r="18" spans="1:6" x14ac:dyDescent="0.25">
      <c r="A18" s="7">
        <v>1</v>
      </c>
      <c r="B18" s="8">
        <v>0.66666666666666663</v>
      </c>
      <c r="D18" s="3" t="s">
        <v>5</v>
      </c>
      <c r="E18">
        <v>4</v>
      </c>
      <c r="F18">
        <f>GETPIVOTDATA("ret",$A$3,"programs","bcs","ret",1)</f>
        <v>0.25</v>
      </c>
    </row>
    <row r="19" spans="1:6" x14ac:dyDescent="0.25">
      <c r="A19" s="3" t="s">
        <v>44</v>
      </c>
      <c r="B19" s="6">
        <v>0.06</v>
      </c>
      <c r="D19" s="3" t="s">
        <v>28</v>
      </c>
      <c r="E19">
        <v>8</v>
      </c>
      <c r="F19">
        <f>GETPIVOTDATA("ret",$A$3,"programs","brave","ret",1)</f>
        <v>0.25</v>
      </c>
    </row>
    <row r="20" spans="1:6" x14ac:dyDescent="0.25">
      <c r="A20" s="4">
        <v>0</v>
      </c>
      <c r="B20" s="6">
        <v>0.66666666666666663</v>
      </c>
      <c r="D20" s="3" t="s">
        <v>19</v>
      </c>
      <c r="E20">
        <v>4</v>
      </c>
      <c r="F20">
        <f>GETPIVOTDATA("ret",$A$3,"programs","challenge","ret",1)</f>
        <v>0.33333333333333331</v>
      </c>
    </row>
    <row r="21" spans="1:6" x14ac:dyDescent="0.25">
      <c r="A21" s="7">
        <v>1</v>
      </c>
      <c r="B21" s="8">
        <v>0.33333333333333331</v>
      </c>
      <c r="D21" s="3" t="s">
        <v>13</v>
      </c>
      <c r="E21">
        <v>15</v>
      </c>
      <c r="F21">
        <f>GETPIVOTDATA("ret",$A$3,"programs","dbt","ret",1)</f>
        <v>0.66666666666666663</v>
      </c>
    </row>
    <row r="22" spans="1:6" x14ac:dyDescent="0.25">
      <c r="A22" s="3" t="s">
        <v>30</v>
      </c>
      <c r="B22" s="6">
        <v>0.08</v>
      </c>
      <c r="D22" s="3" t="s">
        <v>44</v>
      </c>
      <c r="E22">
        <v>6</v>
      </c>
      <c r="F22">
        <f>GETPIVOTDATA("ret",$A$3,"programs","mhsd","ret",1)</f>
        <v>0.33333333333333331</v>
      </c>
    </row>
    <row r="23" spans="1:6" x14ac:dyDescent="0.25">
      <c r="A23" s="4">
        <v>0</v>
      </c>
      <c r="B23" s="6">
        <v>0.25</v>
      </c>
      <c r="D23" s="3" t="s">
        <v>30</v>
      </c>
      <c r="E23">
        <v>5</v>
      </c>
      <c r="F23">
        <f>GETPIVOTDATA("ret",$A$3,"programs","rdap","ret",1)</f>
        <v>0.75</v>
      </c>
    </row>
    <row r="24" spans="1:6" x14ac:dyDescent="0.25">
      <c r="A24" s="7">
        <v>1</v>
      </c>
      <c r="B24" s="8">
        <v>0.75</v>
      </c>
      <c r="D24" s="3" t="s">
        <v>11</v>
      </c>
      <c r="E24">
        <v>8</v>
      </c>
      <c r="F24">
        <f>GETPIVOTDATA("ret",$A$3,"programs","resolve","ret",1)</f>
        <v>0.33333333333333331</v>
      </c>
    </row>
    <row r="25" spans="1:6" x14ac:dyDescent="0.25">
      <c r="A25" s="3" t="s">
        <v>11</v>
      </c>
      <c r="B25" s="6">
        <v>0.06</v>
      </c>
      <c r="D25" s="3" t="s">
        <v>21</v>
      </c>
      <c r="E25">
        <v>11</v>
      </c>
      <c r="F25">
        <f>GETPIVOTDATA("ret",$A$3,"programs","sotrt","ret",1)</f>
        <v>0.66666666666666663</v>
      </c>
    </row>
    <row r="26" spans="1:6" x14ac:dyDescent="0.25">
      <c r="A26" s="4">
        <v>0</v>
      </c>
      <c r="B26" s="6">
        <v>0.66666666666666663</v>
      </c>
      <c r="D26" s="3" t="s">
        <v>15</v>
      </c>
      <c r="E26">
        <v>17</v>
      </c>
      <c r="F26">
        <f>GETPIVOTDATA("ret",$A$3,"programs","stages","ret",1)</f>
        <v>0.33333333333333331</v>
      </c>
    </row>
    <row r="27" spans="1:6" x14ac:dyDescent="0.25">
      <c r="A27" s="7">
        <v>1</v>
      </c>
      <c r="B27" s="8">
        <v>0.33333333333333331</v>
      </c>
    </row>
    <row r="28" spans="1:6" x14ac:dyDescent="0.25">
      <c r="A28" s="3" t="s">
        <v>21</v>
      </c>
      <c r="B28" s="6">
        <v>0.06</v>
      </c>
    </row>
    <row r="29" spans="1:6" x14ac:dyDescent="0.25">
      <c r="A29" s="4">
        <v>0</v>
      </c>
      <c r="B29" s="6">
        <v>0.33333333333333331</v>
      </c>
    </row>
    <row r="30" spans="1:6" x14ac:dyDescent="0.25">
      <c r="A30" s="7">
        <v>1</v>
      </c>
      <c r="B30" s="8">
        <v>0.66666666666666663</v>
      </c>
    </row>
    <row r="31" spans="1:6" x14ac:dyDescent="0.25">
      <c r="A31" s="3" t="s">
        <v>15</v>
      </c>
      <c r="B31" s="6">
        <v>0.18</v>
      </c>
    </row>
    <row r="32" spans="1:6" x14ac:dyDescent="0.25">
      <c r="A32" s="4">
        <v>0</v>
      </c>
      <c r="B32" s="6">
        <v>0.66666666666666663</v>
      </c>
    </row>
    <row r="33" spans="1:2" x14ac:dyDescent="0.25">
      <c r="A33" s="7">
        <v>1</v>
      </c>
      <c r="B33" s="8">
        <v>0.33333333333333331</v>
      </c>
    </row>
    <row r="34" spans="1:2" x14ac:dyDescent="0.25">
      <c r="A34" s="3" t="s">
        <v>69</v>
      </c>
      <c r="B34" s="6">
        <v>1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168B3-E310-4930-9F6B-F6ECC17563F8}">
  <dimension ref="A1:F35"/>
  <sheetViews>
    <sheetView workbookViewId="0">
      <selection activeCell="A3" sqref="A3"/>
    </sheetView>
  </sheetViews>
  <sheetFormatPr defaultRowHeight="15" x14ac:dyDescent="0.25"/>
  <cols>
    <col min="1" max="1" width="17.7109375" bestFit="1" customWidth="1"/>
    <col min="3" max="3" width="30.42578125" bestFit="1" customWidth="1"/>
    <col min="4" max="4" width="17.28515625" bestFit="1" customWidth="1"/>
  </cols>
  <sheetData>
    <row r="1" spans="1:6" x14ac:dyDescent="0.25">
      <c r="C1" s="2" t="s">
        <v>166</v>
      </c>
      <c r="D1" t="s">
        <v>169</v>
      </c>
    </row>
    <row r="2" spans="1:6" x14ac:dyDescent="0.25">
      <c r="A2" t="s">
        <v>168</v>
      </c>
      <c r="C2" t="s">
        <v>170</v>
      </c>
    </row>
    <row r="3" spans="1:6" x14ac:dyDescent="0.25">
      <c r="A3" t="s">
        <v>167</v>
      </c>
      <c r="C3" t="s">
        <v>167</v>
      </c>
    </row>
    <row r="4" spans="1:6" x14ac:dyDescent="0.25">
      <c r="A4">
        <v>0.42023809523809524</v>
      </c>
      <c r="C4">
        <v>0.47380952380952379</v>
      </c>
    </row>
    <row r="9" spans="1:6" x14ac:dyDescent="0.25">
      <c r="F9" s="6"/>
    </row>
    <row r="10" spans="1:6" x14ac:dyDescent="0.25">
      <c r="F10" s="6"/>
    </row>
    <row r="11" spans="1:6" x14ac:dyDescent="0.25">
      <c r="F11" s="6"/>
    </row>
    <row r="12" spans="1:6" x14ac:dyDescent="0.25">
      <c r="F12" s="6"/>
    </row>
    <row r="13" spans="1:6" x14ac:dyDescent="0.25">
      <c r="F13" s="6"/>
    </row>
    <row r="14" spans="1:6" x14ac:dyDescent="0.25">
      <c r="F14" s="6"/>
    </row>
    <row r="15" spans="1:6" x14ac:dyDescent="0.25">
      <c r="F15" s="6"/>
    </row>
    <row r="16" spans="1:6" x14ac:dyDescent="0.25">
      <c r="F16" s="6"/>
    </row>
    <row r="17" spans="6:6" x14ac:dyDescent="0.25">
      <c r="F17" s="6"/>
    </row>
    <row r="18" spans="6:6" x14ac:dyDescent="0.25">
      <c r="F18" s="6"/>
    </row>
    <row r="19" spans="6:6" x14ac:dyDescent="0.25">
      <c r="F19" s="6"/>
    </row>
    <row r="20" spans="6:6" x14ac:dyDescent="0.25">
      <c r="F20" s="6"/>
    </row>
    <row r="21" spans="6:6" x14ac:dyDescent="0.25">
      <c r="F21" s="6"/>
    </row>
    <row r="22" spans="6:6" x14ac:dyDescent="0.25">
      <c r="F22" s="6"/>
    </row>
    <row r="23" spans="6:6" x14ac:dyDescent="0.25">
      <c r="F23" s="6"/>
    </row>
    <row r="24" spans="6:6" x14ac:dyDescent="0.25">
      <c r="F24" s="6"/>
    </row>
    <row r="25" spans="6:6" x14ac:dyDescent="0.25">
      <c r="F25" s="6"/>
    </row>
    <row r="26" spans="6:6" x14ac:dyDescent="0.25">
      <c r="F26" s="6"/>
    </row>
    <row r="27" spans="6:6" x14ac:dyDescent="0.25">
      <c r="F27" s="6"/>
    </row>
    <row r="28" spans="6:6" x14ac:dyDescent="0.25">
      <c r="F28" s="6"/>
    </row>
    <row r="29" spans="6:6" x14ac:dyDescent="0.25">
      <c r="F29" s="6"/>
    </row>
    <row r="30" spans="6:6" x14ac:dyDescent="0.25">
      <c r="F30" s="6"/>
    </row>
    <row r="31" spans="6:6" x14ac:dyDescent="0.25">
      <c r="F31" s="6"/>
    </row>
    <row r="32" spans="6:6" x14ac:dyDescent="0.25">
      <c r="F32" s="6"/>
    </row>
    <row r="33" spans="6:6" x14ac:dyDescent="0.25">
      <c r="F33" s="6"/>
    </row>
    <row r="34" spans="6:6" x14ac:dyDescent="0.25">
      <c r="F34" s="6"/>
    </row>
    <row r="35" spans="6:6" x14ac:dyDescent="0.25">
      <c r="F35" s="6"/>
    </row>
  </sheetData>
  <dataConsolidate function="var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5C765-9993-4BFA-90B9-04FA964DBB4D}">
  <dimension ref="A3:I14"/>
  <sheetViews>
    <sheetView workbookViewId="0">
      <selection activeCell="I30" sqref="I30"/>
    </sheetView>
  </sheetViews>
  <sheetFormatPr defaultRowHeight="15" x14ac:dyDescent="0.25"/>
  <cols>
    <col min="1" max="1" width="13.42578125" bestFit="1" customWidth="1"/>
    <col min="2" max="2" width="14.42578125" bestFit="1" customWidth="1"/>
  </cols>
  <sheetData>
    <row r="3" spans="1:9" x14ac:dyDescent="0.25">
      <c r="A3" s="2" t="s">
        <v>68</v>
      </c>
      <c r="B3" t="s">
        <v>173</v>
      </c>
      <c r="C3" t="s">
        <v>180</v>
      </c>
      <c r="E3" t="s">
        <v>174</v>
      </c>
      <c r="I3" t="s">
        <v>175</v>
      </c>
    </row>
    <row r="4" spans="1:9" x14ac:dyDescent="0.25">
      <c r="A4" s="3" t="s">
        <v>17</v>
      </c>
      <c r="B4">
        <v>7</v>
      </c>
      <c r="C4">
        <f>GETPIVOTDATA("programs",$A$3,"programs","am")*'Lab Task23'!F4</f>
        <v>2</v>
      </c>
      <c r="E4">
        <f>SUM(C4:C13)/GETPIVOTDATA("programs",$A$3)</f>
        <v>0.38</v>
      </c>
      <c r="I4">
        <f>SUM(C4,C7,C8,C13,C10)/SUM(B4,B7,B8,B10,B13)</f>
        <v>0.41379310344827586</v>
      </c>
    </row>
    <row r="5" spans="1:9" x14ac:dyDescent="0.25">
      <c r="A5" s="3" t="s">
        <v>5</v>
      </c>
      <c r="B5">
        <v>4</v>
      </c>
      <c r="C5">
        <f>GETPIVOTDATA("programs",$A$3,"programs","bcs")*'Lab Task23'!F5</f>
        <v>1</v>
      </c>
    </row>
    <row r="6" spans="1:9" x14ac:dyDescent="0.25">
      <c r="A6" s="3" t="s">
        <v>28</v>
      </c>
      <c r="B6">
        <v>8</v>
      </c>
      <c r="C6">
        <f>GETPIVOTDATA("programs",$A$3,"programs","brave")*'Lab Task23'!F6</f>
        <v>2</v>
      </c>
    </row>
    <row r="7" spans="1:9" x14ac:dyDescent="0.25">
      <c r="A7" s="3" t="s">
        <v>19</v>
      </c>
      <c r="B7">
        <v>6</v>
      </c>
      <c r="C7">
        <f>GETPIVOTDATA("programs",$A$3,"programs","challenge")*'Lab Task23'!F7</f>
        <v>2</v>
      </c>
    </row>
    <row r="8" spans="1:9" x14ac:dyDescent="0.25">
      <c r="A8" s="3" t="s">
        <v>13</v>
      </c>
      <c r="B8">
        <v>3</v>
      </c>
      <c r="C8">
        <f>GETPIVOTDATA("programs",$A$3,"programs","dbt")*'Lab Task23'!F8</f>
        <v>2</v>
      </c>
    </row>
    <row r="9" spans="1:9" x14ac:dyDescent="0.25">
      <c r="A9" s="3" t="s">
        <v>44</v>
      </c>
      <c r="B9">
        <v>3</v>
      </c>
      <c r="C9">
        <f>GETPIVOTDATA("programs",$A$3,"programs","mhsd")*'Lab Task23'!F9</f>
        <v>1</v>
      </c>
    </row>
    <row r="10" spans="1:9" x14ac:dyDescent="0.25">
      <c r="A10" s="3" t="s">
        <v>30</v>
      </c>
      <c r="B10">
        <v>4</v>
      </c>
      <c r="C10">
        <f>GETPIVOTDATA("programs",$A$3,"programs","rdap")*'Lab Task23'!F10</f>
        <v>3</v>
      </c>
    </row>
    <row r="11" spans="1:9" x14ac:dyDescent="0.25">
      <c r="A11" s="3" t="s">
        <v>11</v>
      </c>
      <c r="B11">
        <v>3</v>
      </c>
      <c r="C11">
        <f>GETPIVOTDATA("programs",$A$3,"programs","resolve")*'Lab Task23'!F11</f>
        <v>1</v>
      </c>
    </row>
    <row r="12" spans="1:9" x14ac:dyDescent="0.25">
      <c r="A12" s="3" t="s">
        <v>21</v>
      </c>
      <c r="B12">
        <v>3</v>
      </c>
      <c r="C12">
        <f>GETPIVOTDATA("programs",$A$3,"programs","sotrt")*'Lab Task23'!F12</f>
        <v>2</v>
      </c>
    </row>
    <row r="13" spans="1:9" x14ac:dyDescent="0.25">
      <c r="A13" s="3" t="s">
        <v>15</v>
      </c>
      <c r="B13">
        <v>9</v>
      </c>
      <c r="C13">
        <f>GETPIVOTDATA("programs",$A$3,"programs","stages")*'Lab Task23'!F13</f>
        <v>3</v>
      </c>
    </row>
    <row r="14" spans="1:9" x14ac:dyDescent="0.25">
      <c r="A14" s="3" t="s">
        <v>69</v>
      </c>
      <c r="B14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roster</vt:lpstr>
      <vt:lpstr>staff</vt:lpstr>
      <vt:lpstr>Lab Task1 Explore</vt:lpstr>
      <vt:lpstr>Lab Task1 Clean</vt:lpstr>
      <vt:lpstr>Lab Task23</vt:lpstr>
      <vt:lpstr>Session2 Task1</vt:lpstr>
      <vt:lpstr>Session2 Task2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Mallett</dc:creator>
  <cp:lastModifiedBy>Joshua Mallett</cp:lastModifiedBy>
  <dcterms:created xsi:type="dcterms:W3CDTF">2024-07-22T07:06:16Z</dcterms:created>
  <dcterms:modified xsi:type="dcterms:W3CDTF">2024-08-07T20:03:02Z</dcterms:modified>
</cp:coreProperties>
</file>