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Space\"/>
    </mc:Choice>
  </mc:AlternateContent>
  <xr:revisionPtr revIDLastSave="0" documentId="8_{27C0764C-7681-47DC-9AFA-87AE9F29447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Vend" sheetId="2" r:id="rId1"/>
    <sheet name="VendCu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2" l="1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O27" i="2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N27" i="2"/>
  <c r="AD50" i="1"/>
  <c r="AC50" i="1"/>
  <c r="I50" i="1" s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F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K50" i="1" s="1"/>
  <c r="J27" i="1"/>
  <c r="J50" i="1" s="1"/>
  <c r="I27" i="1"/>
  <c r="H27" i="1"/>
  <c r="G27" i="1"/>
  <c r="F27" i="1"/>
  <c r="E27" i="1"/>
  <c r="D27" i="1"/>
  <c r="C27" i="1"/>
  <c r="B27" i="1"/>
  <c r="A27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  <c r="AE24" i="2"/>
  <c r="AD24" i="2"/>
  <c r="AC24" i="2"/>
  <c r="AB24" i="2"/>
  <c r="AA24" i="2"/>
  <c r="C24" i="2" s="1"/>
  <c r="Z24" i="2"/>
  <c r="Y24" i="2"/>
  <c r="X24" i="2"/>
  <c r="W24" i="2"/>
  <c r="V24" i="2"/>
  <c r="U24" i="2"/>
  <c r="B24" i="2" s="1"/>
  <c r="T24" i="2"/>
  <c r="S24" i="2"/>
  <c r="R24" i="2"/>
  <c r="Q24" i="2"/>
  <c r="P24" i="2"/>
  <c r="O24" i="2"/>
  <c r="N24" i="2"/>
  <c r="M24" i="2"/>
  <c r="H24" i="2"/>
  <c r="G24" i="2"/>
  <c r="F24" i="2"/>
  <c r="E24" i="2"/>
  <c r="D24" i="2"/>
  <c r="A24" i="2"/>
  <c r="AE23" i="2"/>
  <c r="J23" i="2"/>
  <c r="I23" i="2"/>
  <c r="H23" i="2"/>
  <c r="G23" i="2"/>
  <c r="F23" i="2"/>
  <c r="E23" i="2"/>
  <c r="D23" i="2"/>
  <c r="C23" i="2"/>
  <c r="B23" i="2"/>
  <c r="A23" i="2"/>
  <c r="AE22" i="2"/>
  <c r="J22" i="2"/>
  <c r="I22" i="2"/>
  <c r="H22" i="2"/>
  <c r="G22" i="2"/>
  <c r="F22" i="2"/>
  <c r="E22" i="2"/>
  <c r="D22" i="2"/>
  <c r="C22" i="2"/>
  <c r="B22" i="2"/>
  <c r="A22" i="2"/>
  <c r="AE21" i="2"/>
  <c r="J21" i="2"/>
  <c r="I21" i="2"/>
  <c r="H21" i="2"/>
  <c r="G21" i="2"/>
  <c r="F21" i="2"/>
  <c r="E21" i="2"/>
  <c r="D21" i="2"/>
  <c r="C21" i="2"/>
  <c r="B21" i="2"/>
  <c r="A21" i="2"/>
  <c r="AE20" i="2"/>
  <c r="J20" i="2"/>
  <c r="I20" i="2"/>
  <c r="H20" i="2"/>
  <c r="G20" i="2"/>
  <c r="F20" i="2"/>
  <c r="E20" i="2"/>
  <c r="D20" i="2"/>
  <c r="C20" i="2"/>
  <c r="B20" i="2"/>
  <c r="A20" i="2"/>
  <c r="AE19" i="2"/>
  <c r="J19" i="2"/>
  <c r="I19" i="2"/>
  <c r="H19" i="2"/>
  <c r="G19" i="2"/>
  <c r="F19" i="2"/>
  <c r="E19" i="2"/>
  <c r="D19" i="2"/>
  <c r="C19" i="2"/>
  <c r="B19" i="2"/>
  <c r="A19" i="2"/>
  <c r="AE18" i="2"/>
  <c r="J18" i="2"/>
  <c r="I18" i="2"/>
  <c r="H18" i="2"/>
  <c r="G18" i="2"/>
  <c r="F18" i="2"/>
  <c r="E18" i="2"/>
  <c r="D18" i="2"/>
  <c r="C18" i="2"/>
  <c r="B18" i="2"/>
  <c r="A18" i="2"/>
  <c r="AE17" i="2"/>
  <c r="J17" i="2"/>
  <c r="I17" i="2"/>
  <c r="H17" i="2"/>
  <c r="G17" i="2"/>
  <c r="F17" i="2"/>
  <c r="E17" i="2"/>
  <c r="D17" i="2"/>
  <c r="C17" i="2"/>
  <c r="B17" i="2"/>
  <c r="A17" i="2"/>
  <c r="AE16" i="2"/>
  <c r="J16" i="2"/>
  <c r="I16" i="2"/>
  <c r="H16" i="2"/>
  <c r="G16" i="2"/>
  <c r="F16" i="2"/>
  <c r="E16" i="2"/>
  <c r="D16" i="2"/>
  <c r="C16" i="2"/>
  <c r="B16" i="2"/>
  <c r="A16" i="2"/>
  <c r="AE15" i="2"/>
  <c r="J15" i="2"/>
  <c r="I15" i="2"/>
  <c r="H15" i="2"/>
  <c r="G15" i="2"/>
  <c r="F15" i="2"/>
  <c r="E15" i="2"/>
  <c r="D15" i="2"/>
  <c r="C15" i="2"/>
  <c r="B15" i="2"/>
  <c r="A15" i="2"/>
  <c r="J14" i="2"/>
  <c r="J24" i="2" s="1"/>
  <c r="I14" i="2"/>
  <c r="I24" i="2" s="1"/>
  <c r="H14" i="2"/>
  <c r="G14" i="2"/>
  <c r="F14" i="2"/>
  <c r="E14" i="2"/>
  <c r="D14" i="2"/>
  <c r="C14" i="2"/>
  <c r="B14" i="2"/>
  <c r="A14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AE11" i="2" s="1"/>
  <c r="A11" i="2"/>
  <c r="AE10" i="2"/>
  <c r="A10" i="2"/>
  <c r="AE9" i="2"/>
  <c r="A9" i="2"/>
  <c r="AE8" i="2"/>
  <c r="A8" i="2"/>
  <c r="AE7" i="2"/>
  <c r="A7" i="2"/>
  <c r="AE6" i="2"/>
  <c r="A6" i="2"/>
  <c r="AE5" i="2"/>
  <c r="A5" i="2"/>
  <c r="AE4" i="2"/>
  <c r="A4" i="2"/>
  <c r="AE3" i="2"/>
  <c r="A3" i="2"/>
  <c r="AE2" i="2"/>
  <c r="A2" i="2"/>
  <c r="A1" i="2"/>
  <c r="E50" i="1" l="1"/>
  <c r="G50" i="1"/>
  <c r="H50" i="1"/>
</calcChain>
</file>

<file path=xl/sharedStrings.xml><?xml version="1.0" encoding="utf-8"?>
<sst xmlns="http://schemas.openxmlformats.org/spreadsheetml/2006/main" count="203" uniqueCount="49">
  <si>
    <t>NORTHROP GRUMMAN</t>
  </si>
  <si>
    <t>SPACEX</t>
  </si>
  <si>
    <t>ABL Space</t>
  </si>
  <si>
    <t>BLUE ORIGIN</t>
  </si>
  <si>
    <t>Rocket Lab</t>
  </si>
  <si>
    <t>UNITED LAUNCH ALLIANCE</t>
  </si>
  <si>
    <t>Virgin Orbit</t>
  </si>
  <si>
    <t>Firefly Aerospace</t>
  </si>
  <si>
    <t>RUSSIA SPACE AGENCY</t>
  </si>
  <si>
    <t>Total</t>
  </si>
  <si>
    <t>Customer</t>
  </si>
  <si>
    <t>ParentID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</si>
  <si>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</si>
  <si>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</si>
  <si>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</si>
  <si>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</si>
  <si>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</si>
  <si>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</si>
  <si>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</si>
  <si>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</si>
  <si>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</si>
  <si>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</si>
  <si>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</si>
  <si>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</si>
  <si>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</si>
  <si>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</si>
  <si>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</si>
  <si>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</si>
  <si>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</si>
  <si>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</si>
  <si>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DHS</t>
  </si>
  <si>
    <t>NORTHROP GRUMMAN</t>
  </si>
  <si>
    <t>SPACEX</t>
  </si>
  <si>
    <t>Defense</t>
  </si>
  <si>
    <t>ABL Space</t>
  </si>
  <si>
    <t>BLUE ORIGIN</t>
  </si>
  <si>
    <t>Rocket Lab</t>
  </si>
  <si>
    <t>UNITED LAUNCH ALLIANCE</t>
  </si>
  <si>
    <t>Virgin Orbit</t>
  </si>
  <si>
    <t>GSA</t>
  </si>
  <si>
    <t>NASA</t>
  </si>
  <si>
    <t>Firefly Aerospace</t>
  </si>
  <si>
    <t>RUSSIA SPACE AGENCY</t>
  </si>
  <si>
    <t>Other Agencies</t>
  </si>
  <si>
    <t>State and IAP</t>
  </si>
  <si>
    <t>VA</t>
  </si>
  <si>
    <t>Grand Total</t>
  </si>
  <si>
    <t/>
  </si>
  <si>
    <t>Sumcheck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</si>
</sst>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,,,&quot;B&quot;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43" fontId="1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workbookViewId="0">
      <pane xSplit="1" ySplit="1" topLeftCell="K11" activePane="bottomRight" state="frozen"/>
      <selection pane="topRight"/>
      <selection pane="bottomLeft"/>
      <selection pane="bottomRight" activeCell="P24" sqref="P24"/>
    </sheetView>
  </sheetViews>
  <sheetFormatPr defaultColWidth="11.42578125" defaultRowHeight="15" x14ac:dyDescent="0.25"/>
  <cols>
    <col min="13" max="29" width="17" bestFit="1" customWidth="1"/>
    <col min="30" max="30" width="15.42578125" bestFit="1" customWidth="1"/>
    <col min="31" max="31" width="18.7109375" bestFit="1" customWidth="1"/>
  </cols>
  <sheetData>
    <row r="1" spans="1:32" x14ac:dyDescent="0.25">
      <c r="A1" t="str">
        <f t="shared" ref="A1:A11" si="0">L1</f>
        <v>ParentID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9</v>
      </c>
    </row>
    <row r="2" spans="1:32" x14ac:dyDescent="0.25">
      <c r="A2" t="str">
        <f t="shared" si="0"/>
        <v>ABL Space</v>
      </c>
      <c r="L2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>
        <v>2300000</v>
      </c>
      <c r="AA2" s="1">
        <v>750000</v>
      </c>
      <c r="AB2" s="1">
        <v>1499952</v>
      </c>
      <c r="AC2" s="1">
        <v>17054988</v>
      </c>
      <c r="AD2" s="1">
        <v>0</v>
      </c>
      <c r="AE2" s="1">
        <f>SUBTOTAL(9,M2:AD2)</f>
        <v>21604940</v>
      </c>
      <c r="AF2" s="1"/>
    </row>
    <row r="3" spans="1:32" x14ac:dyDescent="0.25">
      <c r="A3" t="str">
        <f t="shared" si="0"/>
        <v>BLUE ORIGIN</v>
      </c>
      <c r="L3" t="s">
        <v>35</v>
      </c>
      <c r="M3" s="1"/>
      <c r="N3" s="1"/>
      <c r="O3" s="1"/>
      <c r="P3" s="1"/>
      <c r="Q3" s="1">
        <v>22005000</v>
      </c>
      <c r="R3" s="1">
        <v>0</v>
      </c>
      <c r="S3" s="1">
        <v>0</v>
      </c>
      <c r="T3" s="1">
        <v>0</v>
      </c>
      <c r="U3" s="1">
        <v>0</v>
      </c>
      <c r="V3" s="1">
        <v>781920</v>
      </c>
      <c r="W3" s="1">
        <v>664628.46100000001</v>
      </c>
      <c r="X3" s="1">
        <v>1372059.9649</v>
      </c>
      <c r="Y3" s="1">
        <v>6485012.9752000002</v>
      </c>
      <c r="Z3" s="1">
        <v>232990512.14840001</v>
      </c>
      <c r="AA3" s="1">
        <v>278284719.59960002</v>
      </c>
      <c r="AB3" s="1">
        <v>13530712</v>
      </c>
      <c r="AC3" s="1">
        <v>425009983.61000001</v>
      </c>
      <c r="AD3" s="1"/>
      <c r="AE3" s="1">
        <f t="shared" ref="AE3:AE11" si="1">SUBTOTAL(9,M3:AD3)</f>
        <v>981124548.75910008</v>
      </c>
      <c r="AF3" s="1"/>
    </row>
    <row r="4" spans="1:32" x14ac:dyDescent="0.25">
      <c r="A4" t="str">
        <f t="shared" si="0"/>
        <v>Firefly Aerospace</v>
      </c>
      <c r="L4" t="s">
        <v>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25000</v>
      </c>
      <c r="Z4" s="1"/>
      <c r="AA4" s="1">
        <v>49899250.5</v>
      </c>
      <c r="AB4" s="1">
        <v>37869252</v>
      </c>
      <c r="AC4" s="1">
        <v>94871677</v>
      </c>
      <c r="AD4" s="1">
        <v>0</v>
      </c>
      <c r="AE4" s="1">
        <f t="shared" si="1"/>
        <v>182665179.5</v>
      </c>
      <c r="AF4" s="1"/>
    </row>
    <row r="5" spans="1:32" x14ac:dyDescent="0.25">
      <c r="A5" t="str">
        <f t="shared" si="0"/>
        <v>NORTHROP GRUMMAN</v>
      </c>
      <c r="L5" t="s">
        <v>31</v>
      </c>
      <c r="M5" s="1">
        <v>1298352186.6640999</v>
      </c>
      <c r="N5" s="1">
        <v>1418147679.8961</v>
      </c>
      <c r="O5" s="1">
        <v>1242050654.0637</v>
      </c>
      <c r="P5" s="1">
        <v>1258779444.8276</v>
      </c>
      <c r="Q5" s="1">
        <v>748211700.6135</v>
      </c>
      <c r="R5" s="1">
        <v>661945486.35459995</v>
      </c>
      <c r="S5" s="1">
        <v>657832521.75</v>
      </c>
      <c r="T5" s="1">
        <v>669957864.83000004</v>
      </c>
      <c r="U5" s="1">
        <v>524976618.5959</v>
      </c>
      <c r="V5" s="1">
        <v>645425192.347</v>
      </c>
      <c r="W5" s="1">
        <v>617346525.59930003</v>
      </c>
      <c r="X5" s="1">
        <v>646444132.54750001</v>
      </c>
      <c r="Y5" s="1">
        <v>1585162841.6819</v>
      </c>
      <c r="Z5" s="1">
        <v>1920619534.3204</v>
      </c>
      <c r="AA5" s="1">
        <v>1676806064.3134999</v>
      </c>
      <c r="AB5" s="1">
        <v>1623553684.8943999</v>
      </c>
      <c r="AC5" s="1">
        <v>2016967409.7156</v>
      </c>
      <c r="AD5" s="1"/>
      <c r="AE5" s="1">
        <f t="shared" si="1"/>
        <v>19212579543.015099</v>
      </c>
      <c r="AF5" s="1"/>
    </row>
    <row r="6" spans="1:32" x14ac:dyDescent="0.25">
      <c r="A6" t="str">
        <f t="shared" si="0"/>
        <v>RUSSIA SPACE AGENCY</v>
      </c>
      <c r="L6" t="s">
        <v>42</v>
      </c>
      <c r="M6" s="1">
        <v>100040612</v>
      </c>
      <c r="N6" s="1">
        <v>199782272</v>
      </c>
      <c r="O6" s="1">
        <v>387192262</v>
      </c>
      <c r="P6" s="1">
        <v>341238820</v>
      </c>
      <c r="Q6" s="1">
        <v>414009402.3398</v>
      </c>
      <c r="R6" s="1">
        <v>586488883.38090003</v>
      </c>
      <c r="S6" s="1">
        <v>285001263</v>
      </c>
      <c r="T6" s="1">
        <v>312278472.29000002</v>
      </c>
      <c r="U6" s="1">
        <v>459872927.36330003</v>
      </c>
      <c r="V6" s="1">
        <v>235823637.52149999</v>
      </c>
      <c r="W6" s="1">
        <v>254927244.28130001</v>
      </c>
      <c r="X6" s="1">
        <v>127459133.875</v>
      </c>
      <c r="Y6" s="1">
        <v>184529617.1719</v>
      </c>
      <c r="Z6" s="1">
        <v>46155537.718800001</v>
      </c>
      <c r="AA6" s="1">
        <v>4756363.4375</v>
      </c>
      <c r="AB6" s="1">
        <v>2504481</v>
      </c>
      <c r="AC6" s="1">
        <v>6014852</v>
      </c>
      <c r="AD6" s="1"/>
      <c r="AE6" s="1">
        <f t="shared" si="1"/>
        <v>3948075781.3799996</v>
      </c>
      <c r="AF6" s="1"/>
    </row>
    <row r="7" spans="1:32" x14ac:dyDescent="0.25">
      <c r="A7" t="str">
        <f t="shared" si="0"/>
        <v>Rocket Lab</v>
      </c>
      <c r="L7" t="s">
        <v>36</v>
      </c>
      <c r="M7" s="1"/>
      <c r="N7" s="1"/>
      <c r="O7" s="1"/>
      <c r="P7" s="1"/>
      <c r="Q7" s="1"/>
      <c r="R7" s="1"/>
      <c r="S7" s="1"/>
      <c r="T7" s="1"/>
      <c r="U7" s="1">
        <v>3124964</v>
      </c>
      <c r="V7" s="1">
        <v>3925000</v>
      </c>
      <c r="W7" s="1">
        <v>0</v>
      </c>
      <c r="X7" s="1">
        <v>6530871</v>
      </c>
      <c r="Y7" s="1">
        <v>0</v>
      </c>
      <c r="Z7" s="1">
        <v>9912639</v>
      </c>
      <c r="AA7" s="1">
        <v>1548010</v>
      </c>
      <c r="AB7" s="1">
        <v>371000</v>
      </c>
      <c r="AC7" s="1">
        <v>15227350</v>
      </c>
      <c r="AD7" s="1">
        <v>400000</v>
      </c>
      <c r="AE7" s="1">
        <f t="shared" si="1"/>
        <v>41039834</v>
      </c>
      <c r="AF7" s="1"/>
    </row>
    <row r="8" spans="1:32" x14ac:dyDescent="0.25">
      <c r="A8" t="str">
        <f t="shared" si="0"/>
        <v>SPACEX</v>
      </c>
      <c r="L8" t="s">
        <v>32</v>
      </c>
      <c r="M8" s="1"/>
      <c r="N8" s="1">
        <v>4020000</v>
      </c>
      <c r="O8" s="1">
        <v>50727217.648400001</v>
      </c>
      <c r="P8" s="1">
        <v>115342392.39839999</v>
      </c>
      <c r="Q8" s="1">
        <v>269582180.4375</v>
      </c>
      <c r="R8" s="1">
        <v>389023422</v>
      </c>
      <c r="S8" s="1">
        <v>771496108.10000002</v>
      </c>
      <c r="T8" s="1">
        <v>587433902.89999998</v>
      </c>
      <c r="U8" s="1">
        <v>646305700.05999994</v>
      </c>
      <c r="V8" s="1">
        <v>1041528717.125</v>
      </c>
      <c r="W8" s="1">
        <v>1105847864.6563001</v>
      </c>
      <c r="X8" s="1">
        <v>967134872.46089995</v>
      </c>
      <c r="Y8" s="1">
        <v>1288676664.1210999</v>
      </c>
      <c r="Z8" s="1">
        <v>1137237363.9491999</v>
      </c>
      <c r="AA8" s="1">
        <v>2189366757.7865</v>
      </c>
      <c r="AB8" s="1">
        <v>2848276580.7275</v>
      </c>
      <c r="AC8" s="1">
        <v>3109331653.0893002</v>
      </c>
      <c r="AD8" s="1"/>
      <c r="AE8" s="1">
        <f t="shared" si="1"/>
        <v>16521331397.4601</v>
      </c>
      <c r="AF8" s="1"/>
    </row>
    <row r="9" spans="1:32" x14ac:dyDescent="0.25">
      <c r="A9" t="str">
        <f t="shared" si="0"/>
        <v>UNITED LAUNCH ALLIANCE</v>
      </c>
      <c r="L9" t="s">
        <v>37</v>
      </c>
      <c r="M9" s="1"/>
      <c r="N9" s="1">
        <v>106995229</v>
      </c>
      <c r="O9" s="1">
        <v>1557556064.2183001</v>
      </c>
      <c r="P9" s="1">
        <v>1418426267.3469</v>
      </c>
      <c r="Q9" s="1">
        <v>1876076608.0599</v>
      </c>
      <c r="R9" s="1">
        <v>2739954432.0633998</v>
      </c>
      <c r="S9" s="1">
        <v>1547236090.3199999</v>
      </c>
      <c r="T9" s="1">
        <v>2883771754.9960999</v>
      </c>
      <c r="U9" s="1">
        <v>2096445934.9707</v>
      </c>
      <c r="V9" s="1">
        <v>1852590911.2843001</v>
      </c>
      <c r="W9" s="1">
        <v>2249243849.3203001</v>
      </c>
      <c r="X9" s="1">
        <v>1738033073.1094</v>
      </c>
      <c r="Y9" s="1">
        <v>1637040518.0371001</v>
      </c>
      <c r="Z9" s="1">
        <v>1294422082.0625</v>
      </c>
      <c r="AA9" s="1">
        <v>722901798.38859999</v>
      </c>
      <c r="AB9" s="1">
        <v>1109941838</v>
      </c>
      <c r="AC9" s="1">
        <v>1041041600.039</v>
      </c>
      <c r="AD9" s="1">
        <v>167586860</v>
      </c>
      <c r="AE9" s="1">
        <f t="shared" si="1"/>
        <v>26039264911.216503</v>
      </c>
      <c r="AF9" s="1"/>
    </row>
    <row r="10" spans="1:32" x14ac:dyDescent="0.25">
      <c r="A10" t="str">
        <f t="shared" si="0"/>
        <v>Virgin Orbit</v>
      </c>
      <c r="L10" t="s">
        <v>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897869.5</v>
      </c>
      <c r="Z10" s="1">
        <v>35350000</v>
      </c>
      <c r="AA10" s="1">
        <v>2249791</v>
      </c>
      <c r="AB10" s="1">
        <v>0</v>
      </c>
      <c r="AC10" s="1">
        <v>-210426</v>
      </c>
      <c r="AD10" s="1"/>
      <c r="AE10" s="1">
        <f t="shared" si="1"/>
        <v>38287234.5</v>
      </c>
      <c r="AF10" s="1"/>
    </row>
    <row r="11" spans="1:32" x14ac:dyDescent="0.25">
      <c r="A11" t="str">
        <f t="shared" si="0"/>
        <v>Grand Total</v>
      </c>
      <c r="L11" t="s">
        <v>46</v>
      </c>
      <c r="M11" s="1">
        <f t="shared" ref="M11:AD11" si="2">SUM(M2:M10)</f>
        <v>1398392798.6640999</v>
      </c>
      <c r="N11" s="1">
        <f t="shared" si="2"/>
        <v>1728945180.8961</v>
      </c>
      <c r="O11" s="1">
        <f t="shared" si="2"/>
        <v>3237526197.9303999</v>
      </c>
      <c r="P11" s="1">
        <f t="shared" si="2"/>
        <v>3133786924.5728998</v>
      </c>
      <c r="Q11" s="1">
        <f t="shared" si="2"/>
        <v>3329884891.4506998</v>
      </c>
      <c r="R11" s="1">
        <f t="shared" si="2"/>
        <v>4377412223.7988997</v>
      </c>
      <c r="S11" s="1">
        <f t="shared" si="2"/>
        <v>3261565983.1700001</v>
      </c>
      <c r="T11" s="1">
        <f t="shared" si="2"/>
        <v>4453441995.0160999</v>
      </c>
      <c r="U11" s="1">
        <f t="shared" si="2"/>
        <v>3730726144.9898996</v>
      </c>
      <c r="V11" s="1">
        <f t="shared" si="2"/>
        <v>3780075378.2778001</v>
      </c>
      <c r="W11" s="1">
        <f t="shared" si="2"/>
        <v>4228030112.3182001</v>
      </c>
      <c r="X11" s="1">
        <f t="shared" si="2"/>
        <v>3486974142.9576998</v>
      </c>
      <c r="Y11" s="1">
        <f t="shared" si="2"/>
        <v>4702817523.4871998</v>
      </c>
      <c r="Z11" s="1">
        <f t="shared" si="2"/>
        <v>4678987669.1992998</v>
      </c>
      <c r="AA11" s="1">
        <f t="shared" si="2"/>
        <v>4926562755.0257006</v>
      </c>
      <c r="AB11" s="1">
        <f t="shared" si="2"/>
        <v>5637547500.6218996</v>
      </c>
      <c r="AC11" s="1">
        <f t="shared" si="2"/>
        <v>6725309087.4538994</v>
      </c>
      <c r="AD11" s="1">
        <f t="shared" si="2"/>
        <v>167986860</v>
      </c>
      <c r="AE11" s="1">
        <f t="shared" si="1"/>
        <v>66985973369.830811</v>
      </c>
      <c r="AF11" s="1"/>
    </row>
    <row r="14" spans="1:32" x14ac:dyDescent="0.25">
      <c r="A14" t="str">
        <f t="shared" ref="A14:A24" si="3">L14</f>
        <v>ParentID</v>
      </c>
      <c r="B14" t="str">
        <f t="shared" ref="B14:B24" si="4">U14</f>
        <v>2015</v>
      </c>
      <c r="C14" t="str">
        <f t="shared" ref="C14:C24" si="5">AA14</f>
        <v>2021</v>
      </c>
      <c r="D14" t="str">
        <f t="shared" ref="D14:D24" si="6">AB14</f>
        <v>2022</v>
      </c>
      <c r="E14" t="str">
        <f t="shared" ref="E14:E24" si="7">AC14</f>
        <v>2023</v>
      </c>
      <c r="F14" t="str">
        <f>AA14&amp;"-"&amp;AB14</f>
        <v>2021-2022</v>
      </c>
      <c r="G14" t="str">
        <f>U14&amp;"-"&amp;AB14</f>
        <v>2015-2022</v>
      </c>
      <c r="H14" t="str">
        <f>AC14&amp;"/"&amp;AB14</f>
        <v>2023/2022</v>
      </c>
      <c r="I14" t="str">
        <f>"Share "&amp;AB14</f>
        <v>Share 2022</v>
      </c>
      <c r="J14" t="str">
        <f>"Share "&amp;AC14</f>
        <v>Share 2023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9</v>
      </c>
    </row>
    <row r="15" spans="1:32" x14ac:dyDescent="0.25">
      <c r="A15" t="str">
        <f t="shared" si="3"/>
        <v>ABL Space</v>
      </c>
      <c r="B15" s="1">
        <f t="shared" si="4"/>
        <v>0</v>
      </c>
      <c r="C15" s="1">
        <f t="shared" si="5"/>
        <v>801965.69619322103</v>
      </c>
      <c r="D15" s="1">
        <f t="shared" si="6"/>
        <v>1499952</v>
      </c>
      <c r="E15" s="1">
        <f t="shared" si="7"/>
        <v>16267019.9156888</v>
      </c>
      <c r="F15" s="2">
        <f t="shared" ref="F15:F24" si="8">AB15/AA15-1</f>
        <v>0.87034433906585718</v>
      </c>
      <c r="G15" s="2" t="e">
        <f t="shared" ref="G15:G24" si="9">AB15/U15-1</f>
        <v>#DIV/0!</v>
      </c>
      <c r="H15" s="2">
        <f t="shared" ref="H15:H24" si="10">AC15/AB15</f>
        <v>10.845026984656043</v>
      </c>
      <c r="I15" s="2">
        <f t="shared" ref="I15:I23" si="11">AB15/SUM(AB$14:AB$23)</f>
        <v>2.6606463179858518E-4</v>
      </c>
      <c r="J15" s="2">
        <f>AC15/SUM(AC14:AC$23)</f>
        <v>2.5359411408787365E-3</v>
      </c>
      <c r="L15" t="s">
        <v>34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2542030.8948399499</v>
      </c>
      <c r="AA15" s="1">
        <v>801965.69619322103</v>
      </c>
      <c r="AB15" s="1">
        <v>1499952</v>
      </c>
      <c r="AC15" s="1">
        <v>16267019.9156888</v>
      </c>
      <c r="AD15" s="1">
        <v>0</v>
      </c>
      <c r="AE15" s="1">
        <f>SUBTOTAL(9,M15:AD15)</f>
        <v>21110968.50672197</v>
      </c>
      <c r="AF15" s="1"/>
    </row>
    <row r="16" spans="1:32" x14ac:dyDescent="0.25">
      <c r="A16" t="str">
        <f t="shared" si="3"/>
        <v>BLUE ORIGIN</v>
      </c>
      <c r="B16" s="1">
        <f t="shared" si="4"/>
        <v>0</v>
      </c>
      <c r="C16" s="1">
        <f t="shared" si="5"/>
        <v>297566398.52483797</v>
      </c>
      <c r="D16" s="1">
        <f t="shared" si="6"/>
        <v>13530712</v>
      </c>
      <c r="E16" s="1">
        <f t="shared" si="7"/>
        <v>405373833.61105001</v>
      </c>
      <c r="F16" s="2">
        <f t="shared" si="8"/>
        <v>-0.95452876377481655</v>
      </c>
      <c r="G16" s="2" t="e">
        <f t="shared" si="9"/>
        <v>#DIV/0!</v>
      </c>
      <c r="H16" s="2">
        <f t="shared" si="10"/>
        <v>29.959534547114004</v>
      </c>
      <c r="I16" s="2">
        <f t="shared" si="11"/>
        <v>2.4001060742295075E-3</v>
      </c>
      <c r="J16" s="2">
        <f>AC16/SUM(AC14:AC$23)</f>
        <v>6.3195606043275954E-2</v>
      </c>
      <c r="L16" t="s">
        <v>35</v>
      </c>
      <c r="M16" s="1"/>
      <c r="N16" s="1"/>
      <c r="O16" s="1"/>
      <c r="P16" s="1"/>
      <c r="Q16" s="1">
        <v>28218835.526803698</v>
      </c>
      <c r="R16" s="1">
        <v>0</v>
      </c>
      <c r="S16" s="1">
        <v>0</v>
      </c>
      <c r="T16" s="1">
        <v>0</v>
      </c>
      <c r="U16" s="1">
        <v>0</v>
      </c>
      <c r="V16" s="1">
        <v>930164.23251486802</v>
      </c>
      <c r="W16" s="1">
        <v>776767.165990473</v>
      </c>
      <c r="X16" s="1">
        <v>1566771.04971022</v>
      </c>
      <c r="Y16" s="1">
        <v>7263053.0425974298</v>
      </c>
      <c r="Z16" s="1">
        <v>257508295.68948501</v>
      </c>
      <c r="AA16" s="1">
        <v>297566398.52483797</v>
      </c>
      <c r="AB16" s="1">
        <v>13530712</v>
      </c>
      <c r="AC16" s="1">
        <v>405373833.61105001</v>
      </c>
      <c r="AD16" s="1"/>
      <c r="AE16" s="1">
        <f t="shared" ref="AE16:AE24" si="12">SUBTOTAL(9,M16:AD16)</f>
        <v>1012734830.8429897</v>
      </c>
      <c r="AF16" s="1"/>
    </row>
    <row r="17" spans="1:32" x14ac:dyDescent="0.25">
      <c r="A17" t="str">
        <f t="shared" si="3"/>
        <v>Firefly Aerospace</v>
      </c>
      <c r="B17" s="1">
        <f t="shared" si="4"/>
        <v>0</v>
      </c>
      <c r="C17" s="1">
        <f t="shared" si="5"/>
        <v>53356649.555669896</v>
      </c>
      <c r="D17" s="1">
        <f t="shared" si="6"/>
        <v>37869252</v>
      </c>
      <c r="E17" s="1">
        <f t="shared" si="7"/>
        <v>90488451.776911095</v>
      </c>
      <c r="F17" s="2">
        <f t="shared" si="8"/>
        <v>-0.29026180775295962</v>
      </c>
      <c r="G17" s="2" t="e">
        <f t="shared" si="9"/>
        <v>#DIV/0!</v>
      </c>
      <c r="H17" s="2">
        <f t="shared" si="10"/>
        <v>2.3894966760080472</v>
      </c>
      <c r="I17" s="2">
        <f t="shared" si="11"/>
        <v>6.7173273477203511E-3</v>
      </c>
      <c r="J17" s="2">
        <f>AC17/SUM(AC14:AC$23)</f>
        <v>1.4106664209230717E-2</v>
      </c>
      <c r="L17" t="s">
        <v>41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27999.377450642001</v>
      </c>
      <c r="Z17" s="1"/>
      <c r="AA17" s="1">
        <v>53356649.555669896</v>
      </c>
      <c r="AB17" s="1">
        <v>37869252</v>
      </c>
      <c r="AC17" s="1">
        <v>90488451.776911095</v>
      </c>
      <c r="AD17" s="1">
        <v>0</v>
      </c>
      <c r="AE17" s="1">
        <f t="shared" si="12"/>
        <v>181742352.71003163</v>
      </c>
      <c r="AF17" s="1"/>
    </row>
    <row r="18" spans="1:32" x14ac:dyDescent="0.25">
      <c r="A18" t="str">
        <f t="shared" si="3"/>
        <v>NORTHROP GRUMMAN</v>
      </c>
      <c r="B18" s="1">
        <f t="shared" si="4"/>
        <v>629681927.94641602</v>
      </c>
      <c r="C18" s="1">
        <f t="shared" si="5"/>
        <v>1792987923.6642599</v>
      </c>
      <c r="D18" s="1">
        <f t="shared" si="6"/>
        <v>1623553684.8943999</v>
      </c>
      <c r="E18" s="1">
        <f t="shared" si="7"/>
        <v>1923780246.7605901</v>
      </c>
      <c r="F18" s="2">
        <f t="shared" si="8"/>
        <v>-9.4498259878735724E-2</v>
      </c>
      <c r="G18" s="2">
        <f t="shared" si="9"/>
        <v>1.5783710994998721</v>
      </c>
      <c r="H18" s="2">
        <f t="shared" si="10"/>
        <v>1.1849193929708075</v>
      </c>
      <c r="I18" s="2">
        <f t="shared" si="11"/>
        <v>0.28798935791056296</v>
      </c>
      <c r="J18" s="2">
        <f>AC18/SUM(AC14:AC$23)</f>
        <v>0.2999070204042012</v>
      </c>
      <c r="L18" t="s">
        <v>31</v>
      </c>
      <c r="M18" s="1">
        <v>1766819654.78439</v>
      </c>
      <c r="N18" s="1">
        <v>1890413223.8333099</v>
      </c>
      <c r="O18" s="1">
        <v>1639017488.86585</v>
      </c>
      <c r="P18" s="1">
        <v>1646770158.1640899</v>
      </c>
      <c r="Q18" s="1">
        <v>959493884.06464398</v>
      </c>
      <c r="R18" s="1">
        <v>833587950.80729902</v>
      </c>
      <c r="S18" s="1">
        <v>813521058.89373899</v>
      </c>
      <c r="T18" s="1">
        <v>812791849.08975804</v>
      </c>
      <c r="U18" s="1">
        <v>629681927.94641602</v>
      </c>
      <c r="V18" s="1">
        <v>767791370.83743703</v>
      </c>
      <c r="W18" s="1">
        <v>721507638.12059104</v>
      </c>
      <c r="X18" s="1">
        <v>738181987.69780099</v>
      </c>
      <c r="Y18" s="1">
        <v>1775342908.9993501</v>
      </c>
      <c r="Z18" s="1">
        <v>2122727910.2067699</v>
      </c>
      <c r="AA18" s="1">
        <v>1792987923.6642599</v>
      </c>
      <c r="AB18" s="1">
        <v>1623553684.8943999</v>
      </c>
      <c r="AC18" s="1">
        <v>1923780246.7605901</v>
      </c>
      <c r="AD18" s="1"/>
      <c r="AE18" s="1">
        <f t="shared" si="12"/>
        <v>22457970867.630695</v>
      </c>
      <c r="AF18" s="1"/>
    </row>
    <row r="19" spans="1:32" x14ac:dyDescent="0.25">
      <c r="A19" t="str">
        <f t="shared" si="3"/>
        <v>RUSSIA SPACE AGENCY</v>
      </c>
      <c r="B19" s="1">
        <f t="shared" si="4"/>
        <v>551593463.889835</v>
      </c>
      <c r="C19" s="1">
        <f t="shared" si="5"/>
        <v>5085920.4206702299</v>
      </c>
      <c r="D19" s="1">
        <f t="shared" si="6"/>
        <v>2504481</v>
      </c>
      <c r="E19" s="1">
        <f t="shared" si="7"/>
        <v>5736956.0901432903</v>
      </c>
      <c r="F19" s="2">
        <f t="shared" si="8"/>
        <v>-0.50756583020424928</v>
      </c>
      <c r="G19" s="2">
        <f t="shared" si="9"/>
        <v>-0.99545955279756504</v>
      </c>
      <c r="H19" s="2">
        <f t="shared" si="10"/>
        <v>2.2906766272705963</v>
      </c>
      <c r="I19" s="2">
        <f t="shared" si="11"/>
        <v>4.4425009274400278E-4</v>
      </c>
      <c r="J19" s="2">
        <f>AC19/SUM(AC14:AC$23)</f>
        <v>8.9436067871151654E-4</v>
      </c>
      <c r="L19" t="s">
        <v>42</v>
      </c>
      <c r="M19" s="1">
        <v>136136959.889442</v>
      </c>
      <c r="N19" s="1">
        <v>266312919.472487</v>
      </c>
      <c r="O19" s="1">
        <v>510941230.04985201</v>
      </c>
      <c r="P19" s="1">
        <v>446418082.12882698</v>
      </c>
      <c r="Q19" s="1">
        <v>530918574.4684</v>
      </c>
      <c r="R19" s="1">
        <v>738565450.70064902</v>
      </c>
      <c r="S19" s="1">
        <v>352452214.80540597</v>
      </c>
      <c r="T19" s="1">
        <v>378855761.30659997</v>
      </c>
      <c r="U19" s="1">
        <v>551593463.889835</v>
      </c>
      <c r="V19" s="1">
        <v>280533446.905119</v>
      </c>
      <c r="W19" s="1">
        <v>297939562.76895899</v>
      </c>
      <c r="X19" s="1">
        <v>145547050.48262501</v>
      </c>
      <c r="Y19" s="1">
        <v>206668576.08074</v>
      </c>
      <c r="Z19" s="1">
        <v>51012522.977886997</v>
      </c>
      <c r="AA19" s="1">
        <v>5085920.4206702299</v>
      </c>
      <c r="AB19" s="1">
        <v>2504481</v>
      </c>
      <c r="AC19" s="1">
        <v>5736956.0901432903</v>
      </c>
      <c r="AD19" s="1"/>
      <c r="AE19" s="1">
        <f t="shared" si="12"/>
        <v>4907223173.4376411</v>
      </c>
      <c r="AF19" s="1"/>
    </row>
    <row r="20" spans="1:32" x14ac:dyDescent="0.25">
      <c r="A20" t="str">
        <f t="shared" si="3"/>
        <v>Rocket Lab</v>
      </c>
      <c r="B20" s="1">
        <f t="shared" si="4"/>
        <v>3748230.4669987699</v>
      </c>
      <c r="C20" s="1">
        <f t="shared" si="5"/>
        <v>1655267.8898187601</v>
      </c>
      <c r="D20" s="1">
        <f t="shared" si="6"/>
        <v>371000</v>
      </c>
      <c r="E20" s="1">
        <f t="shared" si="7"/>
        <v>14523821.753094399</v>
      </c>
      <c r="F20" s="2">
        <f t="shared" si="8"/>
        <v>-0.77586709542186438</v>
      </c>
      <c r="G20" s="2">
        <f t="shared" si="9"/>
        <v>-0.90101996041426402</v>
      </c>
      <c r="H20" s="2">
        <f t="shared" si="10"/>
        <v>39.147767528556329</v>
      </c>
      <c r="I20" s="2">
        <f t="shared" si="11"/>
        <v>6.5808758145110714E-5</v>
      </c>
      <c r="J20" s="2">
        <f>AC20/SUM(AC14:AC$23)</f>
        <v>2.2641858986684627E-3</v>
      </c>
      <c r="L20" t="s">
        <v>36</v>
      </c>
      <c r="M20" s="1"/>
      <c r="N20" s="1"/>
      <c r="O20" s="1"/>
      <c r="P20" s="1"/>
      <c r="Q20" s="1"/>
      <c r="R20" s="1"/>
      <c r="S20" s="1"/>
      <c r="T20" s="1"/>
      <c r="U20" s="1">
        <v>3748230.4669987699</v>
      </c>
      <c r="V20" s="1">
        <v>4669140.8489626301</v>
      </c>
      <c r="W20" s="1">
        <v>0</v>
      </c>
      <c r="X20" s="1">
        <v>7457676.6861190302</v>
      </c>
      <c r="Y20" s="1">
        <v>0</v>
      </c>
      <c r="Z20" s="1">
        <v>10955754.1684328</v>
      </c>
      <c r="AA20" s="1">
        <v>1655267.8898187601</v>
      </c>
      <c r="AB20" s="1">
        <v>371000</v>
      </c>
      <c r="AC20" s="1">
        <v>14523821.753094399</v>
      </c>
      <c r="AD20" s="1">
        <v>372711.80181615002</v>
      </c>
      <c r="AE20" s="1">
        <f t="shared" si="12"/>
        <v>43753603.615242541</v>
      </c>
      <c r="AF20" s="1"/>
    </row>
    <row r="21" spans="1:32" x14ac:dyDescent="0.25">
      <c r="A21" t="str">
        <f t="shared" si="3"/>
        <v>SPACEX</v>
      </c>
      <c r="B21" s="1">
        <f t="shared" si="4"/>
        <v>775209799.52404594</v>
      </c>
      <c r="C21" s="1">
        <f t="shared" si="5"/>
        <v>2341062714.8407302</v>
      </c>
      <c r="D21" s="1">
        <f t="shared" si="6"/>
        <v>2848276580.7275</v>
      </c>
      <c r="E21" s="1">
        <f t="shared" si="7"/>
        <v>2965675491.8435202</v>
      </c>
      <c r="F21" s="2">
        <f t="shared" si="8"/>
        <v>0.21665966600184694</v>
      </c>
      <c r="G21" s="2">
        <f t="shared" si="9"/>
        <v>2.6742009485383837</v>
      </c>
      <c r="H21" s="2">
        <f t="shared" si="10"/>
        <v>1.0412175249799773</v>
      </c>
      <c r="I21" s="2">
        <f t="shared" si="11"/>
        <v>0.5052332739392964</v>
      </c>
      <c r="J21" s="2">
        <f>AC21/SUM(AC14:AC$23)</f>
        <v>0.46233289989448634</v>
      </c>
      <c r="L21" t="s">
        <v>32</v>
      </c>
      <c r="M21" s="1"/>
      <c r="N21" s="1">
        <v>5358723.4020413803</v>
      </c>
      <c r="O21" s="1">
        <v>66939940.505009502</v>
      </c>
      <c r="P21" s="1">
        <v>150894114.575371</v>
      </c>
      <c r="Q21" s="1">
        <v>345707576.03830701</v>
      </c>
      <c r="R21" s="1">
        <v>489897195.23112798</v>
      </c>
      <c r="S21" s="1">
        <v>954085287.732903</v>
      </c>
      <c r="T21" s="1">
        <v>712673905.66011095</v>
      </c>
      <c r="U21" s="1">
        <v>775209799.52404594</v>
      </c>
      <c r="V21" s="1">
        <v>1238992172.8652201</v>
      </c>
      <c r="W21" s="1">
        <v>1292430827.52318</v>
      </c>
      <c r="X21" s="1">
        <v>1104382430.8709099</v>
      </c>
      <c r="Y21" s="1">
        <v>1443285773.22244</v>
      </c>
      <c r="Z21" s="1">
        <v>1256909788.66313</v>
      </c>
      <c r="AA21" s="1">
        <v>2341062714.8407302</v>
      </c>
      <c r="AB21" s="1">
        <v>2848276580.7275</v>
      </c>
      <c r="AC21" s="1">
        <v>2965675491.8435202</v>
      </c>
      <c r="AD21" s="1"/>
      <c r="AE21" s="1">
        <f t="shared" si="12"/>
        <v>17991782323.225548</v>
      </c>
      <c r="AF21" s="1"/>
    </row>
    <row r="22" spans="1:32" x14ac:dyDescent="0.25">
      <c r="A22" t="str">
        <f t="shared" si="3"/>
        <v>UNITED LAUNCH ALLIANCE</v>
      </c>
      <c r="B22" s="1">
        <f t="shared" si="4"/>
        <v>2514576976.20609</v>
      </c>
      <c r="C22" s="1">
        <f t="shared" si="5"/>
        <v>772989925.365394</v>
      </c>
      <c r="D22" s="1">
        <f t="shared" si="6"/>
        <v>1109941838</v>
      </c>
      <c r="E22" s="1">
        <f t="shared" si="7"/>
        <v>992943791.04194999</v>
      </c>
      <c r="F22" s="2">
        <f t="shared" si="8"/>
        <v>0.43590724998819108</v>
      </c>
      <c r="G22" s="2">
        <f t="shared" si="9"/>
        <v>-0.55859699325067258</v>
      </c>
      <c r="H22" s="2">
        <f t="shared" si="10"/>
        <v>0.8945908308413093</v>
      </c>
      <c r="I22" s="2">
        <f t="shared" si="11"/>
        <v>0.19688381124550314</v>
      </c>
      <c r="J22" s="2">
        <f>AC22/SUM(AC14:AC$23)</f>
        <v>0.15479461040401377</v>
      </c>
      <c r="L22" t="s">
        <v>37</v>
      </c>
      <c r="M22" s="1"/>
      <c r="N22" s="1">
        <v>142626327.74852601</v>
      </c>
      <c r="O22" s="1">
        <v>2055360319.4769001</v>
      </c>
      <c r="P22" s="1">
        <v>1855624556.16906</v>
      </c>
      <c r="Q22" s="1">
        <v>2405848545.2636299</v>
      </c>
      <c r="R22" s="1">
        <v>3450424615.6391001</v>
      </c>
      <c r="S22" s="1">
        <v>1913418842.8496201</v>
      </c>
      <c r="T22" s="1">
        <v>3498587448.7656898</v>
      </c>
      <c r="U22" s="1">
        <v>2514576976.20609</v>
      </c>
      <c r="V22" s="1">
        <v>2203823668.86482</v>
      </c>
      <c r="W22" s="1">
        <v>2628745040.2429199</v>
      </c>
      <c r="X22" s="1">
        <v>1984679949.8921001</v>
      </c>
      <c r="Y22" s="1">
        <v>1833444614.66061</v>
      </c>
      <c r="Z22" s="1">
        <v>1430635184.1591001</v>
      </c>
      <c r="AA22" s="1">
        <v>772989925.365394</v>
      </c>
      <c r="AB22" s="1">
        <v>1109941838</v>
      </c>
      <c r="AC22" s="1">
        <v>992943791.04194999</v>
      </c>
      <c r="AD22" s="1">
        <v>156154001.378277</v>
      </c>
      <c r="AE22" s="1">
        <f t="shared" si="12"/>
        <v>30949825645.723789</v>
      </c>
      <c r="AF22" s="1"/>
    </row>
    <row r="23" spans="1:32" x14ac:dyDescent="0.25">
      <c r="A23" t="str">
        <f t="shared" si="3"/>
        <v>Virgin Orbit</v>
      </c>
      <c r="B23" s="1">
        <f t="shared" si="4"/>
        <v>0</v>
      </c>
      <c r="C23" s="1">
        <f t="shared" si="5"/>
        <v>2405673.6074723299</v>
      </c>
      <c r="D23" s="1">
        <f t="shared" si="6"/>
        <v>0</v>
      </c>
      <c r="E23" s="1">
        <f t="shared" si="7"/>
        <v>-200703.977791057</v>
      </c>
      <c r="F23" s="2">
        <f t="shared" si="8"/>
        <v>-1</v>
      </c>
      <c r="G23" s="2" t="e">
        <f t="shared" si="9"/>
        <v>#DIV/0!</v>
      </c>
      <c r="H23" s="2" t="e">
        <f t="shared" si="10"/>
        <v>#DIV/0!</v>
      </c>
      <c r="I23" s="2">
        <f t="shared" si="11"/>
        <v>0</v>
      </c>
      <c r="J23" s="2">
        <f>AC23/SUM(AC14:AC$23)</f>
        <v>-3.1288673466703753E-5</v>
      </c>
      <c r="L23" t="s"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1005591.48127677</v>
      </c>
      <c r="Z23" s="1">
        <v>39069909.622866102</v>
      </c>
      <c r="AA23" s="1">
        <v>2405673.6074723299</v>
      </c>
      <c r="AB23" s="1">
        <v>0</v>
      </c>
      <c r="AC23" s="1">
        <v>-200703.977791057</v>
      </c>
      <c r="AD23" s="1"/>
      <c r="AE23" s="1">
        <f t="shared" si="12"/>
        <v>42280470.733824149</v>
      </c>
      <c r="AF23" s="1"/>
    </row>
    <row r="24" spans="1:32" x14ac:dyDescent="0.25">
      <c r="A24" t="str">
        <f t="shared" si="3"/>
        <v>Grand Total</v>
      </c>
      <c r="B24" s="1">
        <f t="shared" si="4"/>
        <v>4474810398.0333862</v>
      </c>
      <c r="C24" s="1">
        <f t="shared" si="5"/>
        <v>5267912439.5650463</v>
      </c>
      <c r="D24" s="1">
        <f t="shared" si="6"/>
        <v>5637547500.6218996</v>
      </c>
      <c r="E24" s="1">
        <f t="shared" si="7"/>
        <v>6414588908.8151569</v>
      </c>
      <c r="F24" s="2">
        <f t="shared" si="8"/>
        <v>7.0167275044414446E-2</v>
      </c>
      <c r="G24" s="2">
        <f t="shared" si="9"/>
        <v>0.25984052935505808</v>
      </c>
      <c r="H24" s="2">
        <f t="shared" si="10"/>
        <v>1.1378332347723081</v>
      </c>
      <c r="I24" s="2">
        <f>SUM(I$14:I$23)</f>
        <v>1</v>
      </c>
      <c r="J24" s="2">
        <f>SUM(J$14:J$23)</f>
        <v>1</v>
      </c>
      <c r="L24" t="s">
        <v>46</v>
      </c>
      <c r="M24" s="1">
        <f t="shared" ref="M24:AD24" si="13">SUM(M15:M23)</f>
        <v>1902956614.6738319</v>
      </c>
      <c r="N24" s="1">
        <f t="shared" si="13"/>
        <v>2304711194.4563646</v>
      </c>
      <c r="O24" s="1">
        <f t="shared" si="13"/>
        <v>4272258978.8976116</v>
      </c>
      <c r="P24" s="1">
        <f t="shared" si="13"/>
        <v>4099706911.0373478</v>
      </c>
      <c r="Q24" s="1">
        <f t="shared" si="13"/>
        <v>4270187415.3617849</v>
      </c>
      <c r="R24" s="1">
        <f t="shared" si="13"/>
        <v>5512475212.3781757</v>
      </c>
      <c r="S24" s="1">
        <f t="shared" si="13"/>
        <v>4033477404.2816677</v>
      </c>
      <c r="T24" s="1">
        <f t="shared" si="13"/>
        <v>5402908964.8221588</v>
      </c>
      <c r="U24" s="1">
        <f t="shared" si="13"/>
        <v>4474810398.0333862</v>
      </c>
      <c r="V24" s="1">
        <f t="shared" si="13"/>
        <v>4496739964.5540733</v>
      </c>
      <c r="W24" s="1">
        <f t="shared" si="13"/>
        <v>4941399835.82164</v>
      </c>
      <c r="X24" s="1">
        <f t="shared" si="13"/>
        <v>3981815866.679265</v>
      </c>
      <c r="Y24" s="1">
        <f t="shared" si="13"/>
        <v>5267038516.8644648</v>
      </c>
      <c r="Z24" s="1">
        <f t="shared" si="13"/>
        <v>5171361396.3825111</v>
      </c>
      <c r="AA24" s="1">
        <f t="shared" si="13"/>
        <v>5267912439.5650463</v>
      </c>
      <c r="AB24" s="1">
        <f t="shared" si="13"/>
        <v>5637547500.6218996</v>
      </c>
      <c r="AC24" s="1">
        <f t="shared" si="13"/>
        <v>6414588908.8151569</v>
      </c>
      <c r="AD24" s="1">
        <f t="shared" si="13"/>
        <v>156526713.18009314</v>
      </c>
      <c r="AE24" s="1">
        <f t="shared" si="12"/>
        <v>77608424236.426483</v>
      </c>
      <c r="AF24" s="1"/>
    </row>
    <row r="27" spans="1:32" x14ac:dyDescent="0.25">
      <c r="L27" s="4" t="s">
        <v>48</v>
      </c>
      <c r="M27">
        <v>2007</v>
      </c>
      <c r="N27">
        <f>M27+1</f>
        <v>2008</v>
      </c>
      <c r="O27">
        <f t="shared" ref="O27:AD27" si="14">N27+1</f>
        <v>2009</v>
      </c>
      <c r="P27">
        <f t="shared" si="14"/>
        <v>2010</v>
      </c>
      <c r="Q27">
        <f t="shared" si="14"/>
        <v>2011</v>
      </c>
      <c r="R27">
        <f t="shared" si="14"/>
        <v>2012</v>
      </c>
      <c r="S27">
        <f t="shared" si="14"/>
        <v>2013</v>
      </c>
      <c r="T27">
        <f t="shared" si="14"/>
        <v>2014</v>
      </c>
      <c r="U27">
        <f t="shared" si="14"/>
        <v>2015</v>
      </c>
      <c r="V27">
        <f t="shared" si="14"/>
        <v>2016</v>
      </c>
      <c r="W27">
        <f t="shared" si="14"/>
        <v>2017</v>
      </c>
      <c r="X27">
        <f t="shared" si="14"/>
        <v>2018</v>
      </c>
      <c r="Y27">
        <f t="shared" si="14"/>
        <v>2019</v>
      </c>
      <c r="Z27">
        <f t="shared" si="14"/>
        <v>2020</v>
      </c>
      <c r="AA27">
        <f t="shared" si="14"/>
        <v>2021</v>
      </c>
      <c r="AB27">
        <f t="shared" si="14"/>
        <v>2022</v>
      </c>
      <c r="AC27">
        <f t="shared" si="14"/>
        <v>2023</v>
      </c>
      <c r="AD27">
        <f t="shared" si="14"/>
        <v>2024</v>
      </c>
      <c r="AE27" t="s">
        <v>9</v>
      </c>
    </row>
    <row r="28" spans="1:32" x14ac:dyDescent="0.25">
      <c r="L28" t="s">
        <v>2</v>
      </c>
      <c r="M28" s="3" t="b">
        <f>(SUMIF(VendCust!$M$28:$M$49,Vend!$L28,VendCust!N$28:N$49)-M15)&lt;1</f>
        <v>1</v>
      </c>
      <c r="N28" s="3" t="b">
        <f>(SUMIF(VendCust!$M$28:$M$49,Vend!$L28,VendCust!O$28:O$49)-N15)&lt;1</f>
        <v>1</v>
      </c>
      <c r="O28" s="3" t="b">
        <f>(SUMIF(VendCust!$M$28:$M$49,Vend!$L28,VendCust!P$28:P$49)-O15)&lt;1</f>
        <v>1</v>
      </c>
      <c r="P28" s="3" t="b">
        <f>(SUMIF(VendCust!$M$28:$M$49,Vend!$L28,VendCust!Q$28:Q$49)-P15)&lt;1</f>
        <v>1</v>
      </c>
      <c r="Q28" s="3" t="b">
        <f>(SUMIF(VendCust!$M$28:$M$49,Vend!$L28,VendCust!R$28:R$49)-Q15)&lt;1</f>
        <v>1</v>
      </c>
      <c r="R28" s="3" t="b">
        <f>(SUMIF(VendCust!$M$28:$M$49,Vend!$L28,VendCust!S$28:S$49)-R15)&lt;1</f>
        <v>1</v>
      </c>
      <c r="S28" s="3" t="b">
        <f>(SUMIF(VendCust!$M$28:$M$49,Vend!$L28,VendCust!T$28:T$49)-S15)&lt;1</f>
        <v>1</v>
      </c>
      <c r="T28" s="3" t="b">
        <f>(SUMIF(VendCust!$M$28:$M$49,Vend!$L28,VendCust!U$28:U$49)-T15)&lt;1</f>
        <v>1</v>
      </c>
      <c r="U28" s="3" t="b">
        <f>(SUMIF(VendCust!$M$28:$M$49,Vend!$L28,VendCust!V$28:V$49)-U15)&lt;1</f>
        <v>1</v>
      </c>
      <c r="V28" s="3" t="b">
        <f>(SUMIF(VendCust!$M$28:$M$49,Vend!$L28,VendCust!W$28:W$49)-V15)&lt;1</f>
        <v>1</v>
      </c>
      <c r="W28" s="3" t="b">
        <f>(SUMIF(VendCust!$M$28:$M$49,Vend!$L28,VendCust!X$28:X$49)-W15)&lt;1</f>
        <v>1</v>
      </c>
      <c r="X28" s="3" t="b">
        <f>(SUMIF(VendCust!$M$28:$M$49,Vend!$L28,VendCust!Y$28:Y$49)-X15)&lt;1</f>
        <v>1</v>
      </c>
      <c r="Y28" s="3" t="b">
        <f>(SUMIF(VendCust!$M$28:$M$49,Vend!$L28,VendCust!Z$28:Z$49)-Y15)&lt;1</f>
        <v>1</v>
      </c>
      <c r="Z28" s="3" t="b">
        <f>(SUMIF(VendCust!$M$28:$M$49,Vend!$L28,VendCust!AA$28:AA$49)-Z15)&lt;1</f>
        <v>1</v>
      </c>
      <c r="AA28" s="3" t="b">
        <f>(SUMIF(VendCust!$M$28:$M$49,Vend!$L28,VendCust!AB$28:AB$49)-AA15)&lt;1</f>
        <v>1</v>
      </c>
      <c r="AB28" s="3" t="b">
        <f>(SUMIF(VendCust!$M$28:$M$49,Vend!$L28,VendCust!AC$28:AC$49)-AB15)&lt;1</f>
        <v>1</v>
      </c>
      <c r="AC28" s="3" t="b">
        <f>(SUMIF(VendCust!$M$28:$M$49,Vend!$L28,VendCust!AD$28:AD$49)-AC15)&lt;1</f>
        <v>1</v>
      </c>
      <c r="AD28" s="3" t="b">
        <f>(SUMIF(VendCust!$M$28:$M$49,Vend!$L28,VendCust!AE$28:AE$49)-AD15)&lt;1</f>
        <v>1</v>
      </c>
      <c r="AE28" s="3" t="b">
        <f>(SUMIF(VendCust!$M$28:$M$49,Vend!$L28,VendCust!AF$28:AF$49)-AE15)&lt;1</f>
        <v>1</v>
      </c>
    </row>
    <row r="29" spans="1:32" x14ac:dyDescent="0.25">
      <c r="L29" t="s">
        <v>3</v>
      </c>
      <c r="M29" s="3" t="b">
        <f>(SUMIF(VendCust!$M$28:$M$49,Vend!$L29,VendCust!N$28:N$49)-M16)&lt;1</f>
        <v>1</v>
      </c>
      <c r="N29" s="3" t="b">
        <f>(SUMIF(VendCust!$M$28:$M$49,Vend!$L29,VendCust!O$28:O$49)-N16)&lt;1</f>
        <v>1</v>
      </c>
      <c r="O29" s="3" t="b">
        <f>(SUMIF(VendCust!$M$28:$M$49,Vend!$L29,VendCust!P$28:P$49)-O16)&lt;1</f>
        <v>1</v>
      </c>
      <c r="P29" s="3" t="b">
        <f>(SUMIF(VendCust!$M$28:$M$49,Vend!$L29,VendCust!Q$28:Q$49)-P16)&lt;1</f>
        <v>1</v>
      </c>
      <c r="Q29" s="3" t="b">
        <f>(SUMIF(VendCust!$M$28:$M$49,Vend!$L29,VendCust!R$28:R$49)-Q16)&lt;1</f>
        <v>1</v>
      </c>
      <c r="R29" s="3" t="b">
        <f>(SUMIF(VendCust!$M$28:$M$49,Vend!$L29,VendCust!S$28:S$49)-R16)&lt;1</f>
        <v>1</v>
      </c>
      <c r="S29" s="3" t="b">
        <f>(SUMIF(VendCust!$M$28:$M$49,Vend!$L29,VendCust!T$28:T$49)-S16)&lt;1</f>
        <v>1</v>
      </c>
      <c r="T29" s="3" t="b">
        <f>(SUMIF(VendCust!$M$28:$M$49,Vend!$L29,VendCust!U$28:U$49)-T16)&lt;1</f>
        <v>1</v>
      </c>
      <c r="U29" s="3" t="b">
        <f>(SUMIF(VendCust!$M$28:$M$49,Vend!$L29,VendCust!V$28:V$49)-U16)&lt;1</f>
        <v>1</v>
      </c>
      <c r="V29" s="3" t="b">
        <f>(SUMIF(VendCust!$M$28:$M$49,Vend!$L29,VendCust!W$28:W$49)-V16)&lt;1</f>
        <v>1</v>
      </c>
      <c r="W29" s="3" t="b">
        <f>(SUMIF(VendCust!$M$28:$M$49,Vend!$L29,VendCust!X$28:X$49)-W16)&lt;1</f>
        <v>1</v>
      </c>
      <c r="X29" s="3" t="b">
        <f>(SUMIF(VendCust!$M$28:$M$49,Vend!$L29,VendCust!Y$28:Y$49)-X16)&lt;1</f>
        <v>1</v>
      </c>
      <c r="Y29" s="3" t="b">
        <f>(SUMIF(VendCust!$M$28:$M$49,Vend!$L29,VendCust!Z$28:Z$49)-Y16)&lt;1</f>
        <v>1</v>
      </c>
      <c r="Z29" s="3" t="b">
        <f>(SUMIF(VendCust!$M$28:$M$49,Vend!$L29,VendCust!AA$28:AA$49)-Z16)&lt;1</f>
        <v>1</v>
      </c>
      <c r="AA29" s="3" t="b">
        <f>(SUMIF(VendCust!$M$28:$M$49,Vend!$L29,VendCust!AB$28:AB$49)-AA16)&lt;1</f>
        <v>1</v>
      </c>
      <c r="AB29" s="3" t="b">
        <f>(SUMIF(VendCust!$M$28:$M$49,Vend!$L29,VendCust!AC$28:AC$49)-AB16)&lt;1</f>
        <v>1</v>
      </c>
      <c r="AC29" s="3" t="b">
        <f>(SUMIF(VendCust!$M$28:$M$49,Vend!$L29,VendCust!AD$28:AD$49)-AC16)&lt;1</f>
        <v>1</v>
      </c>
      <c r="AD29" s="3" t="b">
        <f>(SUMIF(VendCust!$M$28:$M$49,Vend!$L29,VendCust!AE$28:AE$49)-AD16)&lt;1</f>
        <v>1</v>
      </c>
      <c r="AE29" s="3" t="b">
        <f>(SUMIF(VendCust!$M$28:$M$49,Vend!$L29,VendCust!AF$28:AF$49)-AE16)&lt;1</f>
        <v>1</v>
      </c>
    </row>
    <row r="30" spans="1:32" x14ac:dyDescent="0.25">
      <c r="L30" t="s">
        <v>7</v>
      </c>
      <c r="M30" s="3" t="b">
        <f>(SUMIF(VendCust!$M$28:$M$49,Vend!$L30,VendCust!N$28:N$49)-M17)&lt;1</f>
        <v>1</v>
      </c>
      <c r="N30" s="3" t="b">
        <f>(SUMIF(VendCust!$M$28:$M$49,Vend!$L30,VendCust!O$28:O$49)-N17)&lt;1</f>
        <v>1</v>
      </c>
      <c r="O30" s="3" t="b">
        <f>(SUMIF(VendCust!$M$28:$M$49,Vend!$L30,VendCust!P$28:P$49)-O17)&lt;1</f>
        <v>1</v>
      </c>
      <c r="P30" s="3" t="b">
        <f>(SUMIF(VendCust!$M$28:$M$49,Vend!$L30,VendCust!Q$28:Q$49)-P17)&lt;1</f>
        <v>1</v>
      </c>
      <c r="Q30" s="3" t="b">
        <f>(SUMIF(VendCust!$M$28:$M$49,Vend!$L30,VendCust!R$28:R$49)-Q17)&lt;1</f>
        <v>1</v>
      </c>
      <c r="R30" s="3" t="b">
        <f>(SUMIF(VendCust!$M$28:$M$49,Vend!$L30,VendCust!S$28:S$49)-R17)&lt;1</f>
        <v>1</v>
      </c>
      <c r="S30" s="3" t="b">
        <f>(SUMIF(VendCust!$M$28:$M$49,Vend!$L30,VendCust!T$28:T$49)-S17)&lt;1</f>
        <v>1</v>
      </c>
      <c r="T30" s="3" t="b">
        <f>(SUMIF(VendCust!$M$28:$M$49,Vend!$L30,VendCust!U$28:U$49)-T17)&lt;1</f>
        <v>1</v>
      </c>
      <c r="U30" s="3" t="b">
        <f>(SUMIF(VendCust!$M$28:$M$49,Vend!$L30,VendCust!V$28:V$49)-U17)&lt;1</f>
        <v>1</v>
      </c>
      <c r="V30" s="3" t="b">
        <f>(SUMIF(VendCust!$M$28:$M$49,Vend!$L30,VendCust!W$28:W$49)-V17)&lt;1</f>
        <v>1</v>
      </c>
      <c r="W30" s="3" t="b">
        <f>(SUMIF(VendCust!$M$28:$M$49,Vend!$L30,VendCust!X$28:X$49)-W17)&lt;1</f>
        <v>1</v>
      </c>
      <c r="X30" s="3" t="b">
        <f>(SUMIF(VendCust!$M$28:$M$49,Vend!$L30,VendCust!Y$28:Y$49)-X17)&lt;1</f>
        <v>1</v>
      </c>
      <c r="Y30" s="3" t="b">
        <f>(SUMIF(VendCust!$M$28:$M$49,Vend!$L30,VendCust!Z$28:Z$49)-Y17)&lt;1</f>
        <v>1</v>
      </c>
      <c r="Z30" s="3" t="b">
        <f>(SUMIF(VendCust!$M$28:$M$49,Vend!$L30,VendCust!AA$28:AA$49)-Z17)&lt;1</f>
        <v>1</v>
      </c>
      <c r="AA30" s="3" t="b">
        <f>(SUMIF(VendCust!$M$28:$M$49,Vend!$L30,VendCust!AB$28:AB$49)-AA17)&lt;1</f>
        <v>1</v>
      </c>
      <c r="AB30" s="3" t="b">
        <f>(SUMIF(VendCust!$M$28:$M$49,Vend!$L30,VendCust!AC$28:AC$49)-AB17)&lt;1</f>
        <v>1</v>
      </c>
      <c r="AC30" s="3" t="b">
        <f>(SUMIF(VendCust!$M$28:$M$49,Vend!$L30,VendCust!AD$28:AD$49)-AC17)&lt;1</f>
        <v>1</v>
      </c>
      <c r="AD30" s="3" t="b">
        <f>(SUMIF(VendCust!$M$28:$M$49,Vend!$L30,VendCust!AE$28:AE$49)-AD17)&lt;1</f>
        <v>1</v>
      </c>
      <c r="AE30" s="3" t="b">
        <f>(SUMIF(VendCust!$M$28:$M$49,Vend!$L30,VendCust!AF$28:AF$49)-AE17)&lt;1</f>
        <v>1</v>
      </c>
    </row>
    <row r="31" spans="1:32" x14ac:dyDescent="0.25">
      <c r="L31" t="s">
        <v>0</v>
      </c>
      <c r="M31" s="3" t="b">
        <f>(SUMIF(VendCust!$M$28:$M$49,Vend!$L31,VendCust!N$28:N$49)-M18)&lt;1</f>
        <v>1</v>
      </c>
      <c r="N31" s="3" t="b">
        <f>(SUMIF(VendCust!$M$28:$M$49,Vend!$L31,VendCust!O$28:O$49)-N18)&lt;1</f>
        <v>1</v>
      </c>
      <c r="O31" s="3" t="b">
        <f>(SUMIF(VendCust!$M$28:$M$49,Vend!$L31,VendCust!P$28:P$49)-O18)&lt;1</f>
        <v>1</v>
      </c>
      <c r="P31" s="3" t="b">
        <f>(SUMIF(VendCust!$M$28:$M$49,Vend!$L31,VendCust!Q$28:Q$49)-P18)&lt;1</f>
        <v>1</v>
      </c>
      <c r="Q31" s="3" t="b">
        <f>(SUMIF(VendCust!$M$28:$M$49,Vend!$L31,VendCust!R$28:R$49)-Q18)&lt;1</f>
        <v>1</v>
      </c>
      <c r="R31" s="3" t="b">
        <f>(SUMIF(VendCust!$M$28:$M$49,Vend!$L31,VendCust!S$28:S$49)-R18)&lt;1</f>
        <v>1</v>
      </c>
      <c r="S31" s="3" t="b">
        <f>(SUMIF(VendCust!$M$28:$M$49,Vend!$L31,VendCust!T$28:T$49)-S18)&lt;1</f>
        <v>1</v>
      </c>
      <c r="T31" s="3" t="b">
        <f>(SUMIF(VendCust!$M$28:$M$49,Vend!$L31,VendCust!U$28:U$49)-T18)&lt;1</f>
        <v>1</v>
      </c>
      <c r="U31" s="3" t="b">
        <f>(SUMIF(VendCust!$M$28:$M$49,Vend!$L31,VendCust!V$28:V$49)-U18)&lt;1</f>
        <v>1</v>
      </c>
      <c r="V31" s="3" t="b">
        <f>(SUMIF(VendCust!$M$28:$M$49,Vend!$L31,VendCust!W$28:W$49)-V18)&lt;1</f>
        <v>1</v>
      </c>
      <c r="W31" s="3" t="b">
        <f>(SUMIF(VendCust!$M$28:$M$49,Vend!$L31,VendCust!X$28:X$49)-W18)&lt;1</f>
        <v>1</v>
      </c>
      <c r="X31" s="3" t="b">
        <f>(SUMIF(VendCust!$M$28:$M$49,Vend!$L31,VendCust!Y$28:Y$49)-X18)&lt;1</f>
        <v>1</v>
      </c>
      <c r="Y31" s="3" t="b">
        <f>(SUMIF(VendCust!$M$28:$M$49,Vend!$L31,VendCust!Z$28:Z$49)-Y18)&lt;1</f>
        <v>1</v>
      </c>
      <c r="Z31" s="3" t="b">
        <f>(SUMIF(VendCust!$M$28:$M$49,Vend!$L31,VendCust!AA$28:AA$49)-Z18)&lt;1</f>
        <v>1</v>
      </c>
      <c r="AA31" s="3" t="b">
        <f>(SUMIF(VendCust!$M$28:$M$49,Vend!$L31,VendCust!AB$28:AB$49)-AA18)&lt;1</f>
        <v>1</v>
      </c>
      <c r="AB31" s="3" t="b">
        <f>(SUMIF(VendCust!$M$28:$M$49,Vend!$L31,VendCust!AC$28:AC$49)-AB18)&lt;1</f>
        <v>1</v>
      </c>
      <c r="AC31" s="3" t="b">
        <f>(SUMIF(VendCust!$M$28:$M$49,Vend!$L31,VendCust!AD$28:AD$49)-AC18)&lt;1</f>
        <v>1</v>
      </c>
      <c r="AD31" s="3" t="b">
        <f>(SUMIF(VendCust!$M$28:$M$49,Vend!$L31,VendCust!AE$28:AE$49)-AD18)&lt;1</f>
        <v>1</v>
      </c>
      <c r="AE31" s="3" t="b">
        <f>(SUMIF(VendCust!$M$28:$M$49,Vend!$L31,VendCust!AF$28:AF$49)-AE18)&lt;1</f>
        <v>1</v>
      </c>
    </row>
    <row r="32" spans="1:32" x14ac:dyDescent="0.25">
      <c r="L32" t="s">
        <v>8</v>
      </c>
      <c r="M32" s="3" t="b">
        <f>(SUMIF(VendCust!$M$28:$M$49,Vend!$L32,VendCust!N$28:N$49)-M19)&lt;1</f>
        <v>1</v>
      </c>
      <c r="N32" s="3" t="b">
        <f>(SUMIF(VendCust!$M$28:$M$49,Vend!$L32,VendCust!O$28:O$49)-N19)&lt;1</f>
        <v>1</v>
      </c>
      <c r="O32" s="3" t="b">
        <f>(SUMIF(VendCust!$M$28:$M$49,Vend!$L32,VendCust!P$28:P$49)-O19)&lt;1</f>
        <v>1</v>
      </c>
      <c r="P32" s="3" t="b">
        <f>(SUMIF(VendCust!$M$28:$M$49,Vend!$L32,VendCust!Q$28:Q$49)-P19)&lt;1</f>
        <v>1</v>
      </c>
      <c r="Q32" s="3" t="b">
        <f>(SUMIF(VendCust!$M$28:$M$49,Vend!$L32,VendCust!R$28:R$49)-Q19)&lt;1</f>
        <v>1</v>
      </c>
      <c r="R32" s="3" t="b">
        <f>(SUMIF(VendCust!$M$28:$M$49,Vend!$L32,VendCust!S$28:S$49)-R19)&lt;1</f>
        <v>1</v>
      </c>
      <c r="S32" s="3" t="b">
        <f>(SUMIF(VendCust!$M$28:$M$49,Vend!$L32,VendCust!T$28:T$49)-S19)&lt;1</f>
        <v>1</v>
      </c>
      <c r="T32" s="3" t="b">
        <f>(SUMIF(VendCust!$M$28:$M$49,Vend!$L32,VendCust!U$28:U$49)-T19)&lt;1</f>
        <v>1</v>
      </c>
      <c r="U32" s="3" t="b">
        <f>(SUMIF(VendCust!$M$28:$M$49,Vend!$L32,VendCust!V$28:V$49)-U19)&lt;1</f>
        <v>1</v>
      </c>
      <c r="V32" s="3" t="b">
        <f>(SUMIF(VendCust!$M$28:$M$49,Vend!$L32,VendCust!W$28:W$49)-V19)&lt;1</f>
        <v>1</v>
      </c>
      <c r="W32" s="3" t="b">
        <f>(SUMIF(VendCust!$M$28:$M$49,Vend!$L32,VendCust!X$28:X$49)-W19)&lt;1</f>
        <v>1</v>
      </c>
      <c r="X32" s="3" t="b">
        <f>(SUMIF(VendCust!$M$28:$M$49,Vend!$L32,VendCust!Y$28:Y$49)-X19)&lt;1</f>
        <v>1</v>
      </c>
      <c r="Y32" s="3" t="b">
        <f>(SUMIF(VendCust!$M$28:$M$49,Vend!$L32,VendCust!Z$28:Z$49)-Y19)&lt;1</f>
        <v>1</v>
      </c>
      <c r="Z32" s="3" t="b">
        <f>(SUMIF(VendCust!$M$28:$M$49,Vend!$L32,VendCust!AA$28:AA$49)-Z19)&lt;1</f>
        <v>1</v>
      </c>
      <c r="AA32" s="3" t="b">
        <f>(SUMIF(VendCust!$M$28:$M$49,Vend!$L32,VendCust!AB$28:AB$49)-AA19)&lt;1</f>
        <v>1</v>
      </c>
      <c r="AB32" s="3" t="b">
        <f>(SUMIF(VendCust!$M$28:$M$49,Vend!$L32,VendCust!AC$28:AC$49)-AB19)&lt;1</f>
        <v>1</v>
      </c>
      <c r="AC32" s="3" t="b">
        <f>(SUMIF(VendCust!$M$28:$M$49,Vend!$L32,VendCust!AD$28:AD$49)-AC19)&lt;1</f>
        <v>1</v>
      </c>
      <c r="AD32" s="3" t="b">
        <f>(SUMIF(VendCust!$M$28:$M$49,Vend!$L32,VendCust!AE$28:AE$49)-AD19)&lt;1</f>
        <v>1</v>
      </c>
      <c r="AE32" s="3" t="b">
        <f>(SUMIF(VendCust!$M$28:$M$49,Vend!$L32,VendCust!AF$28:AF$49)-AE19)&lt;1</f>
        <v>1</v>
      </c>
    </row>
    <row r="33" spans="12:31" x14ac:dyDescent="0.25">
      <c r="L33" t="s">
        <v>4</v>
      </c>
      <c r="M33" s="3" t="b">
        <f>(SUMIF(VendCust!$M$28:$M$49,Vend!$L33,VendCust!N$28:N$49)-M20)&lt;1</f>
        <v>1</v>
      </c>
      <c r="N33" s="3" t="b">
        <f>(SUMIF(VendCust!$M$28:$M$49,Vend!$L33,VendCust!O$28:O$49)-N20)&lt;1</f>
        <v>1</v>
      </c>
      <c r="O33" s="3" t="b">
        <f>(SUMIF(VendCust!$M$28:$M$49,Vend!$L33,VendCust!P$28:P$49)-O20)&lt;1</f>
        <v>1</v>
      </c>
      <c r="P33" s="3" t="b">
        <f>(SUMIF(VendCust!$M$28:$M$49,Vend!$L33,VendCust!Q$28:Q$49)-P20)&lt;1</f>
        <v>1</v>
      </c>
      <c r="Q33" s="3" t="b">
        <f>(SUMIF(VendCust!$M$28:$M$49,Vend!$L33,VendCust!R$28:R$49)-Q20)&lt;1</f>
        <v>1</v>
      </c>
      <c r="R33" s="3" t="b">
        <f>(SUMIF(VendCust!$M$28:$M$49,Vend!$L33,VendCust!S$28:S$49)-R20)&lt;1</f>
        <v>1</v>
      </c>
      <c r="S33" s="3" t="b">
        <f>(SUMIF(VendCust!$M$28:$M$49,Vend!$L33,VendCust!T$28:T$49)-S20)&lt;1</f>
        <v>1</v>
      </c>
      <c r="T33" s="3" t="b">
        <f>(SUMIF(VendCust!$M$28:$M$49,Vend!$L33,VendCust!U$28:U$49)-T20)&lt;1</f>
        <v>1</v>
      </c>
      <c r="U33" s="3" t="b">
        <f>(SUMIF(VendCust!$M$28:$M$49,Vend!$L33,VendCust!V$28:V$49)-U20)&lt;1</f>
        <v>1</v>
      </c>
      <c r="V33" s="3" t="b">
        <f>(SUMIF(VendCust!$M$28:$M$49,Vend!$L33,VendCust!W$28:W$49)-V20)&lt;1</f>
        <v>1</v>
      </c>
      <c r="W33" s="3" t="b">
        <f>(SUMIF(VendCust!$M$28:$M$49,Vend!$L33,VendCust!X$28:X$49)-W20)&lt;1</f>
        <v>1</v>
      </c>
      <c r="X33" s="3" t="b">
        <f>(SUMIF(VendCust!$M$28:$M$49,Vend!$L33,VendCust!Y$28:Y$49)-X20)&lt;1</f>
        <v>1</v>
      </c>
      <c r="Y33" s="3" t="b">
        <f>(SUMIF(VendCust!$M$28:$M$49,Vend!$L33,VendCust!Z$28:Z$49)-Y20)&lt;1</f>
        <v>1</v>
      </c>
      <c r="Z33" s="3" t="b">
        <f>(SUMIF(VendCust!$M$28:$M$49,Vend!$L33,VendCust!AA$28:AA$49)-Z20)&lt;1</f>
        <v>1</v>
      </c>
      <c r="AA33" s="3" t="b">
        <f>(SUMIF(VendCust!$M$28:$M$49,Vend!$L33,VendCust!AB$28:AB$49)-AA20)&lt;1</f>
        <v>1</v>
      </c>
      <c r="AB33" s="3" t="b">
        <f>(SUMIF(VendCust!$M$28:$M$49,Vend!$L33,VendCust!AC$28:AC$49)-AB20)&lt;1</f>
        <v>1</v>
      </c>
      <c r="AC33" s="3" t="b">
        <f>(SUMIF(VendCust!$M$28:$M$49,Vend!$L33,VendCust!AD$28:AD$49)-AC20)&lt;1</f>
        <v>1</v>
      </c>
      <c r="AD33" s="3" t="b">
        <f>(SUMIF(VendCust!$M$28:$M$49,Vend!$L33,VendCust!AE$28:AE$49)-AD20)&lt;1</f>
        <v>1</v>
      </c>
      <c r="AE33" s="3" t="b">
        <f>(SUMIF(VendCust!$M$28:$M$49,Vend!$L33,VendCust!AF$28:AF$49)-AE20)&lt;1</f>
        <v>1</v>
      </c>
    </row>
    <row r="34" spans="12:31" x14ac:dyDescent="0.25">
      <c r="L34" t="s">
        <v>1</v>
      </c>
      <c r="M34" s="3" t="b">
        <f>(SUMIF(VendCust!$M$28:$M$49,Vend!$L34,VendCust!N$28:N$49)-M21)&lt;1</f>
        <v>1</v>
      </c>
      <c r="N34" s="3" t="b">
        <f>(SUMIF(VendCust!$M$28:$M$49,Vend!$L34,VendCust!O$28:O$49)-N21)&lt;1</f>
        <v>1</v>
      </c>
      <c r="O34" s="3" t="b">
        <f>(SUMIF(VendCust!$M$28:$M$49,Vend!$L34,VendCust!P$28:P$49)-O21)&lt;1</f>
        <v>1</v>
      </c>
      <c r="P34" s="3" t="b">
        <f>(SUMIF(VendCust!$M$28:$M$49,Vend!$L34,VendCust!Q$28:Q$49)-P21)&lt;1</f>
        <v>1</v>
      </c>
      <c r="Q34" s="3" t="b">
        <f>(SUMIF(VendCust!$M$28:$M$49,Vend!$L34,VendCust!R$28:R$49)-Q21)&lt;1</f>
        <v>1</v>
      </c>
      <c r="R34" s="3" t="b">
        <f>(SUMIF(VendCust!$M$28:$M$49,Vend!$L34,VendCust!S$28:S$49)-R21)&lt;1</f>
        <v>1</v>
      </c>
      <c r="S34" s="3" t="b">
        <f>(SUMIF(VendCust!$M$28:$M$49,Vend!$L34,VendCust!T$28:T$49)-S21)&lt;1</f>
        <v>1</v>
      </c>
      <c r="T34" s="3" t="b">
        <f>(SUMIF(VendCust!$M$28:$M$49,Vend!$L34,VendCust!U$28:U$49)-T21)&lt;1</f>
        <v>1</v>
      </c>
      <c r="U34" s="3" t="b">
        <f>(SUMIF(VendCust!$M$28:$M$49,Vend!$L34,VendCust!V$28:V$49)-U21)&lt;1</f>
        <v>1</v>
      </c>
      <c r="V34" s="3" t="b">
        <f>(SUMIF(VendCust!$M$28:$M$49,Vend!$L34,VendCust!W$28:W$49)-V21)&lt;1</f>
        <v>1</v>
      </c>
      <c r="W34" s="3" t="b">
        <f>(SUMIF(VendCust!$M$28:$M$49,Vend!$L34,VendCust!X$28:X$49)-W21)&lt;1</f>
        <v>1</v>
      </c>
      <c r="X34" s="3" t="b">
        <f>(SUMIF(VendCust!$M$28:$M$49,Vend!$L34,VendCust!Y$28:Y$49)-X21)&lt;1</f>
        <v>1</v>
      </c>
      <c r="Y34" s="3" t="b">
        <f>(SUMIF(VendCust!$M$28:$M$49,Vend!$L34,VendCust!Z$28:Z$49)-Y21)&lt;1</f>
        <v>1</v>
      </c>
      <c r="Z34" s="3" t="b">
        <f>(SUMIF(VendCust!$M$28:$M$49,Vend!$L34,VendCust!AA$28:AA$49)-Z21)&lt;1</f>
        <v>1</v>
      </c>
      <c r="AA34" s="3" t="b">
        <f>(SUMIF(VendCust!$M$28:$M$49,Vend!$L34,VendCust!AB$28:AB$49)-AA21)&lt;1</f>
        <v>1</v>
      </c>
      <c r="AB34" s="3" t="b">
        <f>(SUMIF(VendCust!$M$28:$M$49,Vend!$L34,VendCust!AC$28:AC$49)-AB21)&lt;1</f>
        <v>1</v>
      </c>
      <c r="AC34" s="3" t="b">
        <f>(SUMIF(VendCust!$M$28:$M$49,Vend!$L34,VendCust!AD$28:AD$49)-AC21)&lt;1</f>
        <v>1</v>
      </c>
      <c r="AD34" s="3" t="b">
        <f>(SUMIF(VendCust!$M$28:$M$49,Vend!$L34,VendCust!AE$28:AE$49)-AD21)&lt;1</f>
        <v>1</v>
      </c>
      <c r="AE34" s="3" t="b">
        <f>(SUMIF(VendCust!$M$28:$M$49,Vend!$L34,VendCust!AF$28:AF$49)-AE21)&lt;1</f>
        <v>1</v>
      </c>
    </row>
    <row r="35" spans="12:31" x14ac:dyDescent="0.25">
      <c r="L35" t="s">
        <v>5</v>
      </c>
      <c r="M35" s="3" t="b">
        <f>(SUMIF(VendCust!$M$28:$M$49,Vend!$L35,VendCust!N$28:N$49)-M22)&lt;1</f>
        <v>1</v>
      </c>
      <c r="N35" s="3" t="b">
        <f>(SUMIF(VendCust!$M$28:$M$49,Vend!$L35,VendCust!O$28:O$49)-N22)&lt;1</f>
        <v>1</v>
      </c>
      <c r="O35" s="3" t="b">
        <f>(SUMIF(VendCust!$M$28:$M$49,Vend!$L35,VendCust!P$28:P$49)-O22)&lt;1</f>
        <v>1</v>
      </c>
      <c r="P35" s="3" t="b">
        <f>(SUMIF(VendCust!$M$28:$M$49,Vend!$L35,VendCust!Q$28:Q$49)-P22)&lt;1</f>
        <v>1</v>
      </c>
      <c r="Q35" s="3" t="b">
        <f>(SUMIF(VendCust!$M$28:$M$49,Vend!$L35,VendCust!R$28:R$49)-Q22)&lt;1</f>
        <v>1</v>
      </c>
      <c r="R35" s="3" t="b">
        <f>(SUMIF(VendCust!$M$28:$M$49,Vend!$L35,VendCust!S$28:S$49)-R22)&lt;1</f>
        <v>1</v>
      </c>
      <c r="S35" s="3" t="b">
        <f>(SUMIF(VendCust!$M$28:$M$49,Vend!$L35,VendCust!T$28:T$49)-S22)&lt;1</f>
        <v>1</v>
      </c>
      <c r="T35" s="3" t="b">
        <f>(SUMIF(VendCust!$M$28:$M$49,Vend!$L35,VendCust!U$28:U$49)-T22)&lt;1</f>
        <v>1</v>
      </c>
      <c r="U35" s="3" t="b">
        <f>(SUMIF(VendCust!$M$28:$M$49,Vend!$L35,VendCust!V$28:V$49)-U22)&lt;1</f>
        <v>1</v>
      </c>
      <c r="V35" s="3" t="b">
        <f>(SUMIF(VendCust!$M$28:$M$49,Vend!$L35,VendCust!W$28:W$49)-V22)&lt;1</f>
        <v>1</v>
      </c>
      <c r="W35" s="3" t="b">
        <f>(SUMIF(VendCust!$M$28:$M$49,Vend!$L35,VendCust!X$28:X$49)-W22)&lt;1</f>
        <v>1</v>
      </c>
      <c r="X35" s="3" t="b">
        <f>(SUMIF(VendCust!$M$28:$M$49,Vend!$L35,VendCust!Y$28:Y$49)-X22)&lt;1</f>
        <v>1</v>
      </c>
      <c r="Y35" s="3" t="b">
        <f>(SUMIF(VendCust!$M$28:$M$49,Vend!$L35,VendCust!Z$28:Z$49)-Y22)&lt;1</f>
        <v>1</v>
      </c>
      <c r="Z35" s="3" t="b">
        <f>(SUMIF(VendCust!$M$28:$M$49,Vend!$L35,VendCust!AA$28:AA$49)-Z22)&lt;1</f>
        <v>1</v>
      </c>
      <c r="AA35" s="3" t="b">
        <f>(SUMIF(VendCust!$M$28:$M$49,Vend!$L35,VendCust!AB$28:AB$49)-AA22)&lt;1</f>
        <v>1</v>
      </c>
      <c r="AB35" s="3" t="b">
        <f>(SUMIF(VendCust!$M$28:$M$49,Vend!$L35,VendCust!AC$28:AC$49)-AB22)&lt;1</f>
        <v>1</v>
      </c>
      <c r="AC35" s="3" t="b">
        <f>(SUMIF(VendCust!$M$28:$M$49,Vend!$L35,VendCust!AD$28:AD$49)-AC22)&lt;1</f>
        <v>1</v>
      </c>
      <c r="AD35" s="3" t="b">
        <f>(SUMIF(VendCust!$M$28:$M$49,Vend!$L35,VendCust!AE$28:AE$49)-AD22)&lt;1</f>
        <v>1</v>
      </c>
      <c r="AE35" s="3" t="b">
        <f>(SUMIF(VendCust!$M$28:$M$49,Vend!$L35,VendCust!AF$28:AF$49)-AE22)&lt;1</f>
        <v>1</v>
      </c>
    </row>
    <row r="36" spans="12:31" x14ac:dyDescent="0.25">
      <c r="L36" t="s">
        <v>6</v>
      </c>
      <c r="M36" s="3" t="b">
        <f>(SUMIF(VendCust!$M$28:$M$49,Vend!$L36,VendCust!N$28:N$49)-M23)&lt;1</f>
        <v>1</v>
      </c>
      <c r="N36" s="3" t="b">
        <f>(SUMIF(VendCust!$M$28:$M$49,Vend!$L36,VendCust!O$28:O$49)-N23)&lt;1</f>
        <v>1</v>
      </c>
      <c r="O36" s="3" t="b">
        <f>(SUMIF(VendCust!$M$28:$M$49,Vend!$L36,VendCust!P$28:P$49)-O23)&lt;1</f>
        <v>1</v>
      </c>
      <c r="P36" s="3" t="b">
        <f>(SUMIF(VendCust!$M$28:$M$49,Vend!$L36,VendCust!Q$28:Q$49)-P23)&lt;1</f>
        <v>1</v>
      </c>
      <c r="Q36" s="3" t="b">
        <f>(SUMIF(VendCust!$M$28:$M$49,Vend!$L36,VendCust!R$28:R$49)-Q23)&lt;1</f>
        <v>1</v>
      </c>
      <c r="R36" s="3" t="b">
        <f>(SUMIF(VendCust!$M$28:$M$49,Vend!$L36,VendCust!S$28:S$49)-R23)&lt;1</f>
        <v>1</v>
      </c>
      <c r="S36" s="3" t="b">
        <f>(SUMIF(VendCust!$M$28:$M$49,Vend!$L36,VendCust!T$28:T$49)-S23)&lt;1</f>
        <v>1</v>
      </c>
      <c r="T36" s="3" t="b">
        <f>(SUMIF(VendCust!$M$28:$M$49,Vend!$L36,VendCust!U$28:U$49)-T23)&lt;1</f>
        <v>1</v>
      </c>
      <c r="U36" s="3" t="b">
        <f>(SUMIF(VendCust!$M$28:$M$49,Vend!$L36,VendCust!V$28:V$49)-U23)&lt;1</f>
        <v>1</v>
      </c>
      <c r="V36" s="3" t="b">
        <f>(SUMIF(VendCust!$M$28:$M$49,Vend!$L36,VendCust!W$28:W$49)-V23)&lt;1</f>
        <v>1</v>
      </c>
      <c r="W36" s="3" t="b">
        <f>(SUMIF(VendCust!$M$28:$M$49,Vend!$L36,VendCust!X$28:X$49)-W23)&lt;1</f>
        <v>1</v>
      </c>
      <c r="X36" s="3" t="b">
        <f>(SUMIF(VendCust!$M$28:$M$49,Vend!$L36,VendCust!Y$28:Y$49)-X23)&lt;1</f>
        <v>1</v>
      </c>
      <c r="Y36" s="3" t="b">
        <f>(SUMIF(VendCust!$M$28:$M$49,Vend!$L36,VendCust!Z$28:Z$49)-Y23)&lt;1</f>
        <v>1</v>
      </c>
      <c r="Z36" s="3" t="b">
        <f>(SUMIF(VendCust!$M$28:$M$49,Vend!$L36,VendCust!AA$28:AA$49)-Z23)&lt;1</f>
        <v>1</v>
      </c>
      <c r="AA36" s="3" t="b">
        <f>(SUMIF(VendCust!$M$28:$M$49,Vend!$L36,VendCust!AB$28:AB$49)-AA23)&lt;1</f>
        <v>1</v>
      </c>
      <c r="AB36" s="3" t="b">
        <f>(SUMIF(VendCust!$M$28:$M$49,Vend!$L36,VendCust!AC$28:AC$49)-AB23)&lt;1</f>
        <v>1</v>
      </c>
      <c r="AC36" s="3" t="b">
        <f>(SUMIF(VendCust!$M$28:$M$49,Vend!$L36,VendCust!AD$28:AD$49)-AC23)&lt;1</f>
        <v>1</v>
      </c>
      <c r="AD36" s="3" t="b">
        <f>(SUMIF(VendCust!$M$28:$M$49,Vend!$L36,VendCust!AE$28:AE$49)-AD23)&lt;1</f>
        <v>1</v>
      </c>
      <c r="AE36" s="3" t="b">
        <f>(SUMIF(VendCust!$M$28:$M$49,Vend!$L36,VendCust!AF$28:AF$49)-AE23)&lt;1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0"/>
  <sheetViews>
    <sheetView workbookViewId="0">
      <pane xSplit="2" ySplit="1" topLeftCell="C20" activePane="bottomRight" state="frozen"/>
      <selection pane="topRight"/>
      <selection pane="bottomLeft"/>
      <selection pane="bottomRight" activeCell="N3" sqref="N3"/>
    </sheetView>
  </sheetViews>
  <sheetFormatPr defaultColWidth="11.42578125" defaultRowHeight="15" x14ac:dyDescent="0.25"/>
  <sheetData>
    <row r="1" spans="1:32" x14ac:dyDescent="0.25">
      <c r="A1" t="str">
        <f t="shared" ref="A1:A24" si="0">L1</f>
        <v>Customer</v>
      </c>
      <c r="B1" t="str">
        <f t="shared" ref="B1:B24" si="1">M1</f>
        <v>ParentID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2" x14ac:dyDescent="0.25">
      <c r="A2" t="str">
        <f t="shared" si="0"/>
        <v>DHS</v>
      </c>
      <c r="B2" t="str">
        <f t="shared" si="1"/>
        <v>NORTHROP GRUMMAN</v>
      </c>
      <c r="L2" t="s">
        <v>30</v>
      </c>
      <c r="M2" t="s">
        <v>31</v>
      </c>
      <c r="N2" s="1">
        <v>0</v>
      </c>
      <c r="O2" s="1">
        <v>318969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t="str">
        <f t="shared" si="0"/>
        <v>DHS</v>
      </c>
      <c r="B3" t="str">
        <f t="shared" si="1"/>
        <v>SPACEX</v>
      </c>
      <c r="L3" t="s">
        <v>30</v>
      </c>
      <c r="M3" t="s">
        <v>32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308220</v>
      </c>
      <c r="AE3" s="1"/>
      <c r="AF3" s="1"/>
    </row>
    <row r="4" spans="1:32" x14ac:dyDescent="0.25">
      <c r="A4" t="str">
        <f t="shared" si="0"/>
        <v>Defense</v>
      </c>
      <c r="B4" t="str">
        <f t="shared" si="1"/>
        <v>ABL Space</v>
      </c>
      <c r="L4" t="s">
        <v>33</v>
      </c>
      <c r="M4" t="s">
        <v>34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2300000</v>
      </c>
      <c r="AB4" s="1">
        <v>750000</v>
      </c>
      <c r="AC4" s="1">
        <v>1499952</v>
      </c>
      <c r="AD4" s="1">
        <v>17049988</v>
      </c>
      <c r="AE4" s="1">
        <v>0</v>
      </c>
      <c r="AF4" s="1"/>
    </row>
    <row r="5" spans="1:32" x14ac:dyDescent="0.25">
      <c r="A5" t="str">
        <f t="shared" si="0"/>
        <v>Defense</v>
      </c>
      <c r="B5" t="str">
        <f t="shared" si="1"/>
        <v>BLUE ORIGIN</v>
      </c>
      <c r="L5" t="s">
        <v>33</v>
      </c>
      <c r="M5" t="s">
        <v>35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1322259</v>
      </c>
      <c r="AA5" s="1">
        <v>1478800</v>
      </c>
      <c r="AB5" s="1"/>
      <c r="AC5" s="1">
        <v>49941</v>
      </c>
      <c r="AD5" s="1"/>
      <c r="AE5" s="1"/>
      <c r="AF5" s="1"/>
    </row>
    <row r="6" spans="1:32" x14ac:dyDescent="0.25">
      <c r="A6" t="str">
        <f t="shared" si="0"/>
        <v>Defense</v>
      </c>
      <c r="B6" t="str">
        <f t="shared" si="1"/>
        <v>NORTHROP GRUMMAN</v>
      </c>
      <c r="L6" t="s">
        <v>33</v>
      </c>
      <c r="M6" t="s">
        <v>31</v>
      </c>
      <c r="N6" s="1">
        <v>1029274854.166</v>
      </c>
      <c r="O6" s="1">
        <v>1069245896.0875</v>
      </c>
      <c r="P6" s="1">
        <v>884880368.06400001</v>
      </c>
      <c r="Q6" s="1">
        <v>967262470.40219998</v>
      </c>
      <c r="R6" s="1">
        <v>462045946.68650001</v>
      </c>
      <c r="S6" s="1">
        <v>350552902.85460001</v>
      </c>
      <c r="T6" s="1">
        <v>297965313.97000003</v>
      </c>
      <c r="U6" s="1">
        <v>258102017.59999999</v>
      </c>
      <c r="V6" s="1">
        <v>131505271.79610001</v>
      </c>
      <c r="W6" s="1">
        <v>219649291.02329999</v>
      </c>
      <c r="X6" s="1">
        <v>180886073.2013</v>
      </c>
      <c r="Y6" s="1">
        <v>301006018.95719999</v>
      </c>
      <c r="Z6" s="1">
        <v>505609657.65310001</v>
      </c>
      <c r="AA6" s="1">
        <v>660036878.76760006</v>
      </c>
      <c r="AB6" s="1">
        <v>371759306.61720002</v>
      </c>
      <c r="AC6" s="1">
        <v>530885529.03500003</v>
      </c>
      <c r="AD6" s="1">
        <v>824181180.41340005</v>
      </c>
      <c r="AE6" s="1"/>
      <c r="AF6" s="1"/>
    </row>
    <row r="7" spans="1:32" x14ac:dyDescent="0.25">
      <c r="A7" t="str">
        <f t="shared" si="0"/>
        <v>Defense</v>
      </c>
      <c r="B7" t="str">
        <f t="shared" si="1"/>
        <v>Rocket Lab</v>
      </c>
      <c r="L7" t="s">
        <v>33</v>
      </c>
      <c r="M7" t="s">
        <v>36</v>
      </c>
      <c r="N7" s="1"/>
      <c r="O7" s="1"/>
      <c r="P7" s="1"/>
      <c r="Q7" s="1"/>
      <c r="R7" s="1"/>
      <c r="S7" s="1"/>
      <c r="T7" s="1"/>
      <c r="U7" s="1"/>
      <c r="V7" s="1">
        <v>99964</v>
      </c>
      <c r="W7" s="1"/>
      <c r="X7" s="1"/>
      <c r="Y7" s="1">
        <v>6530871</v>
      </c>
      <c r="Z7" s="1">
        <v>0</v>
      </c>
      <c r="AA7" s="1">
        <v>325149</v>
      </c>
      <c r="AB7" s="1">
        <v>0</v>
      </c>
      <c r="AC7" s="1">
        <v>0</v>
      </c>
      <c r="AD7" s="1">
        <v>336500</v>
      </c>
      <c r="AE7" s="1"/>
      <c r="AF7" s="1"/>
    </row>
    <row r="8" spans="1:32" x14ac:dyDescent="0.25">
      <c r="A8" t="str">
        <f t="shared" si="0"/>
        <v>Defense</v>
      </c>
      <c r="B8" t="str">
        <f t="shared" si="1"/>
        <v>SPACEX</v>
      </c>
      <c r="L8" t="s">
        <v>33</v>
      </c>
      <c r="M8" t="s">
        <v>32</v>
      </c>
      <c r="N8" s="1"/>
      <c r="O8" s="1">
        <v>4000000</v>
      </c>
      <c r="P8" s="1">
        <v>0</v>
      </c>
      <c r="Q8" s="1">
        <v>0</v>
      </c>
      <c r="R8" s="1"/>
      <c r="S8" s="1"/>
      <c r="T8" s="1">
        <v>239598798</v>
      </c>
      <c r="U8" s="1">
        <v>14489390</v>
      </c>
      <c r="V8" s="1">
        <v>943948</v>
      </c>
      <c r="W8" s="1">
        <v>83682783</v>
      </c>
      <c r="X8" s="1">
        <v>105953407.25</v>
      </c>
      <c r="Y8" s="1">
        <v>267961643.1015</v>
      </c>
      <c r="Z8" s="1">
        <v>374030559.18360001</v>
      </c>
      <c r="AA8" s="1">
        <v>287098559.64850003</v>
      </c>
      <c r="AB8" s="1">
        <v>563815242.78460002</v>
      </c>
      <c r="AC8" s="1">
        <v>759276111.6875</v>
      </c>
      <c r="AD8" s="1">
        <v>856176760.46930003</v>
      </c>
      <c r="AE8" s="1"/>
      <c r="AF8" s="1"/>
    </row>
    <row r="9" spans="1:32" x14ac:dyDescent="0.25">
      <c r="A9" t="str">
        <f t="shared" si="0"/>
        <v>Defense</v>
      </c>
      <c r="B9" t="str">
        <f t="shared" si="1"/>
        <v>UNITED LAUNCH ALLIANCE</v>
      </c>
      <c r="L9" t="s">
        <v>33</v>
      </c>
      <c r="M9" t="s">
        <v>37</v>
      </c>
      <c r="N9" s="1"/>
      <c r="O9" s="1"/>
      <c r="P9" s="1">
        <v>1281737195.7183001</v>
      </c>
      <c r="Q9" s="1">
        <v>1124859852.2844</v>
      </c>
      <c r="R9" s="1">
        <v>1530865621.0599</v>
      </c>
      <c r="S9" s="1">
        <v>2425051333.0633998</v>
      </c>
      <c r="T9" s="1">
        <v>1249393557.3199999</v>
      </c>
      <c r="U9" s="1">
        <v>2519158422.9960999</v>
      </c>
      <c r="V9" s="1">
        <v>1718303662.9707</v>
      </c>
      <c r="W9" s="1">
        <v>1472834320.1749001</v>
      </c>
      <c r="X9" s="1">
        <v>1951439113.5</v>
      </c>
      <c r="Y9" s="1">
        <v>1282502763.1094</v>
      </c>
      <c r="Z9" s="1">
        <v>1424646785.0371001</v>
      </c>
      <c r="AA9" s="1">
        <v>1018626065.0625</v>
      </c>
      <c r="AB9" s="1">
        <v>633296203.38859999</v>
      </c>
      <c r="AC9" s="1">
        <v>1069165567</v>
      </c>
      <c r="AD9" s="1">
        <v>1030138115.039</v>
      </c>
      <c r="AE9" s="1">
        <v>167586860</v>
      </c>
      <c r="AF9" s="1"/>
    </row>
    <row r="10" spans="1:32" x14ac:dyDescent="0.25">
      <c r="A10" t="str">
        <f t="shared" si="0"/>
        <v>Defense</v>
      </c>
      <c r="B10" t="str">
        <f t="shared" si="1"/>
        <v>Virgin Orbit</v>
      </c>
      <c r="L10" t="s">
        <v>33</v>
      </c>
      <c r="M10" t="s">
        <v>38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897869.5</v>
      </c>
      <c r="AA10" s="1">
        <v>35350000</v>
      </c>
      <c r="AB10" s="1">
        <v>2249791</v>
      </c>
      <c r="AC10" s="1">
        <v>0</v>
      </c>
      <c r="AD10" s="1">
        <v>-210426</v>
      </c>
      <c r="AE10" s="1"/>
      <c r="AF10" s="1"/>
    </row>
    <row r="11" spans="1:32" x14ac:dyDescent="0.25">
      <c r="A11" t="str">
        <f t="shared" si="0"/>
        <v>GSA</v>
      </c>
      <c r="B11" t="str">
        <f t="shared" si="1"/>
        <v>NORTHROP GRUMMAN</v>
      </c>
      <c r="L11" t="s">
        <v>39</v>
      </c>
      <c r="M11" t="s">
        <v>31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0</v>
      </c>
      <c r="AD11" s="1">
        <v>0</v>
      </c>
      <c r="AE11" s="1"/>
      <c r="AF11" s="1"/>
    </row>
    <row r="12" spans="1:32" x14ac:dyDescent="0.25">
      <c r="A12" t="str">
        <f t="shared" si="0"/>
        <v>GSA</v>
      </c>
      <c r="B12" t="str">
        <f t="shared" si="1"/>
        <v>SPACEX</v>
      </c>
      <c r="L12" t="s">
        <v>39</v>
      </c>
      <c r="M12" t="s">
        <v>32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0</v>
      </c>
      <c r="AC12" s="1">
        <v>0</v>
      </c>
      <c r="AD12" s="1">
        <v>0</v>
      </c>
      <c r="AE12" s="1"/>
      <c r="AF12" s="1"/>
    </row>
    <row r="13" spans="1:32" x14ac:dyDescent="0.25">
      <c r="A13" t="str">
        <f t="shared" si="0"/>
        <v>NASA</v>
      </c>
      <c r="B13" t="str">
        <f t="shared" si="1"/>
        <v>ABL Space</v>
      </c>
      <c r="L13" t="s">
        <v>40</v>
      </c>
      <c r="M13" t="s">
        <v>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0</v>
      </c>
      <c r="AD13" s="1">
        <v>5000</v>
      </c>
      <c r="AE13" s="1"/>
      <c r="AF13" s="1"/>
    </row>
    <row r="14" spans="1:32" x14ac:dyDescent="0.25">
      <c r="A14" t="str">
        <f t="shared" si="0"/>
        <v>NASA</v>
      </c>
      <c r="B14" t="str">
        <f t="shared" si="1"/>
        <v>BLUE ORIGIN</v>
      </c>
      <c r="L14" t="s">
        <v>40</v>
      </c>
      <c r="M14" t="s">
        <v>35</v>
      </c>
      <c r="N14" s="1"/>
      <c r="O14" s="1"/>
      <c r="P14" s="1"/>
      <c r="Q14" s="1"/>
      <c r="R14" s="1">
        <v>22005000</v>
      </c>
      <c r="S14" s="1">
        <v>0</v>
      </c>
      <c r="T14" s="1">
        <v>0</v>
      </c>
      <c r="U14" s="1">
        <v>0</v>
      </c>
      <c r="V14" s="1">
        <v>0</v>
      </c>
      <c r="W14" s="1">
        <v>781920</v>
      </c>
      <c r="X14" s="1">
        <v>664628.46100000001</v>
      </c>
      <c r="Y14" s="1">
        <v>1372059.9649</v>
      </c>
      <c r="Z14" s="1">
        <v>5162753.9752000002</v>
      </c>
      <c r="AA14" s="1">
        <v>231511712.14840001</v>
      </c>
      <c r="AB14" s="1">
        <v>278284719.59960002</v>
      </c>
      <c r="AC14" s="1">
        <v>13480771</v>
      </c>
      <c r="AD14" s="1">
        <v>425009983.61000001</v>
      </c>
      <c r="AE14" s="1"/>
      <c r="AF14" s="1"/>
    </row>
    <row r="15" spans="1:32" x14ac:dyDescent="0.25">
      <c r="A15" t="str">
        <f t="shared" si="0"/>
        <v>NASA</v>
      </c>
      <c r="B15" t="str">
        <f t="shared" si="1"/>
        <v>Firefly Aerospace</v>
      </c>
      <c r="L15" t="s">
        <v>40</v>
      </c>
      <c r="M15" t="s">
        <v>41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25000</v>
      </c>
      <c r="AA15" s="1"/>
      <c r="AB15" s="1">
        <v>49899250.5</v>
      </c>
      <c r="AC15" s="1">
        <v>37869252</v>
      </c>
      <c r="AD15" s="1">
        <v>94871677</v>
      </c>
      <c r="AE15" s="1">
        <v>0</v>
      </c>
      <c r="AF15" s="1"/>
    </row>
    <row r="16" spans="1:32" x14ac:dyDescent="0.25">
      <c r="A16" t="str">
        <f t="shared" si="0"/>
        <v>NASA</v>
      </c>
      <c r="B16" t="str">
        <f t="shared" si="1"/>
        <v>NORTHROP GRUMMAN</v>
      </c>
      <c r="L16" t="s">
        <v>40</v>
      </c>
      <c r="M16" t="s">
        <v>31</v>
      </c>
      <c r="N16" s="1">
        <v>269077332.49809998</v>
      </c>
      <c r="O16" s="1">
        <v>348582814.80860001</v>
      </c>
      <c r="P16" s="1">
        <v>357170285.99970001</v>
      </c>
      <c r="Q16" s="1">
        <v>291516974.42540002</v>
      </c>
      <c r="R16" s="1">
        <v>286165753.92699999</v>
      </c>
      <c r="S16" s="1">
        <v>311392583.5</v>
      </c>
      <c r="T16" s="1">
        <v>359867207.77999997</v>
      </c>
      <c r="U16" s="1">
        <v>411855847.23000002</v>
      </c>
      <c r="V16" s="1">
        <v>393471346.79979998</v>
      </c>
      <c r="W16" s="1">
        <v>425775901.32370001</v>
      </c>
      <c r="X16" s="1">
        <v>436460452.398</v>
      </c>
      <c r="Y16" s="1">
        <v>345438113.59030002</v>
      </c>
      <c r="Z16" s="1">
        <v>1079553184.0288</v>
      </c>
      <c r="AA16" s="1">
        <v>1260582655.5527999</v>
      </c>
      <c r="AB16" s="1">
        <v>1305046757.6963</v>
      </c>
      <c r="AC16" s="1">
        <v>1092668155.8594</v>
      </c>
      <c r="AD16" s="1">
        <v>1192786229.3022001</v>
      </c>
      <c r="AE16" s="1"/>
      <c r="AF16" s="1"/>
    </row>
    <row r="17" spans="1:32" x14ac:dyDescent="0.25">
      <c r="A17" t="str">
        <f t="shared" si="0"/>
        <v>NASA</v>
      </c>
      <c r="B17" t="str">
        <f t="shared" si="1"/>
        <v>RUSSIA SPACE AGENCY</v>
      </c>
      <c r="L17" t="s">
        <v>40</v>
      </c>
      <c r="M17" t="s">
        <v>42</v>
      </c>
      <c r="N17" s="1">
        <v>100040612</v>
      </c>
      <c r="O17" s="1">
        <v>199782272</v>
      </c>
      <c r="P17" s="1">
        <v>387192262</v>
      </c>
      <c r="Q17" s="1">
        <v>341238820</v>
      </c>
      <c r="R17" s="1">
        <v>414009402.3398</v>
      </c>
      <c r="S17" s="1">
        <v>586488883.38090003</v>
      </c>
      <c r="T17" s="1">
        <v>285001263</v>
      </c>
      <c r="U17" s="1">
        <v>312278472.29000002</v>
      </c>
      <c r="V17" s="1">
        <v>459872927.36330003</v>
      </c>
      <c r="W17" s="1">
        <v>235823637.52149999</v>
      </c>
      <c r="X17" s="1">
        <v>254927244.28130001</v>
      </c>
      <c r="Y17" s="1">
        <v>127459133.875</v>
      </c>
      <c r="Z17" s="1">
        <v>184529617.1719</v>
      </c>
      <c r="AA17" s="1">
        <v>46155537.718800001</v>
      </c>
      <c r="AB17" s="1">
        <v>4756363.4375</v>
      </c>
      <c r="AC17" s="1">
        <v>2504481</v>
      </c>
      <c r="AD17" s="1">
        <v>6014852</v>
      </c>
      <c r="AE17" s="1"/>
      <c r="AF17" s="1"/>
    </row>
    <row r="18" spans="1:32" x14ac:dyDescent="0.25">
      <c r="A18" t="str">
        <f t="shared" si="0"/>
        <v>NASA</v>
      </c>
      <c r="B18" t="str">
        <f t="shared" si="1"/>
        <v>Rocket Lab</v>
      </c>
      <c r="L18" t="s">
        <v>40</v>
      </c>
      <c r="M18" t="s">
        <v>36</v>
      </c>
      <c r="N18" s="1"/>
      <c r="O18" s="1"/>
      <c r="P18" s="1"/>
      <c r="Q18" s="1"/>
      <c r="R18" s="1"/>
      <c r="S18" s="1"/>
      <c r="T18" s="1"/>
      <c r="U18" s="1"/>
      <c r="V18" s="1">
        <v>3025000</v>
      </c>
      <c r="W18" s="1">
        <v>3925000</v>
      </c>
      <c r="X18" s="1">
        <v>0</v>
      </c>
      <c r="Y18" s="1">
        <v>0</v>
      </c>
      <c r="Z18" s="1">
        <v>0</v>
      </c>
      <c r="AA18" s="1">
        <v>9587490</v>
      </c>
      <c r="AB18" s="1">
        <v>1548010</v>
      </c>
      <c r="AC18" s="1">
        <v>371000</v>
      </c>
      <c r="AD18" s="1">
        <v>14890850</v>
      </c>
      <c r="AE18" s="1">
        <v>400000</v>
      </c>
      <c r="AF18" s="1"/>
    </row>
    <row r="19" spans="1:32" x14ac:dyDescent="0.25">
      <c r="A19" t="str">
        <f t="shared" si="0"/>
        <v>NASA</v>
      </c>
      <c r="B19" t="str">
        <f t="shared" si="1"/>
        <v>SPACEX</v>
      </c>
      <c r="L19" t="s">
        <v>40</v>
      </c>
      <c r="M19" t="s">
        <v>32</v>
      </c>
      <c r="N19" s="1"/>
      <c r="O19" s="1">
        <v>20000</v>
      </c>
      <c r="P19" s="1">
        <v>50727217.648400001</v>
      </c>
      <c r="Q19" s="1">
        <v>115342392.39839999</v>
      </c>
      <c r="R19" s="1">
        <v>269582180.4375</v>
      </c>
      <c r="S19" s="1">
        <v>389023422</v>
      </c>
      <c r="T19" s="1">
        <v>531897310.10000002</v>
      </c>
      <c r="U19" s="1">
        <v>572944512.89999998</v>
      </c>
      <c r="V19" s="1">
        <v>645361752.05999994</v>
      </c>
      <c r="W19" s="1">
        <v>957845934.125</v>
      </c>
      <c r="X19" s="1">
        <v>999894457.40629995</v>
      </c>
      <c r="Y19" s="1">
        <v>699173229.35940003</v>
      </c>
      <c r="Z19" s="1">
        <v>914646104.9375</v>
      </c>
      <c r="AA19" s="1">
        <v>850138804.30069995</v>
      </c>
      <c r="AB19" s="1">
        <v>1625514015.0019</v>
      </c>
      <c r="AC19" s="1">
        <v>2087846285.04</v>
      </c>
      <c r="AD19" s="1">
        <v>2251608714.6199999</v>
      </c>
      <c r="AE19" s="1"/>
      <c r="AF19" s="1"/>
    </row>
    <row r="20" spans="1:32" x14ac:dyDescent="0.25">
      <c r="A20" t="str">
        <f t="shared" si="0"/>
        <v>NASA</v>
      </c>
      <c r="B20" t="str">
        <f t="shared" si="1"/>
        <v>UNITED LAUNCH ALLIANCE</v>
      </c>
      <c r="L20" t="s">
        <v>40</v>
      </c>
      <c r="M20" t="s">
        <v>37</v>
      </c>
      <c r="N20" s="1"/>
      <c r="O20" s="1">
        <v>106995229</v>
      </c>
      <c r="P20" s="1">
        <v>275818868.5</v>
      </c>
      <c r="Q20" s="1">
        <v>293566415.0625</v>
      </c>
      <c r="R20" s="1">
        <v>345210987</v>
      </c>
      <c r="S20" s="1">
        <v>314903099</v>
      </c>
      <c r="T20" s="1">
        <v>297842533</v>
      </c>
      <c r="U20" s="1">
        <v>364613332</v>
      </c>
      <c r="V20" s="1">
        <v>378142272</v>
      </c>
      <c r="W20" s="1">
        <v>379756591.10939997</v>
      </c>
      <c r="X20" s="1">
        <v>297804735.82029998</v>
      </c>
      <c r="Y20" s="1">
        <v>455530310</v>
      </c>
      <c r="Z20" s="1">
        <v>212393733</v>
      </c>
      <c r="AA20" s="1">
        <v>275796017</v>
      </c>
      <c r="AB20" s="1">
        <v>89605595</v>
      </c>
      <c r="AC20" s="1">
        <v>40776271</v>
      </c>
      <c r="AD20" s="1">
        <v>10903485</v>
      </c>
      <c r="AE20" s="1"/>
      <c r="AF20" s="1"/>
    </row>
    <row r="21" spans="1:32" x14ac:dyDescent="0.25">
      <c r="A21" t="str">
        <f t="shared" si="0"/>
        <v>Other Agencies</v>
      </c>
      <c r="B21" t="str">
        <f t="shared" si="1"/>
        <v>SPACEX</v>
      </c>
      <c r="L21" t="s">
        <v>43</v>
      </c>
      <c r="M21" t="s">
        <v>32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37500</v>
      </c>
      <c r="AC21" s="1">
        <v>764084</v>
      </c>
      <c r="AD21" s="1">
        <v>872426</v>
      </c>
      <c r="AE21" s="1"/>
      <c r="AF21" s="1"/>
    </row>
    <row r="22" spans="1:32" x14ac:dyDescent="0.25">
      <c r="A22" t="str">
        <f t="shared" si="0"/>
        <v>State and IAP</v>
      </c>
      <c r="B22" t="str">
        <f t="shared" si="1"/>
        <v>SPACEX</v>
      </c>
      <c r="L22" t="s">
        <v>44</v>
      </c>
      <c r="M22" t="s">
        <v>32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v>143500</v>
      </c>
      <c r="AD22" s="1">
        <v>149257</v>
      </c>
      <c r="AE22" s="1"/>
      <c r="AF22" s="1"/>
    </row>
    <row r="23" spans="1:32" x14ac:dyDescent="0.25">
      <c r="A23" t="str">
        <f t="shared" si="0"/>
        <v>VA</v>
      </c>
      <c r="B23" t="str">
        <f t="shared" si="1"/>
        <v>SPACEX</v>
      </c>
      <c r="L23" t="s">
        <v>45</v>
      </c>
      <c r="M23" t="s">
        <v>32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246600</v>
      </c>
      <c r="AD23" s="1">
        <v>216275</v>
      </c>
      <c r="AE23" s="1"/>
      <c r="AF23" s="1"/>
    </row>
    <row r="24" spans="1:32" x14ac:dyDescent="0.25">
      <c r="A24" t="str">
        <f t="shared" si="0"/>
        <v>Grand Total</v>
      </c>
      <c r="B24" t="str">
        <f t="shared" si="1"/>
        <v/>
      </c>
      <c r="L24" t="s">
        <v>46</v>
      </c>
      <c r="M24" t="s">
        <v>47</v>
      </c>
      <c r="N24" s="1">
        <f t="shared" ref="N24:AD24" si="2">SUM(N2:N23)</f>
        <v>1398392798.6640999</v>
      </c>
      <c r="O24" s="1">
        <f t="shared" si="2"/>
        <v>1728945180.8961</v>
      </c>
      <c r="P24" s="1">
        <f t="shared" si="2"/>
        <v>3237526197.9303999</v>
      </c>
      <c r="Q24" s="1">
        <f t="shared" si="2"/>
        <v>3133786924.5728998</v>
      </c>
      <c r="R24" s="1">
        <f t="shared" si="2"/>
        <v>3329884891.4506998</v>
      </c>
      <c r="S24" s="1">
        <f t="shared" si="2"/>
        <v>4377412223.7988997</v>
      </c>
      <c r="T24" s="1">
        <f t="shared" si="2"/>
        <v>3261565983.1699996</v>
      </c>
      <c r="U24" s="1">
        <f t="shared" si="2"/>
        <v>4453441995.0160999</v>
      </c>
      <c r="V24" s="1">
        <f t="shared" si="2"/>
        <v>3730726144.9898996</v>
      </c>
      <c r="W24" s="1">
        <f t="shared" si="2"/>
        <v>3780075378.2778001</v>
      </c>
      <c r="X24" s="1">
        <f t="shared" si="2"/>
        <v>4228030112.3182001</v>
      </c>
      <c r="Y24" s="1">
        <f t="shared" si="2"/>
        <v>3486974142.9576998</v>
      </c>
      <c r="Z24" s="1">
        <f t="shared" si="2"/>
        <v>4702817523.4871998</v>
      </c>
      <c r="AA24" s="1">
        <f t="shared" si="2"/>
        <v>4678987669.1992998</v>
      </c>
      <c r="AB24" s="1">
        <f t="shared" si="2"/>
        <v>4926562755.0256996</v>
      </c>
      <c r="AC24" s="1">
        <f t="shared" si="2"/>
        <v>5637547500.6218996</v>
      </c>
      <c r="AD24" s="1">
        <f t="shared" si="2"/>
        <v>6725309087.4539003</v>
      </c>
      <c r="AE24" s="1"/>
      <c r="AF24" s="1"/>
    </row>
    <row r="27" spans="1:32" x14ac:dyDescent="0.25">
      <c r="A27" t="str">
        <f t="shared" ref="A27:A50" si="3">L27</f>
        <v>Customer</v>
      </c>
      <c r="B27" t="str">
        <f t="shared" ref="B27:B50" si="4">M27</f>
        <v>ParentID</v>
      </c>
      <c r="C27" t="str">
        <f t="shared" ref="C27:C50" si="5">V27</f>
        <v>2015</v>
      </c>
      <c r="D27" t="str">
        <f t="shared" ref="D27:D50" si="6">AB27</f>
        <v>2021</v>
      </c>
      <c r="E27" t="str">
        <f t="shared" ref="E27:E50" si="7">AC27</f>
        <v>2022</v>
      </c>
      <c r="F27" t="str">
        <f t="shared" ref="F27:F50" si="8">AD27</f>
        <v>2023</v>
      </c>
      <c r="G27" t="str">
        <f>AB27&amp;"-"&amp;AC27</f>
        <v>2021-2022</v>
      </c>
      <c r="H27" t="str">
        <f>V27&amp;"-"&amp;AC27</f>
        <v>2015-2022</v>
      </c>
      <c r="I27" t="str">
        <f>AD27&amp;"/"&amp;AC27</f>
        <v>2023/2022</v>
      </c>
      <c r="J27" t="str">
        <f>"Share "&amp;AC27</f>
        <v>Share 2022</v>
      </c>
      <c r="K27" t="str">
        <f>"Share "&amp;AD27</f>
        <v>Share 2023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</row>
    <row r="28" spans="1:32" x14ac:dyDescent="0.25">
      <c r="A28" t="str">
        <f t="shared" si="3"/>
        <v>DHS</v>
      </c>
      <c r="B28" t="str">
        <f t="shared" si="4"/>
        <v>NORTHROP GRUMMAN</v>
      </c>
      <c r="C28" s="1">
        <f t="shared" si="5"/>
        <v>0</v>
      </c>
      <c r="D28" s="1">
        <f t="shared" si="6"/>
        <v>0</v>
      </c>
      <c r="E28" s="1">
        <f t="shared" si="7"/>
        <v>0</v>
      </c>
      <c r="F28" s="1">
        <f t="shared" si="8"/>
        <v>0</v>
      </c>
      <c r="G28" s="2" t="e">
        <f t="shared" ref="G28:G50" si="9">AC28/AB28-1</f>
        <v>#DIV/0!</v>
      </c>
      <c r="H28" s="2" t="e">
        <f t="shared" ref="H28:H50" si="10">AC28/V28-1</f>
        <v>#DIV/0!</v>
      </c>
      <c r="I28" s="2" t="e">
        <f t="shared" ref="I28:I50" si="11">AD28/AC28</f>
        <v>#DIV/0!</v>
      </c>
      <c r="J28" s="2">
        <f t="shared" ref="J28:J49" si="12">AC28/SUM(AC$27:AC$49)</f>
        <v>0</v>
      </c>
      <c r="K28" s="2">
        <f>AD28/SUM(AD27:AD$49)</f>
        <v>0</v>
      </c>
      <c r="L28" t="s">
        <v>30</v>
      </c>
      <c r="M28" t="s">
        <v>31</v>
      </c>
      <c r="N28" s="1">
        <v>0</v>
      </c>
      <c r="O28" s="1">
        <v>425190.70766809402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t="str">
        <f t="shared" si="3"/>
        <v>DHS</v>
      </c>
      <c r="B29" t="str">
        <f t="shared" si="4"/>
        <v>SPACEX</v>
      </c>
      <c r="C29" s="1">
        <f t="shared" si="5"/>
        <v>0</v>
      </c>
      <c r="D29" s="1">
        <f t="shared" si="6"/>
        <v>0</v>
      </c>
      <c r="E29" s="1">
        <f t="shared" si="7"/>
        <v>0</v>
      </c>
      <c r="F29" s="1">
        <f t="shared" si="8"/>
        <v>293979.73650955397</v>
      </c>
      <c r="G29" s="2" t="e">
        <f t="shared" si="9"/>
        <v>#DIV/0!</v>
      </c>
      <c r="H29" s="2" t="e">
        <f t="shared" si="10"/>
        <v>#DIV/0!</v>
      </c>
      <c r="I29" s="2" t="e">
        <f t="shared" si="11"/>
        <v>#DIV/0!</v>
      </c>
      <c r="J29" s="2">
        <f t="shared" si="12"/>
        <v>0</v>
      </c>
      <c r="K29" s="2">
        <f>AD29/SUM(AD27:AD$49)</f>
        <v>4.5829863875696941E-5</v>
      </c>
      <c r="L29" t="s">
        <v>30</v>
      </c>
      <c r="M29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293979.73650955397</v>
      </c>
      <c r="AE29" s="1"/>
      <c r="AF29" s="1"/>
    </row>
    <row r="30" spans="1:32" x14ac:dyDescent="0.25">
      <c r="A30" t="str">
        <f t="shared" si="3"/>
        <v>Defense</v>
      </c>
      <c r="B30" t="str">
        <f t="shared" si="4"/>
        <v>ABL Space</v>
      </c>
      <c r="C30" s="1">
        <f t="shared" si="5"/>
        <v>0</v>
      </c>
      <c r="D30" s="1">
        <f t="shared" si="6"/>
        <v>801965.69619322103</v>
      </c>
      <c r="E30" s="1">
        <f t="shared" si="7"/>
        <v>1499952</v>
      </c>
      <c r="F30" s="1">
        <f t="shared" si="8"/>
        <v>16262250.9237916</v>
      </c>
      <c r="G30" s="2">
        <f t="shared" si="9"/>
        <v>0.87034433906585718</v>
      </c>
      <c r="H30" s="2" t="e">
        <f t="shared" si="10"/>
        <v>#DIV/0!</v>
      </c>
      <c r="I30" s="2">
        <f t="shared" si="11"/>
        <v>10.841847554982827</v>
      </c>
      <c r="J30" s="2">
        <f t="shared" si="12"/>
        <v>2.6606463179858518E-4</v>
      </c>
      <c r="K30" s="2">
        <f>AD30/SUM(AD27:AD$49)</f>
        <v>2.5351976806250883E-3</v>
      </c>
      <c r="L30" t="s">
        <v>33</v>
      </c>
      <c r="M30" t="s">
        <v>34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2542030.8948399499</v>
      </c>
      <c r="AB30" s="1">
        <v>801965.69619322103</v>
      </c>
      <c r="AC30" s="1">
        <v>1499952</v>
      </c>
      <c r="AD30" s="1">
        <v>16262250.9237916</v>
      </c>
      <c r="AE30" s="1">
        <v>0</v>
      </c>
      <c r="AF30" s="1"/>
    </row>
    <row r="31" spans="1:32" x14ac:dyDescent="0.25">
      <c r="A31" t="str">
        <f t="shared" si="3"/>
        <v>Defense</v>
      </c>
      <c r="B31" t="str">
        <f t="shared" si="4"/>
        <v>BLUE ORIGIN</v>
      </c>
      <c r="C31" s="1">
        <f t="shared" si="5"/>
        <v>0</v>
      </c>
      <c r="D31" s="1">
        <f t="shared" si="6"/>
        <v>0</v>
      </c>
      <c r="E31" s="1">
        <f t="shared" si="7"/>
        <v>49941</v>
      </c>
      <c r="F31" s="1">
        <f t="shared" si="8"/>
        <v>0</v>
      </c>
      <c r="G31" s="2" t="e">
        <f t="shared" si="9"/>
        <v>#DIV/0!</v>
      </c>
      <c r="H31" s="2" t="e">
        <f t="shared" si="10"/>
        <v>#DIV/0!</v>
      </c>
      <c r="I31" s="2">
        <f t="shared" si="11"/>
        <v>0</v>
      </c>
      <c r="J31" s="2">
        <f t="shared" si="12"/>
        <v>8.8586393275605785E-6</v>
      </c>
      <c r="K31" s="2">
        <f>AD31/SUM(AD27:AD$49)</f>
        <v>0</v>
      </c>
      <c r="L31" t="s">
        <v>33</v>
      </c>
      <c r="M31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1480897.15314034</v>
      </c>
      <c r="AA31" s="1">
        <v>1634415.3422997</v>
      </c>
      <c r="AB31" s="1"/>
      <c r="AC31" s="1">
        <v>49941</v>
      </c>
      <c r="AD31" s="1"/>
      <c r="AE31" s="1"/>
      <c r="AF31" s="1"/>
    </row>
    <row r="32" spans="1:32" x14ac:dyDescent="0.25">
      <c r="A32" t="str">
        <f t="shared" si="3"/>
        <v>Defense</v>
      </c>
      <c r="B32" t="str">
        <f t="shared" si="4"/>
        <v>NORTHROP GRUMMAN</v>
      </c>
      <c r="C32" s="1">
        <f t="shared" si="5"/>
        <v>157733678.313445</v>
      </c>
      <c r="D32" s="1">
        <f t="shared" si="6"/>
        <v>397517614.86342901</v>
      </c>
      <c r="E32" s="1">
        <f t="shared" si="7"/>
        <v>530885529.03500003</v>
      </c>
      <c r="F32" s="1">
        <f t="shared" si="8"/>
        <v>786102674.23939002</v>
      </c>
      <c r="G32" s="2">
        <f t="shared" si="9"/>
        <v>0.33550189773952743</v>
      </c>
      <c r="H32" s="2">
        <f t="shared" si="10"/>
        <v>2.365708165253305</v>
      </c>
      <c r="I32" s="2">
        <f t="shared" si="11"/>
        <v>1.4807385608500248</v>
      </c>
      <c r="J32" s="2">
        <f t="shared" si="12"/>
        <v>9.4169588633432527E-2</v>
      </c>
      <c r="K32" s="2">
        <f>AD32/SUM(AD27:AD$49)</f>
        <v>0.12254918988792872</v>
      </c>
      <c r="L32" t="s">
        <v>33</v>
      </c>
      <c r="M32" t="s">
        <v>31</v>
      </c>
      <c r="N32" s="1">
        <v>1400654661.4969499</v>
      </c>
      <c r="O32" s="1">
        <v>1425321643.2588999</v>
      </c>
      <c r="P32" s="1">
        <v>1167693438.3197601</v>
      </c>
      <c r="Q32" s="1">
        <v>1265399572.5109501</v>
      </c>
      <c r="R32" s="1">
        <v>592519817.10396194</v>
      </c>
      <c r="S32" s="1">
        <v>441451270.48056901</v>
      </c>
      <c r="T32" s="1">
        <v>368484454.20368099</v>
      </c>
      <c r="U32" s="1">
        <v>313128969.97206402</v>
      </c>
      <c r="V32" s="1">
        <v>157733678.313445</v>
      </c>
      <c r="W32" s="1">
        <v>261292605.64651501</v>
      </c>
      <c r="X32" s="1">
        <v>211405876.65522701</v>
      </c>
      <c r="Y32" s="1">
        <v>343722233.98052299</v>
      </c>
      <c r="Z32" s="1">
        <v>566270225.89276099</v>
      </c>
      <c r="AA32" s="1">
        <v>729493103.287377</v>
      </c>
      <c r="AB32" s="1">
        <v>397517614.86342901</v>
      </c>
      <c r="AC32" s="1">
        <v>530885529.03500003</v>
      </c>
      <c r="AD32" s="1">
        <v>786102674.23939002</v>
      </c>
      <c r="AE32" s="1"/>
      <c r="AF32" s="1"/>
    </row>
    <row r="33" spans="1:32" x14ac:dyDescent="0.25">
      <c r="A33" t="str">
        <f t="shared" si="3"/>
        <v>Defense</v>
      </c>
      <c r="B33" t="str">
        <f t="shared" si="4"/>
        <v>Rocket Lab</v>
      </c>
      <c r="C33" s="1">
        <f t="shared" si="5"/>
        <v>119901.57659514299</v>
      </c>
      <c r="D33" s="1">
        <f t="shared" si="6"/>
        <v>0</v>
      </c>
      <c r="E33" s="1">
        <f t="shared" si="7"/>
        <v>0</v>
      </c>
      <c r="F33" s="1">
        <f t="shared" si="8"/>
        <v>320953.15467998502</v>
      </c>
      <c r="G33" s="2" t="e">
        <f t="shared" si="9"/>
        <v>#DIV/0!</v>
      </c>
      <c r="H33" s="2">
        <f t="shared" si="10"/>
        <v>-1</v>
      </c>
      <c r="I33" s="2" t="e">
        <f t="shared" si="11"/>
        <v>#DIV/0!</v>
      </c>
      <c r="J33" s="2">
        <f t="shared" si="12"/>
        <v>0</v>
      </c>
      <c r="K33" s="2">
        <f>AD33/SUM(AD27:AD$49)</f>
        <v>5.0034875070313515E-5</v>
      </c>
      <c r="L33" t="s">
        <v>33</v>
      </c>
      <c r="M33" t="s">
        <v>36</v>
      </c>
      <c r="N33" s="1"/>
      <c r="O33" s="1"/>
      <c r="P33" s="1"/>
      <c r="Q33" s="1"/>
      <c r="R33" s="1"/>
      <c r="S33" s="1"/>
      <c r="T33" s="1"/>
      <c r="U33" s="1"/>
      <c r="V33" s="1">
        <v>119901.57659514299</v>
      </c>
      <c r="W33" s="1"/>
      <c r="X33" s="1"/>
      <c r="Y33" s="1">
        <v>7457676.6861190302</v>
      </c>
      <c r="Z33" s="1">
        <v>0</v>
      </c>
      <c r="AA33" s="1">
        <v>359364.69714187598</v>
      </c>
      <c r="AB33" s="1">
        <v>0</v>
      </c>
      <c r="AC33" s="1">
        <v>0</v>
      </c>
      <c r="AD33" s="1">
        <v>320953.15467998502</v>
      </c>
      <c r="AE33" s="1"/>
      <c r="AF33" s="1"/>
    </row>
    <row r="34" spans="1:32" x14ac:dyDescent="0.25">
      <c r="A34" t="str">
        <f t="shared" si="3"/>
        <v>Defense</v>
      </c>
      <c r="B34" t="str">
        <f t="shared" si="4"/>
        <v>SPACEX</v>
      </c>
      <c r="C34" s="1">
        <f t="shared" si="5"/>
        <v>1132216.1320458599</v>
      </c>
      <c r="D34" s="1">
        <f t="shared" si="6"/>
        <v>602880644.93880296</v>
      </c>
      <c r="E34" s="1">
        <f t="shared" si="7"/>
        <v>759276111.6875</v>
      </c>
      <c r="F34" s="1">
        <f t="shared" si="8"/>
        <v>816620006.64579999</v>
      </c>
      <c r="G34" s="2">
        <f t="shared" si="9"/>
        <v>0.2594136468994992</v>
      </c>
      <c r="H34" s="2">
        <f t="shared" si="10"/>
        <v>669.61057531085044</v>
      </c>
      <c r="I34" s="2">
        <f t="shared" si="11"/>
        <v>1.075524429223583</v>
      </c>
      <c r="J34" s="2">
        <f t="shared" si="12"/>
        <v>0.13468198921671903</v>
      </c>
      <c r="K34" s="2">
        <f>AD34/SUM(AD27:AD$49)</f>
        <v>0.12730667830070477</v>
      </c>
      <c r="L34" t="s">
        <v>33</v>
      </c>
      <c r="M34" t="s">
        <v>32</v>
      </c>
      <c r="N34" s="1"/>
      <c r="O34" s="1">
        <v>5332063.08660834</v>
      </c>
      <c r="P34" s="1">
        <v>0</v>
      </c>
      <c r="Q34" s="1">
        <v>0</v>
      </c>
      <c r="R34" s="1"/>
      <c r="S34" s="1"/>
      <c r="T34" s="1">
        <v>296304395.74512702</v>
      </c>
      <c r="U34" s="1">
        <v>17578505.617321201</v>
      </c>
      <c r="V34" s="1">
        <v>1132216.1320458599</v>
      </c>
      <c r="W34" s="1">
        <v>99548203.938898206</v>
      </c>
      <c r="X34" s="1">
        <v>123830279.18002</v>
      </c>
      <c r="Y34" s="1">
        <v>305988481.25038803</v>
      </c>
      <c r="Z34" s="1">
        <v>418904912.18625301</v>
      </c>
      <c r="AA34" s="1">
        <v>317310177.604581</v>
      </c>
      <c r="AB34" s="1">
        <v>602880644.93880296</v>
      </c>
      <c r="AC34" s="1">
        <v>759276111.6875</v>
      </c>
      <c r="AD34" s="1">
        <v>816620006.64579999</v>
      </c>
      <c r="AE34" s="1"/>
      <c r="AF34" s="1"/>
    </row>
    <row r="35" spans="1:32" x14ac:dyDescent="0.25">
      <c r="A35" t="str">
        <f t="shared" si="3"/>
        <v>Defense</v>
      </c>
      <c r="B35" t="str">
        <f t="shared" si="4"/>
        <v>UNITED LAUNCH ALLIANCE</v>
      </c>
      <c r="C35" s="1">
        <f t="shared" si="5"/>
        <v>2061015148.04726</v>
      </c>
      <c r="D35" s="1">
        <f t="shared" si="6"/>
        <v>677175774.19608402</v>
      </c>
      <c r="E35" s="1">
        <f t="shared" si="7"/>
        <v>1069165567</v>
      </c>
      <c r="F35" s="1">
        <f t="shared" si="8"/>
        <v>982544064.71875298</v>
      </c>
      <c r="G35" s="2">
        <f t="shared" si="9"/>
        <v>0.57885974032262233</v>
      </c>
      <c r="H35" s="2">
        <f t="shared" si="10"/>
        <v>-0.48124322714804058</v>
      </c>
      <c r="I35" s="2">
        <f t="shared" si="11"/>
        <v>0.91898214368771658</v>
      </c>
      <c r="J35" s="2">
        <f t="shared" si="12"/>
        <v>0.18965083077030503</v>
      </c>
      <c r="K35" s="2">
        <f>AD35/SUM(AD27:AD$49)</f>
        <v>0.15317334885927078</v>
      </c>
      <c r="L35" t="s">
        <v>33</v>
      </c>
      <c r="M35" t="s">
        <v>37</v>
      </c>
      <c r="N35" s="1"/>
      <c r="O35" s="1"/>
      <c r="P35" s="1">
        <v>1691388087.1435299</v>
      </c>
      <c r="Q35" s="1">
        <v>1471572835.4719999</v>
      </c>
      <c r="R35" s="1">
        <v>1963155881.58726</v>
      </c>
      <c r="S35" s="1">
        <v>3053867143.1440601</v>
      </c>
      <c r="T35" s="1">
        <v>1545086228.0601201</v>
      </c>
      <c r="U35" s="1">
        <v>3056239116.3160701</v>
      </c>
      <c r="V35" s="1">
        <v>2061015148.04726</v>
      </c>
      <c r="W35" s="1">
        <v>1752069016.0720301</v>
      </c>
      <c r="X35" s="1">
        <v>2280693528.40482</v>
      </c>
      <c r="Y35" s="1">
        <v>1464504651.2669101</v>
      </c>
      <c r="Z35" s="1">
        <v>1595568922.7239001</v>
      </c>
      <c r="AA35" s="1">
        <v>1125816925.07744</v>
      </c>
      <c r="AB35" s="1">
        <v>677175774.19608402</v>
      </c>
      <c r="AC35" s="1">
        <v>1069165567</v>
      </c>
      <c r="AD35" s="1">
        <v>982544064.71875298</v>
      </c>
      <c r="AE35" s="1">
        <v>156154001.378277</v>
      </c>
      <c r="AF35" s="1"/>
    </row>
    <row r="36" spans="1:32" x14ac:dyDescent="0.25">
      <c r="A36" t="str">
        <f t="shared" si="3"/>
        <v>Defense</v>
      </c>
      <c r="B36" t="str">
        <f t="shared" si="4"/>
        <v>Virgin Orbit</v>
      </c>
      <c r="C36" s="1">
        <f t="shared" si="5"/>
        <v>0</v>
      </c>
      <c r="D36" s="1">
        <f t="shared" si="6"/>
        <v>2405673.6074723299</v>
      </c>
      <c r="E36" s="1">
        <f t="shared" si="7"/>
        <v>0</v>
      </c>
      <c r="F36" s="1">
        <f t="shared" si="8"/>
        <v>-200703.977791057</v>
      </c>
      <c r="G36" s="2">
        <f t="shared" si="9"/>
        <v>-1</v>
      </c>
      <c r="H36" s="2" t="e">
        <f t="shared" si="10"/>
        <v>#DIV/0!</v>
      </c>
      <c r="I36" s="2" t="e">
        <f t="shared" si="11"/>
        <v>#DIV/0!</v>
      </c>
      <c r="J36" s="2">
        <f t="shared" si="12"/>
        <v>0</v>
      </c>
      <c r="K36" s="2">
        <f>AD36/SUM(AD27:AD$49)</f>
        <v>-3.128867346670376E-5</v>
      </c>
      <c r="L36" t="s">
        <v>33</v>
      </c>
      <c r="M36" t="s">
        <v>38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1005591.48127677</v>
      </c>
      <c r="AA36" s="1">
        <v>39069909.622866102</v>
      </c>
      <c r="AB36" s="1">
        <v>2405673.6074723299</v>
      </c>
      <c r="AC36" s="1">
        <v>0</v>
      </c>
      <c r="AD36" s="1">
        <v>-200703.977791057</v>
      </c>
      <c r="AE36" s="1"/>
      <c r="AF36" s="1"/>
    </row>
    <row r="37" spans="1:32" x14ac:dyDescent="0.25">
      <c r="A37" t="str">
        <f t="shared" si="3"/>
        <v>GSA</v>
      </c>
      <c r="B37" t="str">
        <f t="shared" si="4"/>
        <v>NORTHROP GRUMMAN</v>
      </c>
      <c r="C37" s="1">
        <f t="shared" si="5"/>
        <v>0</v>
      </c>
      <c r="D37" s="1">
        <f t="shared" si="6"/>
        <v>0</v>
      </c>
      <c r="E37" s="1">
        <f t="shared" si="7"/>
        <v>0</v>
      </c>
      <c r="F37" s="1">
        <f t="shared" si="8"/>
        <v>0</v>
      </c>
      <c r="G37" s="2" t="e">
        <f t="shared" si="9"/>
        <v>#DIV/0!</v>
      </c>
      <c r="H37" s="2" t="e">
        <f t="shared" si="10"/>
        <v>#DIV/0!</v>
      </c>
      <c r="I37" s="2" t="e">
        <f t="shared" si="11"/>
        <v>#DIV/0!</v>
      </c>
      <c r="J37" s="2">
        <f t="shared" si="12"/>
        <v>0</v>
      </c>
      <c r="K37" s="2">
        <f>AD37/SUM(AD27:AD$49)</f>
        <v>0</v>
      </c>
      <c r="L37" t="s">
        <v>39</v>
      </c>
      <c r="M37" t="s">
        <v>31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0</v>
      </c>
      <c r="AD37" s="1">
        <v>0</v>
      </c>
      <c r="AE37" s="1"/>
      <c r="AF37" s="1"/>
    </row>
    <row r="38" spans="1:32" x14ac:dyDescent="0.25">
      <c r="A38" t="str">
        <f t="shared" si="3"/>
        <v>GSA</v>
      </c>
      <c r="B38" t="str">
        <f t="shared" si="4"/>
        <v>SPACEX</v>
      </c>
      <c r="C38" s="1">
        <f t="shared" si="5"/>
        <v>0</v>
      </c>
      <c r="D38" s="1">
        <f t="shared" si="6"/>
        <v>0</v>
      </c>
      <c r="E38" s="1">
        <f t="shared" si="7"/>
        <v>0</v>
      </c>
      <c r="F38" s="1">
        <f t="shared" si="8"/>
        <v>0</v>
      </c>
      <c r="G38" s="2" t="e">
        <f t="shared" si="9"/>
        <v>#DIV/0!</v>
      </c>
      <c r="H38" s="2" t="e">
        <f t="shared" si="10"/>
        <v>#DIV/0!</v>
      </c>
      <c r="I38" s="2" t="e">
        <f t="shared" si="11"/>
        <v>#DIV/0!</v>
      </c>
      <c r="J38" s="2">
        <f t="shared" si="12"/>
        <v>0</v>
      </c>
      <c r="K38" s="2">
        <f>AD38/SUM(AD27:AD$49)</f>
        <v>0</v>
      </c>
      <c r="L38" t="s">
        <v>39</v>
      </c>
      <c r="M38" t="s">
        <v>32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>
        <v>0</v>
      </c>
      <c r="AC38" s="1">
        <v>0</v>
      </c>
      <c r="AD38" s="1">
        <v>0</v>
      </c>
      <c r="AE38" s="1"/>
      <c r="AF38" s="1"/>
    </row>
    <row r="39" spans="1:32" x14ac:dyDescent="0.25">
      <c r="A39" t="str">
        <f t="shared" si="3"/>
        <v>NASA</v>
      </c>
      <c r="B39" t="str">
        <f t="shared" si="4"/>
        <v>ABL Space</v>
      </c>
      <c r="C39" s="1">
        <f t="shared" si="5"/>
        <v>0</v>
      </c>
      <c r="D39" s="1">
        <f t="shared" si="6"/>
        <v>0</v>
      </c>
      <c r="E39" s="1">
        <f t="shared" si="7"/>
        <v>0</v>
      </c>
      <c r="F39" s="1">
        <f t="shared" si="8"/>
        <v>4768.9918971766001</v>
      </c>
      <c r="G39" s="2" t="e">
        <f t="shared" si="9"/>
        <v>#DIV/0!</v>
      </c>
      <c r="H39" s="2" t="e">
        <f t="shared" si="10"/>
        <v>#DIV/0!</v>
      </c>
      <c r="I39" s="2" t="e">
        <f t="shared" si="11"/>
        <v>#DIV/0!</v>
      </c>
      <c r="J39" s="2">
        <f t="shared" si="12"/>
        <v>0</v>
      </c>
      <c r="K39" s="2">
        <f>AD39/SUM(AD27:AD$49)</f>
        <v>7.4346025364507486E-7</v>
      </c>
      <c r="L39" t="s">
        <v>40</v>
      </c>
      <c r="M39" t="s">
        <v>34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0</v>
      </c>
      <c r="AD39" s="1">
        <v>4768.9918971766001</v>
      </c>
      <c r="AE39" s="1"/>
      <c r="AF39" s="1"/>
    </row>
    <row r="40" spans="1:32" x14ac:dyDescent="0.25">
      <c r="A40" t="str">
        <f t="shared" si="3"/>
        <v>NASA</v>
      </c>
      <c r="B40" t="str">
        <f t="shared" si="4"/>
        <v>BLUE ORIGIN</v>
      </c>
      <c r="C40" s="1">
        <f t="shared" si="5"/>
        <v>0</v>
      </c>
      <c r="D40" s="1">
        <f t="shared" si="6"/>
        <v>297566398.52483797</v>
      </c>
      <c r="E40" s="1">
        <f t="shared" si="7"/>
        <v>13480771</v>
      </c>
      <c r="F40" s="1">
        <f t="shared" si="8"/>
        <v>405373833.61105001</v>
      </c>
      <c r="G40" s="2">
        <f t="shared" si="9"/>
        <v>-0.95469659522436046</v>
      </c>
      <c r="H40" s="2" t="e">
        <f t="shared" si="10"/>
        <v>#DIV/0!</v>
      </c>
      <c r="I40" s="2">
        <f t="shared" si="11"/>
        <v>30.070522940494278</v>
      </c>
      <c r="J40" s="2">
        <f t="shared" si="12"/>
        <v>2.3912474349019469E-3</v>
      </c>
      <c r="K40" s="2">
        <f>AD40/SUM(AD27:AD$49)</f>
        <v>6.3195606043275954E-2</v>
      </c>
      <c r="L40" t="s">
        <v>40</v>
      </c>
      <c r="M40" t="s">
        <v>35</v>
      </c>
      <c r="N40" s="1"/>
      <c r="O40" s="1"/>
      <c r="P40" s="1"/>
      <c r="Q40" s="1"/>
      <c r="R40" s="1">
        <v>28218835.526803698</v>
      </c>
      <c r="S40" s="1">
        <v>0</v>
      </c>
      <c r="T40" s="1">
        <v>0</v>
      </c>
      <c r="U40" s="1">
        <v>0</v>
      </c>
      <c r="V40" s="1">
        <v>0</v>
      </c>
      <c r="W40" s="1">
        <v>930164.23251486802</v>
      </c>
      <c r="X40" s="1">
        <v>776767.165990473</v>
      </c>
      <c r="Y40" s="1">
        <v>1566771.04971022</v>
      </c>
      <c r="Z40" s="1">
        <v>5782155.8894570898</v>
      </c>
      <c r="AA40" s="1">
        <v>255873880.34718499</v>
      </c>
      <c r="AB40" s="1">
        <v>297566398.52483797</v>
      </c>
      <c r="AC40" s="1">
        <v>13480771</v>
      </c>
      <c r="AD40" s="1">
        <v>405373833.61105001</v>
      </c>
      <c r="AE40" s="1"/>
      <c r="AF40" s="1"/>
    </row>
    <row r="41" spans="1:32" x14ac:dyDescent="0.25">
      <c r="A41" t="str">
        <f t="shared" si="3"/>
        <v>NASA</v>
      </c>
      <c r="B41" t="str">
        <f t="shared" si="4"/>
        <v>Firefly Aerospace</v>
      </c>
      <c r="C41" s="1">
        <f t="shared" si="5"/>
        <v>0</v>
      </c>
      <c r="D41" s="1">
        <f t="shared" si="6"/>
        <v>53356649.555669896</v>
      </c>
      <c r="E41" s="1">
        <f t="shared" si="7"/>
        <v>37869252</v>
      </c>
      <c r="F41" s="1">
        <f t="shared" si="8"/>
        <v>90488451.776911095</v>
      </c>
      <c r="G41" s="2">
        <f t="shared" si="9"/>
        <v>-0.29026180775295962</v>
      </c>
      <c r="H41" s="2" t="e">
        <f t="shared" si="10"/>
        <v>#DIV/0!</v>
      </c>
      <c r="I41" s="2">
        <f t="shared" si="11"/>
        <v>2.3894966760080472</v>
      </c>
      <c r="J41" s="2">
        <f t="shared" si="12"/>
        <v>6.7173273477203511E-3</v>
      </c>
      <c r="K41" s="2">
        <f>AD41/SUM(AD27:AD$49)</f>
        <v>1.4106664209230719E-2</v>
      </c>
      <c r="L41" t="s">
        <v>40</v>
      </c>
      <c r="M41" t="s">
        <v>41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>
        <v>27999.377450642001</v>
      </c>
      <c r="AA41" s="1"/>
      <c r="AB41" s="1">
        <v>53356649.555669896</v>
      </c>
      <c r="AC41" s="1">
        <v>37869252</v>
      </c>
      <c r="AD41" s="1">
        <v>90488451.776911095</v>
      </c>
      <c r="AE41" s="1">
        <v>0</v>
      </c>
      <c r="AF41" s="1"/>
    </row>
    <row r="42" spans="1:32" x14ac:dyDescent="0.25">
      <c r="A42" t="str">
        <f t="shared" si="3"/>
        <v>NASA</v>
      </c>
      <c r="B42" t="str">
        <f t="shared" si="4"/>
        <v>NORTHROP GRUMMAN</v>
      </c>
      <c r="C42" s="1">
        <f t="shared" si="5"/>
        <v>471948249.63297099</v>
      </c>
      <c r="D42" s="1">
        <f t="shared" si="6"/>
        <v>1395470308.8008299</v>
      </c>
      <c r="E42" s="1">
        <f t="shared" si="7"/>
        <v>1092668155.8594</v>
      </c>
      <c r="F42" s="1">
        <f t="shared" si="8"/>
        <v>1137677572.5211999</v>
      </c>
      <c r="G42" s="2">
        <f t="shared" si="9"/>
        <v>-0.21698931968078705</v>
      </c>
      <c r="H42" s="2">
        <f t="shared" si="10"/>
        <v>1.3152287495698016</v>
      </c>
      <c r="I42" s="2">
        <f t="shared" si="11"/>
        <v>1.0411922104807743</v>
      </c>
      <c r="J42" s="2">
        <f t="shared" si="12"/>
        <v>0.19381976927713046</v>
      </c>
      <c r="K42" s="2">
        <f>AD42/SUM(AD27:AD$49)</f>
        <v>0.17735783051627252</v>
      </c>
      <c r="L42" t="s">
        <v>40</v>
      </c>
      <c r="M42" t="s">
        <v>31</v>
      </c>
      <c r="N42" s="1">
        <v>366164993.287444</v>
      </c>
      <c r="O42" s="1">
        <v>464666389.866741</v>
      </c>
      <c r="P42" s="1">
        <v>471324050.54609299</v>
      </c>
      <c r="Q42" s="1">
        <v>381370585.65313703</v>
      </c>
      <c r="R42" s="1">
        <v>366974066.96068197</v>
      </c>
      <c r="S42" s="1">
        <v>392136680.32673001</v>
      </c>
      <c r="T42" s="1">
        <v>445036604.69005799</v>
      </c>
      <c r="U42" s="1">
        <v>499662879.11769402</v>
      </c>
      <c r="V42" s="1">
        <v>471948249.63297099</v>
      </c>
      <c r="W42" s="1">
        <v>506498765.19092202</v>
      </c>
      <c r="X42" s="1">
        <v>510101761.46536398</v>
      </c>
      <c r="Y42" s="1">
        <v>394459753.717278</v>
      </c>
      <c r="Z42" s="1">
        <v>1209072683.10659</v>
      </c>
      <c r="AA42" s="1">
        <v>1393234806.91939</v>
      </c>
      <c r="AB42" s="1">
        <v>1395470308.8008299</v>
      </c>
      <c r="AC42" s="1">
        <v>1092668155.8594</v>
      </c>
      <c r="AD42" s="1">
        <v>1137677572.5211999</v>
      </c>
      <c r="AE42" s="1"/>
      <c r="AF42" s="1"/>
    </row>
    <row r="43" spans="1:32" x14ac:dyDescent="0.25">
      <c r="A43" t="str">
        <f t="shared" si="3"/>
        <v>NASA</v>
      </c>
      <c r="B43" t="str">
        <f t="shared" si="4"/>
        <v>RUSSIA SPACE AGENCY</v>
      </c>
      <c r="C43" s="1">
        <f t="shared" si="5"/>
        <v>551593463.889835</v>
      </c>
      <c r="D43" s="1">
        <f t="shared" si="6"/>
        <v>5085920.4206702299</v>
      </c>
      <c r="E43" s="1">
        <f t="shared" si="7"/>
        <v>2504481</v>
      </c>
      <c r="F43" s="1">
        <f t="shared" si="8"/>
        <v>5736956.0901432903</v>
      </c>
      <c r="G43" s="2">
        <f t="shared" si="9"/>
        <v>-0.50756583020424928</v>
      </c>
      <c r="H43" s="2">
        <f t="shared" si="10"/>
        <v>-0.99545955279756504</v>
      </c>
      <c r="I43" s="2">
        <f t="shared" si="11"/>
        <v>2.2906766272705963</v>
      </c>
      <c r="J43" s="2">
        <f t="shared" si="12"/>
        <v>4.4425009274400278E-4</v>
      </c>
      <c r="K43" s="2">
        <f>AD43/SUM(AD27:AD$49)</f>
        <v>8.9436067871151675E-4</v>
      </c>
      <c r="L43" t="s">
        <v>40</v>
      </c>
      <c r="M43" t="s">
        <v>42</v>
      </c>
      <c r="N43" s="1">
        <v>136136959.889442</v>
      </c>
      <c r="O43" s="1">
        <v>266312919.472487</v>
      </c>
      <c r="P43" s="1">
        <v>510941230.04985201</v>
      </c>
      <c r="Q43" s="1">
        <v>446418082.12882698</v>
      </c>
      <c r="R43" s="1">
        <v>530918574.4684</v>
      </c>
      <c r="S43" s="1">
        <v>738565450.70064902</v>
      </c>
      <c r="T43" s="1">
        <v>352452214.80540597</v>
      </c>
      <c r="U43" s="1">
        <v>378855761.30659997</v>
      </c>
      <c r="V43" s="1">
        <v>551593463.889835</v>
      </c>
      <c r="W43" s="1">
        <v>280533446.905119</v>
      </c>
      <c r="X43" s="1">
        <v>297939562.76895899</v>
      </c>
      <c r="Y43" s="1">
        <v>145547050.48262501</v>
      </c>
      <c r="Z43" s="1">
        <v>206668576.08074</v>
      </c>
      <c r="AA43" s="1">
        <v>51012522.977886997</v>
      </c>
      <c r="AB43" s="1">
        <v>5085920.4206702299</v>
      </c>
      <c r="AC43" s="1">
        <v>2504481</v>
      </c>
      <c r="AD43" s="1">
        <v>5736956.0901432903</v>
      </c>
      <c r="AE43" s="1"/>
      <c r="AF43" s="1"/>
    </row>
    <row r="44" spans="1:32" x14ac:dyDescent="0.25">
      <c r="A44" t="str">
        <f t="shared" si="3"/>
        <v>NASA</v>
      </c>
      <c r="B44" t="str">
        <f t="shared" si="4"/>
        <v>Rocket Lab</v>
      </c>
      <c r="C44" s="1">
        <f t="shared" si="5"/>
        <v>3628328.8904036302</v>
      </c>
      <c r="D44" s="1">
        <f t="shared" si="6"/>
        <v>1655267.8898187601</v>
      </c>
      <c r="E44" s="1">
        <f t="shared" si="7"/>
        <v>371000</v>
      </c>
      <c r="F44" s="1">
        <f t="shared" si="8"/>
        <v>14202868.598414401</v>
      </c>
      <c r="G44" s="2">
        <f t="shared" si="9"/>
        <v>-0.77586709542186438</v>
      </c>
      <c r="H44" s="2">
        <f t="shared" si="10"/>
        <v>-0.89774907093421497</v>
      </c>
      <c r="I44" s="2">
        <f t="shared" si="11"/>
        <v>38.282664685753105</v>
      </c>
      <c r="J44" s="2">
        <f t="shared" si="12"/>
        <v>6.5808758145110714E-5</v>
      </c>
      <c r="K44" s="2">
        <f>AD44/SUM(AD27:AD$49)</f>
        <v>2.2141510235981474E-3</v>
      </c>
      <c r="L44" t="s">
        <v>40</v>
      </c>
      <c r="M44" t="s">
        <v>36</v>
      </c>
      <c r="N44" s="1"/>
      <c r="O44" s="1"/>
      <c r="P44" s="1"/>
      <c r="Q44" s="1"/>
      <c r="R44" s="1"/>
      <c r="S44" s="1"/>
      <c r="T44" s="1"/>
      <c r="U44" s="1"/>
      <c r="V44" s="1">
        <v>3628328.8904036302</v>
      </c>
      <c r="W44" s="1">
        <v>4669140.8489626301</v>
      </c>
      <c r="X44" s="1">
        <v>0</v>
      </c>
      <c r="Y44" s="1">
        <v>0</v>
      </c>
      <c r="Z44" s="1">
        <v>0</v>
      </c>
      <c r="AA44" s="1">
        <v>10596389.471290899</v>
      </c>
      <c r="AB44" s="1">
        <v>1655267.8898187601</v>
      </c>
      <c r="AC44" s="1">
        <v>371000</v>
      </c>
      <c r="AD44" s="1">
        <v>14202868.598414401</v>
      </c>
      <c r="AE44" s="1">
        <v>372711.80181615002</v>
      </c>
      <c r="AF44" s="1"/>
    </row>
    <row r="45" spans="1:32" x14ac:dyDescent="0.25">
      <c r="A45" t="str">
        <f t="shared" si="3"/>
        <v>NASA</v>
      </c>
      <c r="B45" t="str">
        <f t="shared" si="4"/>
        <v>SPACEX</v>
      </c>
      <c r="C45" s="1">
        <f t="shared" si="5"/>
        <v>774077583.39199996</v>
      </c>
      <c r="D45" s="1">
        <f t="shared" si="6"/>
        <v>1738141971.61712</v>
      </c>
      <c r="E45" s="1">
        <f t="shared" si="7"/>
        <v>2087846285.04</v>
      </c>
      <c r="F45" s="1">
        <f t="shared" si="8"/>
        <v>2147580743.1269999</v>
      </c>
      <c r="G45" s="2">
        <f t="shared" si="9"/>
        <v>0.2011943323004417</v>
      </c>
      <c r="H45" s="2">
        <f t="shared" si="10"/>
        <v>1.6972054608416371</v>
      </c>
      <c r="I45" s="2">
        <f t="shared" si="11"/>
        <v>1.0286105631985525</v>
      </c>
      <c r="J45" s="2">
        <f t="shared" si="12"/>
        <v>0.37034655314384163</v>
      </c>
      <c r="K45" s="2">
        <f>AD45/SUM(AD27:AD$49)</f>
        <v>0.33479631721616926</v>
      </c>
      <c r="L45" t="s">
        <v>40</v>
      </c>
      <c r="M45" t="s">
        <v>32</v>
      </c>
      <c r="N45" s="1"/>
      <c r="O45" s="1">
        <v>26660.315433041698</v>
      </c>
      <c r="P45" s="1">
        <v>66939940.505009502</v>
      </c>
      <c r="Q45" s="1">
        <v>150894114.575371</v>
      </c>
      <c r="R45" s="1">
        <v>345707576.03830701</v>
      </c>
      <c r="S45" s="1">
        <v>489897195.23112798</v>
      </c>
      <c r="T45" s="1">
        <v>657780891.98777604</v>
      </c>
      <c r="U45" s="1">
        <v>695095400.04279006</v>
      </c>
      <c r="V45" s="1">
        <v>774077583.39199996</v>
      </c>
      <c r="W45" s="1">
        <v>1139443968.9263201</v>
      </c>
      <c r="X45" s="1">
        <v>1168600548.3431599</v>
      </c>
      <c r="Y45" s="1">
        <v>798393949.620525</v>
      </c>
      <c r="Z45" s="1">
        <v>1024380861.03618</v>
      </c>
      <c r="AA45" s="1">
        <v>939599611.05855203</v>
      </c>
      <c r="AB45" s="1">
        <v>1738141971.61712</v>
      </c>
      <c r="AC45" s="1">
        <v>2087846285.04</v>
      </c>
      <c r="AD45" s="1">
        <v>2147580743.1269999</v>
      </c>
      <c r="AE45" s="1"/>
      <c r="AF45" s="1"/>
    </row>
    <row r="46" spans="1:32" x14ac:dyDescent="0.25">
      <c r="A46" t="str">
        <f t="shared" si="3"/>
        <v>NASA</v>
      </c>
      <c r="B46" t="str">
        <f t="shared" si="4"/>
        <v>UNITED LAUNCH ALLIANCE</v>
      </c>
      <c r="C46" s="1">
        <f t="shared" si="5"/>
        <v>453561828.15883201</v>
      </c>
      <c r="D46" s="1">
        <f t="shared" si="6"/>
        <v>95814151.169310495</v>
      </c>
      <c r="E46" s="1">
        <f t="shared" si="7"/>
        <v>40776271</v>
      </c>
      <c r="F46" s="1">
        <f t="shared" si="8"/>
        <v>10399726.3231973</v>
      </c>
      <c r="G46" s="2">
        <f t="shared" si="9"/>
        <v>-0.57442329235954515</v>
      </c>
      <c r="H46" s="2">
        <f t="shared" si="10"/>
        <v>-0.91009765710327672</v>
      </c>
      <c r="I46" s="2">
        <f t="shared" si="11"/>
        <v>0.25504358461805643</v>
      </c>
      <c r="J46" s="2">
        <f t="shared" si="12"/>
        <v>7.2329804751980918E-3</v>
      </c>
      <c r="K46" s="2">
        <f>AD46/SUM(AD27:AD$49)</f>
        <v>1.6212615447430507E-3</v>
      </c>
      <c r="L46" t="s">
        <v>40</v>
      </c>
      <c r="M46" t="s">
        <v>37</v>
      </c>
      <c r="N46" s="1"/>
      <c r="O46" s="1">
        <v>142626327.74852601</v>
      </c>
      <c r="P46" s="1">
        <v>363972232.33337301</v>
      </c>
      <c r="Q46" s="1">
        <v>384051720.69706702</v>
      </c>
      <c r="R46" s="1">
        <v>442692663.676373</v>
      </c>
      <c r="S46" s="1">
        <v>396557472.49503702</v>
      </c>
      <c r="T46" s="1">
        <v>368332614.78950799</v>
      </c>
      <c r="U46" s="1">
        <v>442348332.449619</v>
      </c>
      <c r="V46" s="1">
        <v>453561828.15883201</v>
      </c>
      <c r="W46" s="1">
        <v>451754652.79278898</v>
      </c>
      <c r="X46" s="1">
        <v>348051511.838094</v>
      </c>
      <c r="Y46" s="1">
        <v>520175298.62518698</v>
      </c>
      <c r="Z46" s="1">
        <v>237875691.93671501</v>
      </c>
      <c r="AA46" s="1">
        <v>304818259.081653</v>
      </c>
      <c r="AB46" s="1">
        <v>95814151.169310495</v>
      </c>
      <c r="AC46" s="1">
        <v>40776271</v>
      </c>
      <c r="AD46" s="1">
        <v>10399726.3231973</v>
      </c>
      <c r="AE46" s="1"/>
      <c r="AF46" s="1"/>
    </row>
    <row r="47" spans="1:32" x14ac:dyDescent="0.25">
      <c r="A47" t="str">
        <f t="shared" si="3"/>
        <v>Other Agencies</v>
      </c>
      <c r="B47" t="str">
        <f t="shared" si="4"/>
        <v>SPACEX</v>
      </c>
      <c r="C47" s="1">
        <f t="shared" si="5"/>
        <v>0</v>
      </c>
      <c r="D47" s="1">
        <f t="shared" si="6"/>
        <v>40098.284809661098</v>
      </c>
      <c r="E47" s="1">
        <f t="shared" si="7"/>
        <v>764084</v>
      </c>
      <c r="F47" s="1">
        <f t="shared" si="8"/>
        <v>832118.50497723802</v>
      </c>
      <c r="G47" s="2">
        <f t="shared" si="9"/>
        <v>18.055278888535032</v>
      </c>
      <c r="H47" s="2" t="e">
        <f t="shared" si="10"/>
        <v>#DIV/0!</v>
      </c>
      <c r="I47" s="2">
        <f t="shared" si="11"/>
        <v>1.0890406093796468</v>
      </c>
      <c r="J47" s="2">
        <f t="shared" si="12"/>
        <v>1.3553482252978108E-4</v>
      </c>
      <c r="K47" s="2">
        <f>AD47/SUM(AD27:AD$49)</f>
        <v>1.2972281104931154E-4</v>
      </c>
      <c r="L47" t="s">
        <v>43</v>
      </c>
      <c r="M47" t="s">
        <v>32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>
        <v>40098.284809661098</v>
      </c>
      <c r="AC47" s="1">
        <v>764084</v>
      </c>
      <c r="AD47" s="1">
        <v>832118.50497723802</v>
      </c>
      <c r="AE47" s="1"/>
      <c r="AF47" s="1"/>
    </row>
    <row r="48" spans="1:32" x14ac:dyDescent="0.25">
      <c r="A48" t="str">
        <f t="shared" si="3"/>
        <v>State and IAP</v>
      </c>
      <c r="B48" t="str">
        <f t="shared" si="4"/>
        <v>SPACEX</v>
      </c>
      <c r="C48" s="1">
        <f t="shared" si="5"/>
        <v>0</v>
      </c>
      <c r="D48" s="1">
        <f t="shared" si="6"/>
        <v>0</v>
      </c>
      <c r="E48" s="1">
        <f t="shared" si="7"/>
        <v>143500</v>
      </c>
      <c r="F48" s="1">
        <f t="shared" si="8"/>
        <v>142361.08471937699</v>
      </c>
      <c r="G48" s="2" t="e">
        <f t="shared" si="9"/>
        <v>#DIV/0!</v>
      </c>
      <c r="H48" s="2" t="e">
        <f t="shared" si="10"/>
        <v>#DIV/0!</v>
      </c>
      <c r="I48" s="2">
        <f t="shared" si="11"/>
        <v>0.99206330814896859</v>
      </c>
      <c r="J48" s="2">
        <f t="shared" si="12"/>
        <v>2.5454330980656033E-5</v>
      </c>
      <c r="K48" s="2">
        <f>AD48/SUM(AD27:AD$49)</f>
        <v>2.21933294156605E-5</v>
      </c>
      <c r="L48" t="s">
        <v>44</v>
      </c>
      <c r="M48" t="s">
        <v>32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>
        <v>143500</v>
      </c>
      <c r="AD48" s="1">
        <v>142361.08471937699</v>
      </c>
      <c r="AE48" s="1"/>
      <c r="AF48" s="1"/>
    </row>
    <row r="49" spans="1:32" x14ac:dyDescent="0.25">
      <c r="A49" t="str">
        <f t="shared" si="3"/>
        <v>VA</v>
      </c>
      <c r="B49" t="str">
        <f t="shared" si="4"/>
        <v>SPACEX</v>
      </c>
      <c r="C49" s="1">
        <f t="shared" si="5"/>
        <v>0</v>
      </c>
      <c r="D49" s="1">
        <f t="shared" si="6"/>
        <v>0</v>
      </c>
      <c r="E49" s="1">
        <f t="shared" si="7"/>
        <v>246600</v>
      </c>
      <c r="F49" s="1">
        <f t="shared" si="8"/>
        <v>206282.74451237399</v>
      </c>
      <c r="G49" s="2" t="e">
        <f t="shared" si="9"/>
        <v>#DIV/0!</v>
      </c>
      <c r="H49" s="2" t="e">
        <f t="shared" si="10"/>
        <v>#DIV/0!</v>
      </c>
      <c r="I49" s="2">
        <f t="shared" si="11"/>
        <v>0.83650747977442819</v>
      </c>
      <c r="J49" s="2">
        <f t="shared" si="12"/>
        <v>4.3742425225294614E-5</v>
      </c>
      <c r="K49" s="2">
        <f>AD49/SUM(AD27:AD$49)</f>
        <v>3.2158373271417742E-5</v>
      </c>
      <c r="L49" t="s">
        <v>45</v>
      </c>
      <c r="M49" t="s">
        <v>32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>
        <v>246600</v>
      </c>
      <c r="AD49" s="1">
        <v>206282.74451237399</v>
      </c>
      <c r="AE49" s="1"/>
      <c r="AF49" s="1"/>
    </row>
    <row r="50" spans="1:32" x14ac:dyDescent="0.25">
      <c r="A50" t="str">
        <f t="shared" si="3"/>
        <v>Grand Total</v>
      </c>
      <c r="B50" t="str">
        <f t="shared" si="4"/>
        <v/>
      </c>
      <c r="C50" s="1">
        <f t="shared" si="5"/>
        <v>4474810398.0333872</v>
      </c>
      <c r="D50" s="1">
        <f t="shared" si="6"/>
        <v>5267912439.5650482</v>
      </c>
      <c r="E50" s="1">
        <f t="shared" si="7"/>
        <v>5637547500.6218996</v>
      </c>
      <c r="F50" s="1">
        <f t="shared" si="8"/>
        <v>6414588908.815156</v>
      </c>
      <c r="G50" s="2">
        <f t="shared" si="9"/>
        <v>7.0167275044414223E-2</v>
      </c>
      <c r="H50" s="2">
        <f t="shared" si="10"/>
        <v>0.25984052935505786</v>
      </c>
      <c r="I50" s="2">
        <f t="shared" si="11"/>
        <v>1.1378332347723079</v>
      </c>
      <c r="J50" s="2">
        <f>SUM(J$27:J$49)</f>
        <v>1</v>
      </c>
      <c r="K50" s="2">
        <f>SUM(K$27:K$49)</f>
        <v>0.99999999999999989</v>
      </c>
      <c r="L50" t="s">
        <v>46</v>
      </c>
      <c r="M50" t="s">
        <v>47</v>
      </c>
      <c r="N50" s="1">
        <f t="shared" ref="N50:AD50" si="13">SUM(N28:N49)</f>
        <v>1902956614.6738358</v>
      </c>
      <c r="O50" s="1">
        <f t="shared" si="13"/>
        <v>2304711194.4563637</v>
      </c>
      <c r="P50" s="1">
        <f t="shared" si="13"/>
        <v>4272258978.8976178</v>
      </c>
      <c r="Q50" s="1">
        <f t="shared" si="13"/>
        <v>4099706911.0373526</v>
      </c>
      <c r="R50" s="1">
        <f t="shared" si="13"/>
        <v>4270187415.3617878</v>
      </c>
      <c r="S50" s="1">
        <f t="shared" si="13"/>
        <v>5512475212.3781729</v>
      </c>
      <c r="T50" s="1">
        <f t="shared" si="13"/>
        <v>4033477404.2816763</v>
      </c>
      <c r="U50" s="1">
        <f t="shared" si="13"/>
        <v>5402908964.8221588</v>
      </c>
      <c r="V50" s="1">
        <f t="shared" si="13"/>
        <v>4474810398.0333872</v>
      </c>
      <c r="W50" s="1">
        <f t="shared" si="13"/>
        <v>4496739964.5540714</v>
      </c>
      <c r="X50" s="1">
        <f t="shared" si="13"/>
        <v>4941399835.8216343</v>
      </c>
      <c r="Y50" s="1">
        <f t="shared" si="13"/>
        <v>3981815866.6792655</v>
      </c>
      <c r="Z50" s="1">
        <f t="shared" si="13"/>
        <v>5267038516.8644648</v>
      </c>
      <c r="AA50" s="1">
        <f t="shared" si="13"/>
        <v>5171361396.3825045</v>
      </c>
      <c r="AB50" s="1">
        <f t="shared" si="13"/>
        <v>5267912439.5650482</v>
      </c>
      <c r="AC50" s="1">
        <f t="shared" si="13"/>
        <v>5637547500.6218996</v>
      </c>
      <c r="AD50" s="1">
        <f t="shared" si="13"/>
        <v>6414588908.815156</v>
      </c>
      <c r="AE50" s="1"/>
      <c r="AF50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</vt:lpstr>
      <vt:lpstr>VendCust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../output/Space//Space_Acq_Trends.xlsx</dc:creator>
  <cp:lastModifiedBy>Greg Sanders</cp:lastModifiedBy>
  <dcterms:created xsi:type="dcterms:W3CDTF">2024-04-04T06:58:29Z</dcterms:created>
  <dcterms:modified xsi:type="dcterms:W3CDTF">2024-05-01T16:20:33Z</dcterms:modified>
</cp:coreProperties>
</file>