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rego\Repos\Vendor\Output\Space\"/>
    </mc:Choice>
  </mc:AlternateContent>
  <xr:revisionPtr revIDLastSave="0" documentId="8_{A4FE3E5C-0794-4711-8E7C-FF6939BF3055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Vend" sheetId="5" r:id="rId1"/>
    <sheet name="VendCust" sheetId="4" r:id="rId2"/>
    <sheet name="VendArea" sheetId="11" r:id="rId3"/>
    <sheet name="VendPricing" sheetId="14" r:id="rId4"/>
    <sheet name="VendComp" sheetId="10" r:id="rId5"/>
    <sheet name="VendPSC" sheetId="8" r:id="rId6"/>
    <sheet name="VendProj" sheetId="9" r:id="rId7"/>
    <sheet name="VendVeh" sheetId="6" r:id="rId8"/>
    <sheet name="VendComm" sheetId="7" r:id="rId9"/>
    <sheet name="VendCAU" sheetId="13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8" i="13" l="1"/>
  <c r="I38" i="13" s="1"/>
  <c r="AD38" i="13"/>
  <c r="D38" i="13" s="1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K38" i="13"/>
  <c r="F38" i="13"/>
  <c r="C38" i="13"/>
  <c r="B38" i="13"/>
  <c r="A38" i="13"/>
  <c r="K37" i="13"/>
  <c r="J37" i="13"/>
  <c r="I37" i="13"/>
  <c r="H37" i="13"/>
  <c r="G37" i="13"/>
  <c r="F37" i="13"/>
  <c r="E37" i="13"/>
  <c r="D37" i="13"/>
  <c r="C37" i="13"/>
  <c r="B37" i="13"/>
  <c r="A37" i="13"/>
  <c r="K36" i="13"/>
  <c r="J36" i="13"/>
  <c r="I36" i="13"/>
  <c r="H36" i="13"/>
  <c r="G36" i="13"/>
  <c r="F36" i="13"/>
  <c r="E36" i="13"/>
  <c r="D36" i="13"/>
  <c r="C36" i="13"/>
  <c r="B36" i="13"/>
  <c r="A36" i="13"/>
  <c r="K35" i="13"/>
  <c r="J35" i="13"/>
  <c r="I35" i="13"/>
  <c r="H35" i="13"/>
  <c r="G35" i="13"/>
  <c r="F35" i="13"/>
  <c r="E35" i="13"/>
  <c r="D35" i="13"/>
  <c r="C35" i="13"/>
  <c r="B35" i="13"/>
  <c r="A35" i="13"/>
  <c r="K34" i="13"/>
  <c r="J34" i="13"/>
  <c r="I34" i="13"/>
  <c r="H34" i="13"/>
  <c r="G34" i="13"/>
  <c r="F34" i="13"/>
  <c r="E34" i="13"/>
  <c r="D34" i="13"/>
  <c r="C34" i="13"/>
  <c r="B34" i="13"/>
  <c r="A34" i="13"/>
  <c r="K33" i="13"/>
  <c r="J33" i="13"/>
  <c r="I33" i="13"/>
  <c r="H33" i="13"/>
  <c r="G33" i="13"/>
  <c r="F33" i="13"/>
  <c r="E33" i="13"/>
  <c r="D33" i="13"/>
  <c r="C33" i="13"/>
  <c r="B33" i="13"/>
  <c r="A33" i="13"/>
  <c r="K32" i="13"/>
  <c r="J32" i="13"/>
  <c r="I32" i="13"/>
  <c r="H32" i="13"/>
  <c r="G32" i="13"/>
  <c r="F32" i="13"/>
  <c r="E32" i="13"/>
  <c r="D32" i="13"/>
  <c r="C32" i="13"/>
  <c r="B32" i="13"/>
  <c r="A32" i="13"/>
  <c r="K31" i="13"/>
  <c r="J31" i="13"/>
  <c r="I31" i="13"/>
  <c r="H31" i="13"/>
  <c r="G31" i="13"/>
  <c r="F31" i="13"/>
  <c r="E31" i="13"/>
  <c r="D31" i="13"/>
  <c r="C31" i="13"/>
  <c r="B31" i="13"/>
  <c r="A31" i="13"/>
  <c r="K30" i="13"/>
  <c r="J30" i="13"/>
  <c r="I30" i="13"/>
  <c r="H30" i="13"/>
  <c r="G30" i="13"/>
  <c r="F30" i="13"/>
  <c r="E30" i="13"/>
  <c r="D30" i="13"/>
  <c r="C30" i="13"/>
  <c r="B30" i="13"/>
  <c r="A30" i="13"/>
  <c r="K29" i="13"/>
  <c r="J29" i="13"/>
  <c r="I29" i="13"/>
  <c r="H29" i="13"/>
  <c r="G29" i="13"/>
  <c r="F29" i="13"/>
  <c r="E29" i="13"/>
  <c r="D29" i="13"/>
  <c r="C29" i="13"/>
  <c r="B29" i="13"/>
  <c r="A29" i="13"/>
  <c r="K28" i="13"/>
  <c r="J28" i="13"/>
  <c r="I28" i="13"/>
  <c r="H28" i="13"/>
  <c r="G28" i="13"/>
  <c r="F28" i="13"/>
  <c r="E28" i="13"/>
  <c r="D28" i="13"/>
  <c r="C28" i="13"/>
  <c r="B28" i="13"/>
  <c r="A28" i="13"/>
  <c r="K27" i="13"/>
  <c r="J27" i="13"/>
  <c r="I27" i="13"/>
  <c r="H27" i="13"/>
  <c r="G27" i="13"/>
  <c r="F27" i="13"/>
  <c r="E27" i="13"/>
  <c r="D27" i="13"/>
  <c r="C27" i="13"/>
  <c r="B27" i="13"/>
  <c r="A27" i="13"/>
  <c r="K26" i="13"/>
  <c r="J26" i="13"/>
  <c r="I26" i="13"/>
  <c r="H26" i="13"/>
  <c r="G26" i="13"/>
  <c r="F26" i="13"/>
  <c r="E26" i="13"/>
  <c r="D26" i="13"/>
  <c r="C26" i="13"/>
  <c r="B26" i="13"/>
  <c r="A26" i="13"/>
  <c r="K25" i="13"/>
  <c r="J25" i="13"/>
  <c r="I25" i="13"/>
  <c r="H25" i="13"/>
  <c r="G25" i="13"/>
  <c r="F25" i="13"/>
  <c r="E25" i="13"/>
  <c r="D25" i="13"/>
  <c r="C25" i="13"/>
  <c r="B25" i="13"/>
  <c r="A25" i="13"/>
  <c r="K24" i="13"/>
  <c r="J24" i="13"/>
  <c r="I24" i="13"/>
  <c r="H24" i="13"/>
  <c r="G24" i="13"/>
  <c r="F24" i="13"/>
  <c r="E24" i="13"/>
  <c r="D24" i="13"/>
  <c r="C24" i="13"/>
  <c r="B24" i="13"/>
  <c r="A24" i="13"/>
  <c r="K23" i="13"/>
  <c r="J23" i="13"/>
  <c r="I23" i="13"/>
  <c r="H23" i="13"/>
  <c r="G23" i="13"/>
  <c r="F23" i="13"/>
  <c r="E23" i="13"/>
  <c r="D23" i="13"/>
  <c r="C23" i="13"/>
  <c r="B23" i="13"/>
  <c r="A23" i="13"/>
  <c r="K22" i="13"/>
  <c r="J22" i="13"/>
  <c r="I22" i="13"/>
  <c r="H22" i="13"/>
  <c r="G22" i="13"/>
  <c r="F22" i="13"/>
  <c r="E22" i="13"/>
  <c r="D22" i="13"/>
  <c r="C22" i="13"/>
  <c r="B22" i="13"/>
  <c r="A22" i="13"/>
  <c r="K21" i="13"/>
  <c r="J21" i="13"/>
  <c r="J38" i="13" s="1"/>
  <c r="I21" i="13"/>
  <c r="H21" i="13"/>
  <c r="G21" i="13"/>
  <c r="F21" i="13"/>
  <c r="E21" i="13"/>
  <c r="D21" i="13"/>
  <c r="C21" i="13"/>
  <c r="B21" i="13"/>
  <c r="A21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1" i="13"/>
  <c r="A1" i="13"/>
  <c r="AE78" i="7"/>
  <c r="H78" i="7" s="1"/>
  <c r="AD78" i="7"/>
  <c r="G78" i="7" s="1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F78" i="7"/>
  <c r="E78" i="7"/>
  <c r="C78" i="7"/>
  <c r="B78" i="7"/>
  <c r="A78" i="7"/>
  <c r="K77" i="7"/>
  <c r="J77" i="7"/>
  <c r="I77" i="7"/>
  <c r="H77" i="7"/>
  <c r="G77" i="7"/>
  <c r="F77" i="7"/>
  <c r="E77" i="7"/>
  <c r="D77" i="7"/>
  <c r="C77" i="7"/>
  <c r="B77" i="7"/>
  <c r="A77" i="7"/>
  <c r="K76" i="7"/>
  <c r="J76" i="7"/>
  <c r="I76" i="7"/>
  <c r="H76" i="7"/>
  <c r="G76" i="7"/>
  <c r="F76" i="7"/>
  <c r="E76" i="7"/>
  <c r="D76" i="7"/>
  <c r="C76" i="7"/>
  <c r="B76" i="7"/>
  <c r="A76" i="7"/>
  <c r="K75" i="7"/>
  <c r="J75" i="7"/>
  <c r="I75" i="7"/>
  <c r="H75" i="7"/>
  <c r="G75" i="7"/>
  <c r="F75" i="7"/>
  <c r="E75" i="7"/>
  <c r="D75" i="7"/>
  <c r="C75" i="7"/>
  <c r="B75" i="7"/>
  <c r="A75" i="7"/>
  <c r="K74" i="7"/>
  <c r="J74" i="7"/>
  <c r="I74" i="7"/>
  <c r="H74" i="7"/>
  <c r="G74" i="7"/>
  <c r="F74" i="7"/>
  <c r="E74" i="7"/>
  <c r="D74" i="7"/>
  <c r="C74" i="7"/>
  <c r="B74" i="7"/>
  <c r="A74" i="7"/>
  <c r="K73" i="7"/>
  <c r="J73" i="7"/>
  <c r="I73" i="7"/>
  <c r="H73" i="7"/>
  <c r="G73" i="7"/>
  <c r="F73" i="7"/>
  <c r="E73" i="7"/>
  <c r="D73" i="7"/>
  <c r="C73" i="7"/>
  <c r="B73" i="7"/>
  <c r="A73" i="7"/>
  <c r="K72" i="7"/>
  <c r="J72" i="7"/>
  <c r="I72" i="7"/>
  <c r="H72" i="7"/>
  <c r="G72" i="7"/>
  <c r="F72" i="7"/>
  <c r="E72" i="7"/>
  <c r="D72" i="7"/>
  <c r="C72" i="7"/>
  <c r="B72" i="7"/>
  <c r="A72" i="7"/>
  <c r="K71" i="7"/>
  <c r="J71" i="7"/>
  <c r="I71" i="7"/>
  <c r="H71" i="7"/>
  <c r="G71" i="7"/>
  <c r="F71" i="7"/>
  <c r="E71" i="7"/>
  <c r="D71" i="7"/>
  <c r="C71" i="7"/>
  <c r="B71" i="7"/>
  <c r="A71" i="7"/>
  <c r="K70" i="7"/>
  <c r="J70" i="7"/>
  <c r="I70" i="7"/>
  <c r="H70" i="7"/>
  <c r="G70" i="7"/>
  <c r="F70" i="7"/>
  <c r="E70" i="7"/>
  <c r="D70" i="7"/>
  <c r="C70" i="7"/>
  <c r="B70" i="7"/>
  <c r="A70" i="7"/>
  <c r="K69" i="7"/>
  <c r="J69" i="7"/>
  <c r="I69" i="7"/>
  <c r="H69" i="7"/>
  <c r="G69" i="7"/>
  <c r="F69" i="7"/>
  <c r="E69" i="7"/>
  <c r="D69" i="7"/>
  <c r="C69" i="7"/>
  <c r="B69" i="7"/>
  <c r="A69" i="7"/>
  <c r="K68" i="7"/>
  <c r="J68" i="7"/>
  <c r="I68" i="7"/>
  <c r="H68" i="7"/>
  <c r="G68" i="7"/>
  <c r="F68" i="7"/>
  <c r="E68" i="7"/>
  <c r="D68" i="7"/>
  <c r="C68" i="7"/>
  <c r="B68" i="7"/>
  <c r="A68" i="7"/>
  <c r="K67" i="7"/>
  <c r="J67" i="7"/>
  <c r="I67" i="7"/>
  <c r="H67" i="7"/>
  <c r="G67" i="7"/>
  <c r="F67" i="7"/>
  <c r="E67" i="7"/>
  <c r="D67" i="7"/>
  <c r="C67" i="7"/>
  <c r="B67" i="7"/>
  <c r="A67" i="7"/>
  <c r="K66" i="7"/>
  <c r="J66" i="7"/>
  <c r="I66" i="7"/>
  <c r="H66" i="7"/>
  <c r="G66" i="7"/>
  <c r="F66" i="7"/>
  <c r="E66" i="7"/>
  <c r="D66" i="7"/>
  <c r="C66" i="7"/>
  <c r="B66" i="7"/>
  <c r="A66" i="7"/>
  <c r="K65" i="7"/>
  <c r="J65" i="7"/>
  <c r="I65" i="7"/>
  <c r="H65" i="7"/>
  <c r="G65" i="7"/>
  <c r="F65" i="7"/>
  <c r="E65" i="7"/>
  <c r="D65" i="7"/>
  <c r="C65" i="7"/>
  <c r="B65" i="7"/>
  <c r="A65" i="7"/>
  <c r="K64" i="7"/>
  <c r="J64" i="7"/>
  <c r="I64" i="7"/>
  <c r="H64" i="7"/>
  <c r="G64" i="7"/>
  <c r="F64" i="7"/>
  <c r="E64" i="7"/>
  <c r="D64" i="7"/>
  <c r="C64" i="7"/>
  <c r="B64" i="7"/>
  <c r="A64" i="7"/>
  <c r="K63" i="7"/>
  <c r="J63" i="7"/>
  <c r="I63" i="7"/>
  <c r="H63" i="7"/>
  <c r="G63" i="7"/>
  <c r="F63" i="7"/>
  <c r="E63" i="7"/>
  <c r="D63" i="7"/>
  <c r="C63" i="7"/>
  <c r="B63" i="7"/>
  <c r="A63" i="7"/>
  <c r="K62" i="7"/>
  <c r="J62" i="7"/>
  <c r="I62" i="7"/>
  <c r="H62" i="7"/>
  <c r="G62" i="7"/>
  <c r="F62" i="7"/>
  <c r="E62" i="7"/>
  <c r="D62" i="7"/>
  <c r="C62" i="7"/>
  <c r="B62" i="7"/>
  <c r="A62" i="7"/>
  <c r="K61" i="7"/>
  <c r="J61" i="7"/>
  <c r="I61" i="7"/>
  <c r="H61" i="7"/>
  <c r="G61" i="7"/>
  <c r="F61" i="7"/>
  <c r="E61" i="7"/>
  <c r="D61" i="7"/>
  <c r="C61" i="7"/>
  <c r="B61" i="7"/>
  <c r="A61" i="7"/>
  <c r="K60" i="7"/>
  <c r="J60" i="7"/>
  <c r="I60" i="7"/>
  <c r="H60" i="7"/>
  <c r="G60" i="7"/>
  <c r="F60" i="7"/>
  <c r="E60" i="7"/>
  <c r="D60" i="7"/>
  <c r="C60" i="7"/>
  <c r="B60" i="7"/>
  <c r="A60" i="7"/>
  <c r="K59" i="7"/>
  <c r="J59" i="7"/>
  <c r="I59" i="7"/>
  <c r="H59" i="7"/>
  <c r="G59" i="7"/>
  <c r="F59" i="7"/>
  <c r="E59" i="7"/>
  <c r="D59" i="7"/>
  <c r="C59" i="7"/>
  <c r="B59" i="7"/>
  <c r="A59" i="7"/>
  <c r="K58" i="7"/>
  <c r="J58" i="7"/>
  <c r="I58" i="7"/>
  <c r="H58" i="7"/>
  <c r="G58" i="7"/>
  <c r="F58" i="7"/>
  <c r="E58" i="7"/>
  <c r="D58" i="7"/>
  <c r="C58" i="7"/>
  <c r="B58" i="7"/>
  <c r="A58" i="7"/>
  <c r="K57" i="7"/>
  <c r="J57" i="7"/>
  <c r="I57" i="7"/>
  <c r="H57" i="7"/>
  <c r="G57" i="7"/>
  <c r="F57" i="7"/>
  <c r="E57" i="7"/>
  <c r="D57" i="7"/>
  <c r="C57" i="7"/>
  <c r="B57" i="7"/>
  <c r="A57" i="7"/>
  <c r="K56" i="7"/>
  <c r="J56" i="7"/>
  <c r="I56" i="7"/>
  <c r="H56" i="7"/>
  <c r="G56" i="7"/>
  <c r="F56" i="7"/>
  <c r="E56" i="7"/>
  <c r="D56" i="7"/>
  <c r="C56" i="7"/>
  <c r="B56" i="7"/>
  <c r="A56" i="7"/>
  <c r="K55" i="7"/>
  <c r="J55" i="7"/>
  <c r="I55" i="7"/>
  <c r="H55" i="7"/>
  <c r="G55" i="7"/>
  <c r="F55" i="7"/>
  <c r="E55" i="7"/>
  <c r="D55" i="7"/>
  <c r="C55" i="7"/>
  <c r="B55" i="7"/>
  <c r="A55" i="7"/>
  <c r="K54" i="7"/>
  <c r="J54" i="7"/>
  <c r="I54" i="7"/>
  <c r="H54" i="7"/>
  <c r="G54" i="7"/>
  <c r="F54" i="7"/>
  <c r="E54" i="7"/>
  <c r="D54" i="7"/>
  <c r="C54" i="7"/>
  <c r="B54" i="7"/>
  <c r="A54" i="7"/>
  <c r="K53" i="7"/>
  <c r="J53" i="7"/>
  <c r="I53" i="7"/>
  <c r="H53" i="7"/>
  <c r="G53" i="7"/>
  <c r="F53" i="7"/>
  <c r="E53" i="7"/>
  <c r="D53" i="7"/>
  <c r="C53" i="7"/>
  <c r="B53" i="7"/>
  <c r="A53" i="7"/>
  <c r="K52" i="7"/>
  <c r="J52" i="7"/>
  <c r="I52" i="7"/>
  <c r="H52" i="7"/>
  <c r="G52" i="7"/>
  <c r="F52" i="7"/>
  <c r="E52" i="7"/>
  <c r="D52" i="7"/>
  <c r="C52" i="7"/>
  <c r="B52" i="7"/>
  <c r="A52" i="7"/>
  <c r="K51" i="7"/>
  <c r="J51" i="7"/>
  <c r="I51" i="7"/>
  <c r="H51" i="7"/>
  <c r="G51" i="7"/>
  <c r="F51" i="7"/>
  <c r="E51" i="7"/>
  <c r="D51" i="7"/>
  <c r="C51" i="7"/>
  <c r="B51" i="7"/>
  <c r="A51" i="7"/>
  <c r="K50" i="7"/>
  <c r="J50" i="7"/>
  <c r="I50" i="7"/>
  <c r="H50" i="7"/>
  <c r="G50" i="7"/>
  <c r="F50" i="7"/>
  <c r="E50" i="7"/>
  <c r="D50" i="7"/>
  <c r="C50" i="7"/>
  <c r="B50" i="7"/>
  <c r="A50" i="7"/>
  <c r="K49" i="7"/>
  <c r="J49" i="7"/>
  <c r="I49" i="7"/>
  <c r="H49" i="7"/>
  <c r="G49" i="7"/>
  <c r="F49" i="7"/>
  <c r="E49" i="7"/>
  <c r="D49" i="7"/>
  <c r="C49" i="7"/>
  <c r="B49" i="7"/>
  <c r="A49" i="7"/>
  <c r="K48" i="7"/>
  <c r="J48" i="7"/>
  <c r="I48" i="7"/>
  <c r="H48" i="7"/>
  <c r="G48" i="7"/>
  <c r="F48" i="7"/>
  <c r="E48" i="7"/>
  <c r="D48" i="7"/>
  <c r="C48" i="7"/>
  <c r="B48" i="7"/>
  <c r="A48" i="7"/>
  <c r="K47" i="7"/>
  <c r="J47" i="7"/>
  <c r="I47" i="7"/>
  <c r="H47" i="7"/>
  <c r="G47" i="7"/>
  <c r="F47" i="7"/>
  <c r="E47" i="7"/>
  <c r="D47" i="7"/>
  <c r="C47" i="7"/>
  <c r="B47" i="7"/>
  <c r="A47" i="7"/>
  <c r="K46" i="7"/>
  <c r="J46" i="7"/>
  <c r="I46" i="7"/>
  <c r="H46" i="7"/>
  <c r="G46" i="7"/>
  <c r="F46" i="7"/>
  <c r="E46" i="7"/>
  <c r="D46" i="7"/>
  <c r="C46" i="7"/>
  <c r="B46" i="7"/>
  <c r="A46" i="7"/>
  <c r="K45" i="7"/>
  <c r="J45" i="7"/>
  <c r="I45" i="7"/>
  <c r="H45" i="7"/>
  <c r="G45" i="7"/>
  <c r="F45" i="7"/>
  <c r="E45" i="7"/>
  <c r="D45" i="7"/>
  <c r="C45" i="7"/>
  <c r="B45" i="7"/>
  <c r="A45" i="7"/>
  <c r="K44" i="7"/>
  <c r="J44" i="7"/>
  <c r="I44" i="7"/>
  <c r="H44" i="7"/>
  <c r="G44" i="7"/>
  <c r="F44" i="7"/>
  <c r="E44" i="7"/>
  <c r="D44" i="7"/>
  <c r="C44" i="7"/>
  <c r="B44" i="7"/>
  <c r="A44" i="7"/>
  <c r="K43" i="7"/>
  <c r="J43" i="7"/>
  <c r="I43" i="7"/>
  <c r="H43" i="7"/>
  <c r="G43" i="7"/>
  <c r="F43" i="7"/>
  <c r="E43" i="7"/>
  <c r="D43" i="7"/>
  <c r="C43" i="7"/>
  <c r="B43" i="7"/>
  <c r="A43" i="7"/>
  <c r="K42" i="7"/>
  <c r="K78" i="7" s="1"/>
  <c r="J42" i="7"/>
  <c r="I42" i="7"/>
  <c r="H42" i="7"/>
  <c r="G42" i="7"/>
  <c r="F42" i="7"/>
  <c r="E42" i="7"/>
  <c r="D42" i="7"/>
  <c r="C42" i="7"/>
  <c r="B42" i="7"/>
  <c r="A42" i="7"/>
  <c r="K41" i="7"/>
  <c r="J41" i="7"/>
  <c r="J78" i="7" s="1"/>
  <c r="I41" i="7"/>
  <c r="H41" i="7"/>
  <c r="G41" i="7"/>
  <c r="F41" i="7"/>
  <c r="E41" i="7"/>
  <c r="D41" i="7"/>
  <c r="C41" i="7"/>
  <c r="B41" i="7"/>
  <c r="A41" i="7"/>
  <c r="K40" i="7"/>
  <c r="J40" i="7"/>
  <c r="I40" i="7"/>
  <c r="H40" i="7"/>
  <c r="G40" i="7"/>
  <c r="F40" i="7"/>
  <c r="E40" i="7"/>
  <c r="D40" i="7"/>
  <c r="C40" i="7"/>
  <c r="K39" i="7"/>
  <c r="J39" i="7"/>
  <c r="I39" i="7"/>
  <c r="H39" i="7"/>
  <c r="G39" i="7"/>
  <c r="F39" i="7"/>
  <c r="E39" i="7"/>
  <c r="D39" i="7"/>
  <c r="C39" i="7"/>
  <c r="AE38" i="7"/>
  <c r="AD38" i="7"/>
  <c r="D38" i="7" s="1"/>
  <c r="AC38" i="7"/>
  <c r="AB38" i="7"/>
  <c r="C38" i="7" s="1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K38" i="7"/>
  <c r="J38" i="7"/>
  <c r="I38" i="7"/>
  <c r="H38" i="7"/>
  <c r="G38" i="7"/>
  <c r="F38" i="7"/>
  <c r="E38" i="7"/>
  <c r="B38" i="7"/>
  <c r="A38" i="7"/>
  <c r="K37" i="7"/>
  <c r="J37" i="7"/>
  <c r="I37" i="7"/>
  <c r="H37" i="7"/>
  <c r="G37" i="7"/>
  <c r="F37" i="7"/>
  <c r="E37" i="7"/>
  <c r="D37" i="7"/>
  <c r="C37" i="7"/>
  <c r="B37" i="7"/>
  <c r="A37" i="7"/>
  <c r="K36" i="7"/>
  <c r="J36" i="7"/>
  <c r="I36" i="7"/>
  <c r="H36" i="7"/>
  <c r="G36" i="7"/>
  <c r="F36" i="7"/>
  <c r="E36" i="7"/>
  <c r="D36" i="7"/>
  <c r="C36" i="7"/>
  <c r="B36" i="7"/>
  <c r="A36" i="7"/>
  <c r="K35" i="7"/>
  <c r="J35" i="7"/>
  <c r="I35" i="7"/>
  <c r="H35" i="7"/>
  <c r="G35" i="7"/>
  <c r="F35" i="7"/>
  <c r="E35" i="7"/>
  <c r="D35" i="7"/>
  <c r="C35" i="7"/>
  <c r="B35" i="7"/>
  <c r="A35" i="7"/>
  <c r="K34" i="7"/>
  <c r="J34" i="7"/>
  <c r="I34" i="7"/>
  <c r="H34" i="7"/>
  <c r="G34" i="7"/>
  <c r="F34" i="7"/>
  <c r="E34" i="7"/>
  <c r="D34" i="7"/>
  <c r="C34" i="7"/>
  <c r="B34" i="7"/>
  <c r="A34" i="7"/>
  <c r="K33" i="7"/>
  <c r="J33" i="7"/>
  <c r="I33" i="7"/>
  <c r="H33" i="7"/>
  <c r="G33" i="7"/>
  <c r="F33" i="7"/>
  <c r="E33" i="7"/>
  <c r="D33" i="7"/>
  <c r="C33" i="7"/>
  <c r="B33" i="7"/>
  <c r="A33" i="7"/>
  <c r="K32" i="7"/>
  <c r="J32" i="7"/>
  <c r="I32" i="7"/>
  <c r="H32" i="7"/>
  <c r="G32" i="7"/>
  <c r="F32" i="7"/>
  <c r="E32" i="7"/>
  <c r="D32" i="7"/>
  <c r="C32" i="7"/>
  <c r="B32" i="7"/>
  <c r="A32" i="7"/>
  <c r="K31" i="7"/>
  <c r="J31" i="7"/>
  <c r="I31" i="7"/>
  <c r="H31" i="7"/>
  <c r="G31" i="7"/>
  <c r="F31" i="7"/>
  <c r="E31" i="7"/>
  <c r="D31" i="7"/>
  <c r="C31" i="7"/>
  <c r="B31" i="7"/>
  <c r="A31" i="7"/>
  <c r="K30" i="7"/>
  <c r="J30" i="7"/>
  <c r="I30" i="7"/>
  <c r="H30" i="7"/>
  <c r="G30" i="7"/>
  <c r="F30" i="7"/>
  <c r="E30" i="7"/>
  <c r="D30" i="7"/>
  <c r="C30" i="7"/>
  <c r="B30" i="7"/>
  <c r="A30" i="7"/>
  <c r="K29" i="7"/>
  <c r="J29" i="7"/>
  <c r="I29" i="7"/>
  <c r="H29" i="7"/>
  <c r="G29" i="7"/>
  <c r="F29" i="7"/>
  <c r="E29" i="7"/>
  <c r="D29" i="7"/>
  <c r="C29" i="7"/>
  <c r="B29" i="7"/>
  <c r="A29" i="7"/>
  <c r="K28" i="7"/>
  <c r="J28" i="7"/>
  <c r="I28" i="7"/>
  <c r="H28" i="7"/>
  <c r="G28" i="7"/>
  <c r="F28" i="7"/>
  <c r="E28" i="7"/>
  <c r="D28" i="7"/>
  <c r="C28" i="7"/>
  <c r="B28" i="7"/>
  <c r="A28" i="7"/>
  <c r="K27" i="7"/>
  <c r="J27" i="7"/>
  <c r="I27" i="7"/>
  <c r="H27" i="7"/>
  <c r="G27" i="7"/>
  <c r="F27" i="7"/>
  <c r="E27" i="7"/>
  <c r="D27" i="7"/>
  <c r="C27" i="7"/>
  <c r="B27" i="7"/>
  <c r="A27" i="7"/>
  <c r="K26" i="7"/>
  <c r="J26" i="7"/>
  <c r="I26" i="7"/>
  <c r="H26" i="7"/>
  <c r="G26" i="7"/>
  <c r="F26" i="7"/>
  <c r="E26" i="7"/>
  <c r="D26" i="7"/>
  <c r="C26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1" i="7"/>
  <c r="A1" i="7"/>
  <c r="AE82" i="6"/>
  <c r="I82" i="6" s="1"/>
  <c r="AD82" i="6"/>
  <c r="D82" i="6" s="1"/>
  <c r="AC82" i="6"/>
  <c r="AB82" i="6"/>
  <c r="C82" i="6" s="1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F82" i="6"/>
  <c r="B82" i="6"/>
  <c r="A82" i="6"/>
  <c r="K81" i="6"/>
  <c r="J81" i="6"/>
  <c r="I81" i="6"/>
  <c r="H81" i="6"/>
  <c r="G81" i="6"/>
  <c r="F81" i="6"/>
  <c r="E81" i="6"/>
  <c r="D81" i="6"/>
  <c r="C81" i="6"/>
  <c r="B81" i="6"/>
  <c r="A81" i="6"/>
  <c r="K80" i="6"/>
  <c r="J80" i="6"/>
  <c r="I80" i="6"/>
  <c r="H80" i="6"/>
  <c r="G80" i="6"/>
  <c r="F80" i="6"/>
  <c r="E80" i="6"/>
  <c r="D80" i="6"/>
  <c r="C80" i="6"/>
  <c r="B80" i="6"/>
  <c r="A80" i="6"/>
  <c r="K79" i="6"/>
  <c r="J79" i="6"/>
  <c r="I79" i="6"/>
  <c r="H79" i="6"/>
  <c r="G79" i="6"/>
  <c r="F79" i="6"/>
  <c r="E79" i="6"/>
  <c r="D79" i="6"/>
  <c r="C79" i="6"/>
  <c r="B79" i="6"/>
  <c r="A79" i="6"/>
  <c r="K78" i="6"/>
  <c r="J78" i="6"/>
  <c r="I78" i="6"/>
  <c r="H78" i="6"/>
  <c r="G78" i="6"/>
  <c r="F78" i="6"/>
  <c r="E78" i="6"/>
  <c r="D78" i="6"/>
  <c r="C78" i="6"/>
  <c r="B78" i="6"/>
  <c r="A78" i="6"/>
  <c r="K77" i="6"/>
  <c r="J77" i="6"/>
  <c r="I77" i="6"/>
  <c r="H77" i="6"/>
  <c r="G77" i="6"/>
  <c r="F77" i="6"/>
  <c r="E77" i="6"/>
  <c r="D77" i="6"/>
  <c r="C77" i="6"/>
  <c r="B77" i="6"/>
  <c r="A77" i="6"/>
  <c r="K76" i="6"/>
  <c r="J76" i="6"/>
  <c r="I76" i="6"/>
  <c r="H76" i="6"/>
  <c r="G76" i="6"/>
  <c r="F76" i="6"/>
  <c r="E76" i="6"/>
  <c r="D76" i="6"/>
  <c r="C76" i="6"/>
  <c r="B76" i="6"/>
  <c r="A76" i="6"/>
  <c r="K75" i="6"/>
  <c r="J75" i="6"/>
  <c r="I75" i="6"/>
  <c r="H75" i="6"/>
  <c r="G75" i="6"/>
  <c r="F75" i="6"/>
  <c r="E75" i="6"/>
  <c r="D75" i="6"/>
  <c r="C75" i="6"/>
  <c r="B75" i="6"/>
  <c r="A75" i="6"/>
  <c r="K74" i="6"/>
  <c r="J74" i="6"/>
  <c r="I74" i="6"/>
  <c r="H74" i="6"/>
  <c r="G74" i="6"/>
  <c r="F74" i="6"/>
  <c r="E74" i="6"/>
  <c r="D74" i="6"/>
  <c r="C74" i="6"/>
  <c r="B74" i="6"/>
  <c r="A74" i="6"/>
  <c r="K73" i="6"/>
  <c r="J73" i="6"/>
  <c r="I73" i="6"/>
  <c r="H73" i="6"/>
  <c r="G73" i="6"/>
  <c r="F73" i="6"/>
  <c r="E73" i="6"/>
  <c r="D73" i="6"/>
  <c r="C73" i="6"/>
  <c r="B73" i="6"/>
  <c r="A73" i="6"/>
  <c r="K72" i="6"/>
  <c r="J72" i="6"/>
  <c r="I72" i="6"/>
  <c r="H72" i="6"/>
  <c r="G72" i="6"/>
  <c r="F72" i="6"/>
  <c r="E72" i="6"/>
  <c r="D72" i="6"/>
  <c r="C72" i="6"/>
  <c r="B72" i="6"/>
  <c r="A72" i="6"/>
  <c r="K71" i="6"/>
  <c r="J71" i="6"/>
  <c r="I71" i="6"/>
  <c r="H71" i="6"/>
  <c r="G71" i="6"/>
  <c r="F71" i="6"/>
  <c r="E71" i="6"/>
  <c r="D71" i="6"/>
  <c r="C71" i="6"/>
  <c r="B71" i="6"/>
  <c r="A71" i="6"/>
  <c r="K70" i="6"/>
  <c r="J70" i="6"/>
  <c r="I70" i="6"/>
  <c r="H70" i="6"/>
  <c r="G70" i="6"/>
  <c r="F70" i="6"/>
  <c r="E70" i="6"/>
  <c r="D70" i="6"/>
  <c r="C70" i="6"/>
  <c r="B70" i="6"/>
  <c r="A70" i="6"/>
  <c r="K69" i="6"/>
  <c r="J69" i="6"/>
  <c r="I69" i="6"/>
  <c r="H69" i="6"/>
  <c r="G69" i="6"/>
  <c r="F69" i="6"/>
  <c r="E69" i="6"/>
  <c r="D69" i="6"/>
  <c r="C69" i="6"/>
  <c r="B69" i="6"/>
  <c r="A69" i="6"/>
  <c r="K68" i="6"/>
  <c r="J68" i="6"/>
  <c r="I68" i="6"/>
  <c r="H68" i="6"/>
  <c r="G68" i="6"/>
  <c r="F68" i="6"/>
  <c r="E68" i="6"/>
  <c r="D68" i="6"/>
  <c r="C68" i="6"/>
  <c r="B68" i="6"/>
  <c r="A68" i="6"/>
  <c r="K67" i="6"/>
  <c r="J67" i="6"/>
  <c r="I67" i="6"/>
  <c r="H67" i="6"/>
  <c r="G67" i="6"/>
  <c r="F67" i="6"/>
  <c r="E67" i="6"/>
  <c r="D67" i="6"/>
  <c r="C67" i="6"/>
  <c r="B67" i="6"/>
  <c r="A67" i="6"/>
  <c r="K66" i="6"/>
  <c r="J66" i="6"/>
  <c r="I66" i="6"/>
  <c r="H66" i="6"/>
  <c r="G66" i="6"/>
  <c r="F66" i="6"/>
  <c r="E66" i="6"/>
  <c r="D66" i="6"/>
  <c r="C66" i="6"/>
  <c r="B66" i="6"/>
  <c r="A66" i="6"/>
  <c r="K65" i="6"/>
  <c r="J65" i="6"/>
  <c r="I65" i="6"/>
  <c r="H65" i="6"/>
  <c r="G65" i="6"/>
  <c r="F65" i="6"/>
  <c r="E65" i="6"/>
  <c r="D65" i="6"/>
  <c r="C65" i="6"/>
  <c r="B65" i="6"/>
  <c r="A65" i="6"/>
  <c r="K64" i="6"/>
  <c r="J64" i="6"/>
  <c r="I64" i="6"/>
  <c r="H64" i="6"/>
  <c r="G64" i="6"/>
  <c r="F64" i="6"/>
  <c r="E64" i="6"/>
  <c r="D64" i="6"/>
  <c r="C64" i="6"/>
  <c r="B64" i="6"/>
  <c r="A64" i="6"/>
  <c r="K63" i="6"/>
  <c r="J63" i="6"/>
  <c r="I63" i="6"/>
  <c r="H63" i="6"/>
  <c r="G63" i="6"/>
  <c r="F63" i="6"/>
  <c r="E63" i="6"/>
  <c r="D63" i="6"/>
  <c r="C63" i="6"/>
  <c r="B63" i="6"/>
  <c r="A63" i="6"/>
  <c r="K62" i="6"/>
  <c r="J62" i="6"/>
  <c r="I62" i="6"/>
  <c r="H62" i="6"/>
  <c r="G62" i="6"/>
  <c r="F62" i="6"/>
  <c r="E62" i="6"/>
  <c r="D62" i="6"/>
  <c r="C62" i="6"/>
  <c r="B62" i="6"/>
  <c r="A62" i="6"/>
  <c r="K61" i="6"/>
  <c r="J61" i="6"/>
  <c r="I61" i="6"/>
  <c r="H61" i="6"/>
  <c r="G61" i="6"/>
  <c r="F61" i="6"/>
  <c r="E61" i="6"/>
  <c r="D61" i="6"/>
  <c r="C61" i="6"/>
  <c r="B61" i="6"/>
  <c r="A61" i="6"/>
  <c r="K60" i="6"/>
  <c r="J60" i="6"/>
  <c r="I60" i="6"/>
  <c r="H60" i="6"/>
  <c r="G60" i="6"/>
  <c r="F60" i="6"/>
  <c r="E60" i="6"/>
  <c r="D60" i="6"/>
  <c r="C60" i="6"/>
  <c r="B60" i="6"/>
  <c r="A60" i="6"/>
  <c r="K59" i="6"/>
  <c r="J59" i="6"/>
  <c r="I59" i="6"/>
  <c r="H59" i="6"/>
  <c r="G59" i="6"/>
  <c r="F59" i="6"/>
  <c r="E59" i="6"/>
  <c r="D59" i="6"/>
  <c r="C59" i="6"/>
  <c r="B59" i="6"/>
  <c r="A59" i="6"/>
  <c r="K58" i="6"/>
  <c r="J58" i="6"/>
  <c r="I58" i="6"/>
  <c r="H58" i="6"/>
  <c r="G58" i="6"/>
  <c r="F58" i="6"/>
  <c r="E58" i="6"/>
  <c r="D58" i="6"/>
  <c r="C58" i="6"/>
  <c r="B58" i="6"/>
  <c r="A58" i="6"/>
  <c r="K57" i="6"/>
  <c r="J57" i="6"/>
  <c r="I57" i="6"/>
  <c r="H57" i="6"/>
  <c r="G57" i="6"/>
  <c r="F57" i="6"/>
  <c r="E57" i="6"/>
  <c r="D57" i="6"/>
  <c r="C57" i="6"/>
  <c r="B57" i="6"/>
  <c r="A57" i="6"/>
  <c r="K56" i="6"/>
  <c r="J56" i="6"/>
  <c r="I56" i="6"/>
  <c r="H56" i="6"/>
  <c r="G56" i="6"/>
  <c r="F56" i="6"/>
  <c r="E56" i="6"/>
  <c r="D56" i="6"/>
  <c r="C56" i="6"/>
  <c r="B56" i="6"/>
  <c r="A56" i="6"/>
  <c r="K55" i="6"/>
  <c r="J55" i="6"/>
  <c r="I55" i="6"/>
  <c r="H55" i="6"/>
  <c r="G55" i="6"/>
  <c r="F55" i="6"/>
  <c r="E55" i="6"/>
  <c r="D55" i="6"/>
  <c r="C55" i="6"/>
  <c r="B55" i="6"/>
  <c r="A55" i="6"/>
  <c r="K54" i="6"/>
  <c r="J54" i="6"/>
  <c r="I54" i="6"/>
  <c r="H54" i="6"/>
  <c r="G54" i="6"/>
  <c r="F54" i="6"/>
  <c r="E54" i="6"/>
  <c r="D54" i="6"/>
  <c r="C54" i="6"/>
  <c r="B54" i="6"/>
  <c r="A54" i="6"/>
  <c r="K53" i="6"/>
  <c r="J53" i="6"/>
  <c r="I53" i="6"/>
  <c r="H53" i="6"/>
  <c r="G53" i="6"/>
  <c r="F53" i="6"/>
  <c r="E53" i="6"/>
  <c r="D53" i="6"/>
  <c r="C53" i="6"/>
  <c r="B53" i="6"/>
  <c r="A53" i="6"/>
  <c r="K52" i="6"/>
  <c r="J52" i="6"/>
  <c r="I52" i="6"/>
  <c r="H52" i="6"/>
  <c r="G52" i="6"/>
  <c r="F52" i="6"/>
  <c r="E52" i="6"/>
  <c r="D52" i="6"/>
  <c r="C52" i="6"/>
  <c r="B52" i="6"/>
  <c r="A52" i="6"/>
  <c r="K51" i="6"/>
  <c r="J51" i="6"/>
  <c r="I51" i="6"/>
  <c r="H51" i="6"/>
  <c r="G51" i="6"/>
  <c r="F51" i="6"/>
  <c r="E51" i="6"/>
  <c r="D51" i="6"/>
  <c r="C51" i="6"/>
  <c r="B51" i="6"/>
  <c r="A51" i="6"/>
  <c r="K50" i="6"/>
  <c r="J50" i="6"/>
  <c r="I50" i="6"/>
  <c r="H50" i="6"/>
  <c r="G50" i="6"/>
  <c r="F50" i="6"/>
  <c r="E50" i="6"/>
  <c r="D50" i="6"/>
  <c r="C50" i="6"/>
  <c r="B50" i="6"/>
  <c r="A50" i="6"/>
  <c r="K49" i="6"/>
  <c r="J49" i="6"/>
  <c r="I49" i="6"/>
  <c r="H49" i="6"/>
  <c r="G49" i="6"/>
  <c r="F49" i="6"/>
  <c r="E49" i="6"/>
  <c r="D49" i="6"/>
  <c r="C49" i="6"/>
  <c r="B49" i="6"/>
  <c r="A49" i="6"/>
  <c r="K48" i="6"/>
  <c r="J48" i="6"/>
  <c r="I48" i="6"/>
  <c r="H48" i="6"/>
  <c r="G48" i="6"/>
  <c r="F48" i="6"/>
  <c r="E48" i="6"/>
  <c r="D48" i="6"/>
  <c r="C48" i="6"/>
  <c r="B48" i="6"/>
  <c r="A48" i="6"/>
  <c r="K47" i="6"/>
  <c r="J47" i="6"/>
  <c r="I47" i="6"/>
  <c r="H47" i="6"/>
  <c r="G47" i="6"/>
  <c r="F47" i="6"/>
  <c r="E47" i="6"/>
  <c r="D47" i="6"/>
  <c r="C47" i="6"/>
  <c r="B47" i="6"/>
  <c r="A47" i="6"/>
  <c r="K46" i="6"/>
  <c r="J46" i="6"/>
  <c r="I46" i="6"/>
  <c r="H46" i="6"/>
  <c r="G46" i="6"/>
  <c r="F46" i="6"/>
  <c r="E46" i="6"/>
  <c r="D46" i="6"/>
  <c r="C46" i="6"/>
  <c r="B46" i="6"/>
  <c r="A46" i="6"/>
  <c r="K45" i="6"/>
  <c r="J45" i="6"/>
  <c r="I45" i="6"/>
  <c r="H45" i="6"/>
  <c r="G45" i="6"/>
  <c r="F45" i="6"/>
  <c r="E45" i="6"/>
  <c r="D45" i="6"/>
  <c r="C45" i="6"/>
  <c r="B45" i="6"/>
  <c r="A45" i="6"/>
  <c r="K44" i="6"/>
  <c r="J44" i="6"/>
  <c r="I44" i="6"/>
  <c r="H44" i="6"/>
  <c r="G44" i="6"/>
  <c r="F44" i="6"/>
  <c r="E44" i="6"/>
  <c r="D44" i="6"/>
  <c r="C44" i="6"/>
  <c r="B44" i="6"/>
  <c r="A44" i="6"/>
  <c r="K43" i="6"/>
  <c r="K82" i="6" s="1"/>
  <c r="J43" i="6"/>
  <c r="J82" i="6" s="1"/>
  <c r="I43" i="6"/>
  <c r="H43" i="6"/>
  <c r="G43" i="6"/>
  <c r="F43" i="6"/>
  <c r="E43" i="6"/>
  <c r="D43" i="6"/>
  <c r="C43" i="6"/>
  <c r="B43" i="6"/>
  <c r="A43" i="6"/>
  <c r="K42" i="6"/>
  <c r="J42" i="6"/>
  <c r="I42" i="6"/>
  <c r="H42" i="6"/>
  <c r="G42" i="6"/>
  <c r="F42" i="6"/>
  <c r="E42" i="6"/>
  <c r="D42" i="6"/>
  <c r="C42" i="6"/>
  <c r="K41" i="6"/>
  <c r="J41" i="6"/>
  <c r="I41" i="6"/>
  <c r="H41" i="6"/>
  <c r="G41" i="6"/>
  <c r="F41" i="6"/>
  <c r="E41" i="6"/>
  <c r="D41" i="6"/>
  <c r="C41" i="6"/>
  <c r="AE40" i="6"/>
  <c r="E40" i="6" s="1"/>
  <c r="AD40" i="6"/>
  <c r="AC40" i="6"/>
  <c r="AB40" i="6"/>
  <c r="C40" i="6" s="1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K40" i="6"/>
  <c r="J40" i="6"/>
  <c r="I40" i="6"/>
  <c r="H40" i="6"/>
  <c r="G40" i="6"/>
  <c r="F40" i="6"/>
  <c r="D40" i="6"/>
  <c r="B40" i="6"/>
  <c r="A40" i="6"/>
  <c r="K39" i="6"/>
  <c r="J39" i="6"/>
  <c r="I39" i="6"/>
  <c r="H39" i="6"/>
  <c r="G39" i="6"/>
  <c r="F39" i="6"/>
  <c r="E39" i="6"/>
  <c r="D39" i="6"/>
  <c r="C39" i="6"/>
  <c r="B39" i="6"/>
  <c r="A39" i="6"/>
  <c r="K38" i="6"/>
  <c r="J38" i="6"/>
  <c r="I38" i="6"/>
  <c r="H38" i="6"/>
  <c r="G38" i="6"/>
  <c r="F38" i="6"/>
  <c r="E38" i="6"/>
  <c r="D38" i="6"/>
  <c r="C38" i="6"/>
  <c r="B38" i="6"/>
  <c r="A38" i="6"/>
  <c r="K37" i="6"/>
  <c r="J37" i="6"/>
  <c r="I37" i="6"/>
  <c r="H37" i="6"/>
  <c r="G37" i="6"/>
  <c r="F37" i="6"/>
  <c r="E37" i="6"/>
  <c r="D37" i="6"/>
  <c r="C37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1" i="6"/>
  <c r="A1" i="6"/>
  <c r="AE86" i="9"/>
  <c r="AD86" i="9"/>
  <c r="G86" i="9" s="1"/>
  <c r="AC86" i="9"/>
  <c r="AB86" i="9"/>
  <c r="C86" i="9" s="1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K86" i="9"/>
  <c r="I86" i="9"/>
  <c r="H86" i="9"/>
  <c r="F86" i="9"/>
  <c r="E86" i="9"/>
  <c r="B86" i="9"/>
  <c r="A86" i="9"/>
  <c r="K85" i="9"/>
  <c r="J85" i="9"/>
  <c r="I85" i="9"/>
  <c r="H85" i="9"/>
  <c r="G85" i="9"/>
  <c r="F85" i="9"/>
  <c r="E85" i="9"/>
  <c r="D85" i="9"/>
  <c r="C85" i="9"/>
  <c r="B85" i="9"/>
  <c r="A85" i="9"/>
  <c r="K84" i="9"/>
  <c r="J84" i="9"/>
  <c r="I84" i="9"/>
  <c r="H84" i="9"/>
  <c r="G84" i="9"/>
  <c r="F84" i="9"/>
  <c r="E84" i="9"/>
  <c r="D84" i="9"/>
  <c r="C84" i="9"/>
  <c r="B84" i="9"/>
  <c r="A84" i="9"/>
  <c r="K83" i="9"/>
  <c r="J83" i="9"/>
  <c r="I83" i="9"/>
  <c r="H83" i="9"/>
  <c r="G83" i="9"/>
  <c r="F83" i="9"/>
  <c r="E83" i="9"/>
  <c r="D83" i="9"/>
  <c r="C83" i="9"/>
  <c r="B83" i="9"/>
  <c r="A83" i="9"/>
  <c r="K82" i="9"/>
  <c r="J82" i="9"/>
  <c r="I82" i="9"/>
  <c r="H82" i="9"/>
  <c r="G82" i="9"/>
  <c r="F82" i="9"/>
  <c r="E82" i="9"/>
  <c r="D82" i="9"/>
  <c r="C82" i="9"/>
  <c r="B82" i="9"/>
  <c r="A82" i="9"/>
  <c r="K81" i="9"/>
  <c r="J81" i="9"/>
  <c r="I81" i="9"/>
  <c r="H81" i="9"/>
  <c r="G81" i="9"/>
  <c r="F81" i="9"/>
  <c r="E81" i="9"/>
  <c r="D81" i="9"/>
  <c r="C81" i="9"/>
  <c r="B81" i="9"/>
  <c r="A81" i="9"/>
  <c r="K80" i="9"/>
  <c r="J80" i="9"/>
  <c r="I80" i="9"/>
  <c r="H80" i="9"/>
  <c r="G80" i="9"/>
  <c r="F80" i="9"/>
  <c r="E80" i="9"/>
  <c r="D80" i="9"/>
  <c r="C80" i="9"/>
  <c r="B80" i="9"/>
  <c r="A80" i="9"/>
  <c r="K79" i="9"/>
  <c r="J79" i="9"/>
  <c r="I79" i="9"/>
  <c r="H79" i="9"/>
  <c r="G79" i="9"/>
  <c r="F79" i="9"/>
  <c r="E79" i="9"/>
  <c r="D79" i="9"/>
  <c r="C79" i="9"/>
  <c r="B79" i="9"/>
  <c r="A79" i="9"/>
  <c r="K78" i="9"/>
  <c r="J78" i="9"/>
  <c r="I78" i="9"/>
  <c r="H78" i="9"/>
  <c r="G78" i="9"/>
  <c r="F78" i="9"/>
  <c r="E78" i="9"/>
  <c r="D78" i="9"/>
  <c r="C78" i="9"/>
  <c r="B78" i="9"/>
  <c r="A78" i="9"/>
  <c r="K77" i="9"/>
  <c r="J77" i="9"/>
  <c r="I77" i="9"/>
  <c r="H77" i="9"/>
  <c r="G77" i="9"/>
  <c r="F77" i="9"/>
  <c r="E77" i="9"/>
  <c r="D77" i="9"/>
  <c r="C77" i="9"/>
  <c r="B77" i="9"/>
  <c r="A77" i="9"/>
  <c r="K76" i="9"/>
  <c r="J76" i="9"/>
  <c r="I76" i="9"/>
  <c r="H76" i="9"/>
  <c r="G76" i="9"/>
  <c r="F76" i="9"/>
  <c r="E76" i="9"/>
  <c r="D76" i="9"/>
  <c r="C76" i="9"/>
  <c r="B76" i="9"/>
  <c r="A76" i="9"/>
  <c r="K75" i="9"/>
  <c r="J75" i="9"/>
  <c r="I75" i="9"/>
  <c r="H75" i="9"/>
  <c r="G75" i="9"/>
  <c r="F75" i="9"/>
  <c r="E75" i="9"/>
  <c r="D75" i="9"/>
  <c r="C75" i="9"/>
  <c r="B75" i="9"/>
  <c r="A75" i="9"/>
  <c r="K74" i="9"/>
  <c r="J74" i="9"/>
  <c r="I74" i="9"/>
  <c r="H74" i="9"/>
  <c r="G74" i="9"/>
  <c r="F74" i="9"/>
  <c r="E74" i="9"/>
  <c r="D74" i="9"/>
  <c r="C74" i="9"/>
  <c r="B74" i="9"/>
  <c r="A74" i="9"/>
  <c r="K73" i="9"/>
  <c r="J73" i="9"/>
  <c r="I73" i="9"/>
  <c r="H73" i="9"/>
  <c r="G73" i="9"/>
  <c r="F73" i="9"/>
  <c r="E73" i="9"/>
  <c r="D73" i="9"/>
  <c r="C73" i="9"/>
  <c r="B73" i="9"/>
  <c r="A73" i="9"/>
  <c r="K72" i="9"/>
  <c r="J72" i="9"/>
  <c r="I72" i="9"/>
  <c r="H72" i="9"/>
  <c r="G72" i="9"/>
  <c r="F72" i="9"/>
  <c r="E72" i="9"/>
  <c r="D72" i="9"/>
  <c r="C72" i="9"/>
  <c r="B72" i="9"/>
  <c r="A72" i="9"/>
  <c r="K71" i="9"/>
  <c r="J71" i="9"/>
  <c r="I71" i="9"/>
  <c r="H71" i="9"/>
  <c r="G71" i="9"/>
  <c r="F71" i="9"/>
  <c r="E71" i="9"/>
  <c r="D71" i="9"/>
  <c r="C71" i="9"/>
  <c r="B71" i="9"/>
  <c r="A71" i="9"/>
  <c r="K70" i="9"/>
  <c r="J70" i="9"/>
  <c r="I70" i="9"/>
  <c r="H70" i="9"/>
  <c r="G70" i="9"/>
  <c r="F70" i="9"/>
  <c r="E70" i="9"/>
  <c r="D70" i="9"/>
  <c r="C70" i="9"/>
  <c r="B70" i="9"/>
  <c r="A70" i="9"/>
  <c r="K69" i="9"/>
  <c r="J69" i="9"/>
  <c r="I69" i="9"/>
  <c r="H69" i="9"/>
  <c r="G69" i="9"/>
  <c r="F69" i="9"/>
  <c r="E69" i="9"/>
  <c r="D69" i="9"/>
  <c r="C69" i="9"/>
  <c r="B69" i="9"/>
  <c r="A69" i="9"/>
  <c r="K68" i="9"/>
  <c r="J68" i="9"/>
  <c r="I68" i="9"/>
  <c r="H68" i="9"/>
  <c r="G68" i="9"/>
  <c r="F68" i="9"/>
  <c r="E68" i="9"/>
  <c r="D68" i="9"/>
  <c r="C68" i="9"/>
  <c r="B68" i="9"/>
  <c r="A68" i="9"/>
  <c r="K67" i="9"/>
  <c r="J67" i="9"/>
  <c r="I67" i="9"/>
  <c r="H67" i="9"/>
  <c r="G67" i="9"/>
  <c r="F67" i="9"/>
  <c r="E67" i="9"/>
  <c r="D67" i="9"/>
  <c r="C67" i="9"/>
  <c r="B67" i="9"/>
  <c r="A67" i="9"/>
  <c r="K66" i="9"/>
  <c r="J66" i="9"/>
  <c r="I66" i="9"/>
  <c r="H66" i="9"/>
  <c r="G66" i="9"/>
  <c r="F66" i="9"/>
  <c r="E66" i="9"/>
  <c r="D66" i="9"/>
  <c r="C66" i="9"/>
  <c r="B66" i="9"/>
  <c r="A66" i="9"/>
  <c r="K65" i="9"/>
  <c r="J65" i="9"/>
  <c r="I65" i="9"/>
  <c r="H65" i="9"/>
  <c r="G65" i="9"/>
  <c r="F65" i="9"/>
  <c r="E65" i="9"/>
  <c r="D65" i="9"/>
  <c r="C65" i="9"/>
  <c r="B65" i="9"/>
  <c r="A65" i="9"/>
  <c r="K64" i="9"/>
  <c r="J64" i="9"/>
  <c r="I64" i="9"/>
  <c r="H64" i="9"/>
  <c r="G64" i="9"/>
  <c r="F64" i="9"/>
  <c r="E64" i="9"/>
  <c r="D64" i="9"/>
  <c r="C64" i="9"/>
  <c r="B64" i="9"/>
  <c r="A64" i="9"/>
  <c r="K63" i="9"/>
  <c r="J63" i="9"/>
  <c r="I63" i="9"/>
  <c r="H63" i="9"/>
  <c r="G63" i="9"/>
  <c r="F63" i="9"/>
  <c r="E63" i="9"/>
  <c r="D63" i="9"/>
  <c r="C63" i="9"/>
  <c r="B63" i="9"/>
  <c r="A63" i="9"/>
  <c r="K62" i="9"/>
  <c r="J62" i="9"/>
  <c r="I62" i="9"/>
  <c r="H62" i="9"/>
  <c r="G62" i="9"/>
  <c r="F62" i="9"/>
  <c r="E62" i="9"/>
  <c r="D62" i="9"/>
  <c r="C62" i="9"/>
  <c r="B62" i="9"/>
  <c r="A62" i="9"/>
  <c r="K61" i="9"/>
  <c r="J61" i="9"/>
  <c r="I61" i="9"/>
  <c r="H61" i="9"/>
  <c r="G61" i="9"/>
  <c r="F61" i="9"/>
  <c r="E61" i="9"/>
  <c r="D61" i="9"/>
  <c r="C61" i="9"/>
  <c r="B61" i="9"/>
  <c r="A61" i="9"/>
  <c r="K60" i="9"/>
  <c r="J60" i="9"/>
  <c r="I60" i="9"/>
  <c r="H60" i="9"/>
  <c r="G60" i="9"/>
  <c r="F60" i="9"/>
  <c r="E60" i="9"/>
  <c r="D60" i="9"/>
  <c r="C60" i="9"/>
  <c r="B60" i="9"/>
  <c r="A60" i="9"/>
  <c r="K59" i="9"/>
  <c r="J59" i="9"/>
  <c r="I59" i="9"/>
  <c r="H59" i="9"/>
  <c r="G59" i="9"/>
  <c r="F59" i="9"/>
  <c r="E59" i="9"/>
  <c r="D59" i="9"/>
  <c r="C59" i="9"/>
  <c r="B59" i="9"/>
  <c r="A59" i="9"/>
  <c r="K58" i="9"/>
  <c r="J58" i="9"/>
  <c r="I58" i="9"/>
  <c r="H58" i="9"/>
  <c r="G58" i="9"/>
  <c r="F58" i="9"/>
  <c r="E58" i="9"/>
  <c r="D58" i="9"/>
  <c r="C58" i="9"/>
  <c r="B58" i="9"/>
  <c r="A58" i="9"/>
  <c r="K57" i="9"/>
  <c r="J57" i="9"/>
  <c r="I57" i="9"/>
  <c r="H57" i="9"/>
  <c r="G57" i="9"/>
  <c r="F57" i="9"/>
  <c r="E57" i="9"/>
  <c r="D57" i="9"/>
  <c r="C57" i="9"/>
  <c r="B57" i="9"/>
  <c r="A57" i="9"/>
  <c r="K56" i="9"/>
  <c r="J56" i="9"/>
  <c r="I56" i="9"/>
  <c r="H56" i="9"/>
  <c r="G56" i="9"/>
  <c r="F56" i="9"/>
  <c r="E56" i="9"/>
  <c r="D56" i="9"/>
  <c r="C56" i="9"/>
  <c r="B56" i="9"/>
  <c r="A56" i="9"/>
  <c r="K55" i="9"/>
  <c r="J55" i="9"/>
  <c r="I55" i="9"/>
  <c r="H55" i="9"/>
  <c r="G55" i="9"/>
  <c r="F55" i="9"/>
  <c r="E55" i="9"/>
  <c r="D55" i="9"/>
  <c r="C55" i="9"/>
  <c r="B55" i="9"/>
  <c r="A55" i="9"/>
  <c r="K54" i="9"/>
  <c r="J54" i="9"/>
  <c r="I54" i="9"/>
  <c r="H54" i="9"/>
  <c r="G54" i="9"/>
  <c r="F54" i="9"/>
  <c r="E54" i="9"/>
  <c r="D54" i="9"/>
  <c r="C54" i="9"/>
  <c r="B54" i="9"/>
  <c r="A54" i="9"/>
  <c r="K53" i="9"/>
  <c r="J53" i="9"/>
  <c r="I53" i="9"/>
  <c r="H53" i="9"/>
  <c r="G53" i="9"/>
  <c r="F53" i="9"/>
  <c r="E53" i="9"/>
  <c r="D53" i="9"/>
  <c r="C53" i="9"/>
  <c r="B53" i="9"/>
  <c r="A53" i="9"/>
  <c r="K52" i="9"/>
  <c r="J52" i="9"/>
  <c r="I52" i="9"/>
  <c r="H52" i="9"/>
  <c r="G52" i="9"/>
  <c r="F52" i="9"/>
  <c r="E52" i="9"/>
  <c r="D52" i="9"/>
  <c r="C52" i="9"/>
  <c r="B52" i="9"/>
  <c r="A52" i="9"/>
  <c r="K51" i="9"/>
  <c r="J51" i="9"/>
  <c r="I51" i="9"/>
  <c r="H51" i="9"/>
  <c r="G51" i="9"/>
  <c r="F51" i="9"/>
  <c r="E51" i="9"/>
  <c r="D51" i="9"/>
  <c r="C51" i="9"/>
  <c r="B51" i="9"/>
  <c r="A51" i="9"/>
  <c r="K50" i="9"/>
  <c r="J50" i="9"/>
  <c r="J86" i="9" s="1"/>
  <c r="I50" i="9"/>
  <c r="H50" i="9"/>
  <c r="G50" i="9"/>
  <c r="F50" i="9"/>
  <c r="E50" i="9"/>
  <c r="D50" i="9"/>
  <c r="C50" i="9"/>
  <c r="B50" i="9"/>
  <c r="A50" i="9"/>
  <c r="K49" i="9"/>
  <c r="J49" i="9"/>
  <c r="I49" i="9"/>
  <c r="H49" i="9"/>
  <c r="G49" i="9"/>
  <c r="F49" i="9"/>
  <c r="E49" i="9"/>
  <c r="D49" i="9"/>
  <c r="C49" i="9"/>
  <c r="B49" i="9"/>
  <c r="A49" i="9"/>
  <c r="K48" i="9"/>
  <c r="J48" i="9"/>
  <c r="I48" i="9"/>
  <c r="H48" i="9"/>
  <c r="G48" i="9"/>
  <c r="F48" i="9"/>
  <c r="E48" i="9"/>
  <c r="D48" i="9"/>
  <c r="C48" i="9"/>
  <c r="B48" i="9"/>
  <c r="A48" i="9"/>
  <c r="K47" i="9"/>
  <c r="J47" i="9"/>
  <c r="I47" i="9"/>
  <c r="H47" i="9"/>
  <c r="G47" i="9"/>
  <c r="F47" i="9"/>
  <c r="E47" i="9"/>
  <c r="D47" i="9"/>
  <c r="C47" i="9"/>
  <c r="B47" i="9"/>
  <c r="A47" i="9"/>
  <c r="K46" i="9"/>
  <c r="J46" i="9"/>
  <c r="I46" i="9"/>
  <c r="H46" i="9"/>
  <c r="G46" i="9"/>
  <c r="F46" i="9"/>
  <c r="E46" i="9"/>
  <c r="D46" i="9"/>
  <c r="C46" i="9"/>
  <c r="B46" i="9"/>
  <c r="A46" i="9"/>
  <c r="K45" i="9"/>
  <c r="J45" i="9"/>
  <c r="I45" i="9"/>
  <c r="H45" i="9"/>
  <c r="G45" i="9"/>
  <c r="F45" i="9"/>
  <c r="E45" i="9"/>
  <c r="D45" i="9"/>
  <c r="C45" i="9"/>
  <c r="B45" i="9"/>
  <c r="A45" i="9"/>
  <c r="K44" i="9"/>
  <c r="I44" i="9"/>
  <c r="H44" i="9"/>
  <c r="G44" i="9"/>
  <c r="F44" i="9"/>
  <c r="E44" i="9"/>
  <c r="D44" i="9"/>
  <c r="C44" i="9"/>
  <c r="K43" i="9"/>
  <c r="I43" i="9"/>
  <c r="H43" i="9"/>
  <c r="G43" i="9"/>
  <c r="F43" i="9"/>
  <c r="E43" i="9"/>
  <c r="D43" i="9"/>
  <c r="C43" i="9"/>
  <c r="AE42" i="9"/>
  <c r="J43" i="9" s="1"/>
  <c r="AD42" i="9"/>
  <c r="D42" i="9" s="1"/>
  <c r="AC42" i="9"/>
  <c r="AB42" i="9"/>
  <c r="C42" i="9" s="1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K42" i="9"/>
  <c r="F42" i="9"/>
  <c r="B42" i="9"/>
  <c r="A42" i="9"/>
  <c r="K41" i="9"/>
  <c r="I41" i="9"/>
  <c r="H41" i="9"/>
  <c r="G41" i="9"/>
  <c r="F41" i="9"/>
  <c r="E41" i="9"/>
  <c r="D41" i="9"/>
  <c r="C41" i="9"/>
  <c r="B41" i="9"/>
  <c r="A41" i="9"/>
  <c r="K40" i="9"/>
  <c r="I40" i="9"/>
  <c r="H40" i="9"/>
  <c r="G40" i="9"/>
  <c r="F40" i="9"/>
  <c r="E40" i="9"/>
  <c r="D40" i="9"/>
  <c r="C40" i="9"/>
  <c r="B40" i="9"/>
  <c r="A40" i="9"/>
  <c r="K39" i="9"/>
  <c r="J39" i="9"/>
  <c r="I39" i="9"/>
  <c r="H39" i="9"/>
  <c r="G39" i="9"/>
  <c r="F39" i="9"/>
  <c r="E39" i="9"/>
  <c r="D39" i="9"/>
  <c r="C39" i="9"/>
  <c r="B39" i="9"/>
  <c r="A39" i="9"/>
  <c r="K38" i="9"/>
  <c r="J38" i="9"/>
  <c r="I38" i="9"/>
  <c r="H38" i="9"/>
  <c r="G38" i="9"/>
  <c r="F38" i="9"/>
  <c r="E38" i="9"/>
  <c r="D38" i="9"/>
  <c r="C38" i="9"/>
  <c r="B38" i="9"/>
  <c r="A38" i="9"/>
  <c r="K37" i="9"/>
  <c r="J37" i="9"/>
  <c r="I37" i="9"/>
  <c r="H37" i="9"/>
  <c r="G37" i="9"/>
  <c r="F37" i="9"/>
  <c r="E37" i="9"/>
  <c r="D37" i="9"/>
  <c r="C37" i="9"/>
  <c r="B37" i="9"/>
  <c r="A37" i="9"/>
  <c r="K36" i="9"/>
  <c r="J36" i="9"/>
  <c r="I36" i="9"/>
  <c r="H36" i="9"/>
  <c r="G36" i="9"/>
  <c r="F36" i="9"/>
  <c r="E36" i="9"/>
  <c r="D36" i="9"/>
  <c r="C36" i="9"/>
  <c r="B36" i="9"/>
  <c r="A36" i="9"/>
  <c r="K35" i="9"/>
  <c r="I35" i="9"/>
  <c r="H35" i="9"/>
  <c r="G35" i="9"/>
  <c r="F35" i="9"/>
  <c r="E35" i="9"/>
  <c r="D35" i="9"/>
  <c r="C35" i="9"/>
  <c r="B35" i="9"/>
  <c r="A35" i="9"/>
  <c r="K34" i="9"/>
  <c r="I34" i="9"/>
  <c r="H34" i="9"/>
  <c r="G34" i="9"/>
  <c r="F34" i="9"/>
  <c r="E34" i="9"/>
  <c r="D34" i="9"/>
  <c r="C34" i="9"/>
  <c r="B34" i="9"/>
  <c r="A34" i="9"/>
  <c r="K33" i="9"/>
  <c r="I33" i="9"/>
  <c r="H33" i="9"/>
  <c r="G33" i="9"/>
  <c r="F33" i="9"/>
  <c r="E33" i="9"/>
  <c r="D33" i="9"/>
  <c r="C33" i="9"/>
  <c r="B33" i="9"/>
  <c r="A33" i="9"/>
  <c r="K32" i="9"/>
  <c r="I32" i="9"/>
  <c r="H32" i="9"/>
  <c r="G32" i="9"/>
  <c r="F32" i="9"/>
  <c r="E32" i="9"/>
  <c r="D32" i="9"/>
  <c r="C32" i="9"/>
  <c r="B32" i="9"/>
  <c r="A32" i="9"/>
  <c r="K31" i="9"/>
  <c r="I31" i="9"/>
  <c r="H31" i="9"/>
  <c r="G31" i="9"/>
  <c r="F31" i="9"/>
  <c r="E31" i="9"/>
  <c r="D31" i="9"/>
  <c r="C31" i="9"/>
  <c r="B31" i="9"/>
  <c r="A31" i="9"/>
  <c r="K30" i="9"/>
  <c r="J30" i="9"/>
  <c r="I30" i="9"/>
  <c r="H30" i="9"/>
  <c r="G30" i="9"/>
  <c r="F30" i="9"/>
  <c r="E30" i="9"/>
  <c r="D30" i="9"/>
  <c r="C30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" i="9"/>
  <c r="A1" i="9"/>
  <c r="AE72" i="8"/>
  <c r="H72" i="8" s="1"/>
  <c r="AD72" i="8"/>
  <c r="D72" i="8" s="1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F72" i="8"/>
  <c r="C72" i="8"/>
  <c r="B72" i="8"/>
  <c r="A72" i="8"/>
  <c r="K71" i="8"/>
  <c r="J71" i="8"/>
  <c r="I71" i="8"/>
  <c r="H71" i="8"/>
  <c r="G71" i="8"/>
  <c r="F71" i="8"/>
  <c r="E71" i="8"/>
  <c r="D71" i="8"/>
  <c r="C71" i="8"/>
  <c r="B71" i="8"/>
  <c r="A71" i="8"/>
  <c r="K70" i="8"/>
  <c r="J70" i="8"/>
  <c r="I70" i="8"/>
  <c r="H70" i="8"/>
  <c r="G70" i="8"/>
  <c r="F70" i="8"/>
  <c r="E70" i="8"/>
  <c r="D70" i="8"/>
  <c r="C70" i="8"/>
  <c r="B70" i="8"/>
  <c r="A70" i="8"/>
  <c r="K69" i="8"/>
  <c r="J69" i="8"/>
  <c r="I69" i="8"/>
  <c r="H69" i="8"/>
  <c r="G69" i="8"/>
  <c r="F69" i="8"/>
  <c r="E69" i="8"/>
  <c r="D69" i="8"/>
  <c r="C69" i="8"/>
  <c r="B69" i="8"/>
  <c r="A69" i="8"/>
  <c r="K68" i="8"/>
  <c r="J68" i="8"/>
  <c r="I68" i="8"/>
  <c r="H68" i="8"/>
  <c r="G68" i="8"/>
  <c r="F68" i="8"/>
  <c r="E68" i="8"/>
  <c r="D68" i="8"/>
  <c r="C68" i="8"/>
  <c r="B68" i="8"/>
  <c r="A68" i="8"/>
  <c r="K67" i="8"/>
  <c r="J67" i="8"/>
  <c r="I67" i="8"/>
  <c r="H67" i="8"/>
  <c r="G67" i="8"/>
  <c r="F67" i="8"/>
  <c r="E67" i="8"/>
  <c r="D67" i="8"/>
  <c r="C67" i="8"/>
  <c r="B67" i="8"/>
  <c r="A67" i="8"/>
  <c r="K66" i="8"/>
  <c r="J66" i="8"/>
  <c r="I66" i="8"/>
  <c r="H66" i="8"/>
  <c r="G66" i="8"/>
  <c r="F66" i="8"/>
  <c r="E66" i="8"/>
  <c r="D66" i="8"/>
  <c r="C66" i="8"/>
  <c r="B66" i="8"/>
  <c r="A66" i="8"/>
  <c r="K65" i="8"/>
  <c r="J65" i="8"/>
  <c r="I65" i="8"/>
  <c r="H65" i="8"/>
  <c r="G65" i="8"/>
  <c r="F65" i="8"/>
  <c r="E65" i="8"/>
  <c r="D65" i="8"/>
  <c r="C65" i="8"/>
  <c r="B65" i="8"/>
  <c r="A65" i="8"/>
  <c r="K64" i="8"/>
  <c r="J64" i="8"/>
  <c r="I64" i="8"/>
  <c r="H64" i="8"/>
  <c r="G64" i="8"/>
  <c r="F64" i="8"/>
  <c r="E64" i="8"/>
  <c r="D64" i="8"/>
  <c r="C64" i="8"/>
  <c r="B64" i="8"/>
  <c r="A64" i="8"/>
  <c r="K63" i="8"/>
  <c r="J63" i="8"/>
  <c r="I63" i="8"/>
  <c r="H63" i="8"/>
  <c r="G63" i="8"/>
  <c r="F63" i="8"/>
  <c r="E63" i="8"/>
  <c r="D63" i="8"/>
  <c r="C63" i="8"/>
  <c r="B63" i="8"/>
  <c r="A63" i="8"/>
  <c r="K62" i="8"/>
  <c r="J62" i="8"/>
  <c r="I62" i="8"/>
  <c r="H62" i="8"/>
  <c r="G62" i="8"/>
  <c r="F62" i="8"/>
  <c r="E62" i="8"/>
  <c r="D62" i="8"/>
  <c r="C62" i="8"/>
  <c r="B62" i="8"/>
  <c r="A62" i="8"/>
  <c r="K61" i="8"/>
  <c r="J61" i="8"/>
  <c r="I61" i="8"/>
  <c r="H61" i="8"/>
  <c r="G61" i="8"/>
  <c r="F61" i="8"/>
  <c r="E61" i="8"/>
  <c r="D61" i="8"/>
  <c r="C61" i="8"/>
  <c r="B61" i="8"/>
  <c r="A61" i="8"/>
  <c r="K60" i="8"/>
  <c r="J60" i="8"/>
  <c r="I60" i="8"/>
  <c r="H60" i="8"/>
  <c r="G60" i="8"/>
  <c r="F60" i="8"/>
  <c r="E60" i="8"/>
  <c r="D60" i="8"/>
  <c r="C60" i="8"/>
  <c r="B60" i="8"/>
  <c r="A60" i="8"/>
  <c r="K59" i="8"/>
  <c r="J59" i="8"/>
  <c r="I59" i="8"/>
  <c r="H59" i="8"/>
  <c r="G59" i="8"/>
  <c r="F59" i="8"/>
  <c r="E59" i="8"/>
  <c r="D59" i="8"/>
  <c r="C59" i="8"/>
  <c r="B59" i="8"/>
  <c r="A59" i="8"/>
  <c r="K58" i="8"/>
  <c r="J58" i="8"/>
  <c r="I58" i="8"/>
  <c r="H58" i="8"/>
  <c r="G58" i="8"/>
  <c r="F58" i="8"/>
  <c r="E58" i="8"/>
  <c r="D58" i="8"/>
  <c r="C58" i="8"/>
  <c r="B58" i="8"/>
  <c r="A58" i="8"/>
  <c r="K57" i="8"/>
  <c r="J57" i="8"/>
  <c r="I57" i="8"/>
  <c r="H57" i="8"/>
  <c r="G57" i="8"/>
  <c r="F57" i="8"/>
  <c r="E57" i="8"/>
  <c r="D57" i="8"/>
  <c r="C57" i="8"/>
  <c r="B57" i="8"/>
  <c r="A57" i="8"/>
  <c r="K56" i="8"/>
  <c r="J56" i="8"/>
  <c r="I56" i="8"/>
  <c r="H56" i="8"/>
  <c r="G56" i="8"/>
  <c r="F56" i="8"/>
  <c r="E56" i="8"/>
  <c r="D56" i="8"/>
  <c r="C56" i="8"/>
  <c r="B56" i="8"/>
  <c r="A56" i="8"/>
  <c r="K55" i="8"/>
  <c r="J55" i="8"/>
  <c r="I55" i="8"/>
  <c r="H55" i="8"/>
  <c r="G55" i="8"/>
  <c r="F55" i="8"/>
  <c r="E55" i="8"/>
  <c r="D55" i="8"/>
  <c r="C55" i="8"/>
  <c r="B55" i="8"/>
  <c r="A55" i="8"/>
  <c r="K54" i="8"/>
  <c r="J54" i="8"/>
  <c r="I54" i="8"/>
  <c r="H54" i="8"/>
  <c r="G54" i="8"/>
  <c r="F54" i="8"/>
  <c r="E54" i="8"/>
  <c r="D54" i="8"/>
  <c r="C54" i="8"/>
  <c r="B54" i="8"/>
  <c r="A54" i="8"/>
  <c r="K53" i="8"/>
  <c r="J53" i="8"/>
  <c r="I53" i="8"/>
  <c r="H53" i="8"/>
  <c r="G53" i="8"/>
  <c r="F53" i="8"/>
  <c r="E53" i="8"/>
  <c r="D53" i="8"/>
  <c r="C53" i="8"/>
  <c r="B53" i="8"/>
  <c r="A53" i="8"/>
  <c r="K52" i="8"/>
  <c r="J52" i="8"/>
  <c r="I52" i="8"/>
  <c r="H52" i="8"/>
  <c r="G52" i="8"/>
  <c r="F52" i="8"/>
  <c r="E52" i="8"/>
  <c r="D52" i="8"/>
  <c r="C52" i="8"/>
  <c r="B52" i="8"/>
  <c r="A52" i="8"/>
  <c r="K51" i="8"/>
  <c r="J51" i="8"/>
  <c r="I51" i="8"/>
  <c r="H51" i="8"/>
  <c r="G51" i="8"/>
  <c r="F51" i="8"/>
  <c r="E51" i="8"/>
  <c r="D51" i="8"/>
  <c r="C51" i="8"/>
  <c r="B51" i="8"/>
  <c r="A51" i="8"/>
  <c r="K50" i="8"/>
  <c r="J50" i="8"/>
  <c r="I50" i="8"/>
  <c r="H50" i="8"/>
  <c r="G50" i="8"/>
  <c r="F50" i="8"/>
  <c r="E50" i="8"/>
  <c r="D50" i="8"/>
  <c r="C50" i="8"/>
  <c r="B50" i="8"/>
  <c r="A50" i="8"/>
  <c r="K49" i="8"/>
  <c r="J49" i="8"/>
  <c r="I49" i="8"/>
  <c r="H49" i="8"/>
  <c r="G49" i="8"/>
  <c r="F49" i="8"/>
  <c r="E49" i="8"/>
  <c r="D49" i="8"/>
  <c r="C49" i="8"/>
  <c r="B49" i="8"/>
  <c r="A49" i="8"/>
  <c r="K48" i="8"/>
  <c r="J48" i="8"/>
  <c r="I48" i="8"/>
  <c r="H48" i="8"/>
  <c r="G48" i="8"/>
  <c r="F48" i="8"/>
  <c r="E48" i="8"/>
  <c r="D48" i="8"/>
  <c r="C48" i="8"/>
  <c r="B48" i="8"/>
  <c r="A48" i="8"/>
  <c r="K47" i="8"/>
  <c r="J47" i="8"/>
  <c r="I47" i="8"/>
  <c r="H47" i="8"/>
  <c r="G47" i="8"/>
  <c r="F47" i="8"/>
  <c r="E47" i="8"/>
  <c r="D47" i="8"/>
  <c r="C47" i="8"/>
  <c r="B47" i="8"/>
  <c r="A47" i="8"/>
  <c r="K46" i="8"/>
  <c r="J46" i="8"/>
  <c r="I46" i="8"/>
  <c r="H46" i="8"/>
  <c r="G46" i="8"/>
  <c r="F46" i="8"/>
  <c r="E46" i="8"/>
  <c r="D46" i="8"/>
  <c r="C46" i="8"/>
  <c r="B46" i="8"/>
  <c r="A46" i="8"/>
  <c r="K45" i="8"/>
  <c r="J45" i="8"/>
  <c r="I45" i="8"/>
  <c r="H45" i="8"/>
  <c r="G45" i="8"/>
  <c r="F45" i="8"/>
  <c r="E45" i="8"/>
  <c r="D45" i="8"/>
  <c r="C45" i="8"/>
  <c r="B45" i="8"/>
  <c r="A45" i="8"/>
  <c r="K44" i="8"/>
  <c r="J44" i="8"/>
  <c r="I44" i="8"/>
  <c r="H44" i="8"/>
  <c r="G44" i="8"/>
  <c r="F44" i="8"/>
  <c r="E44" i="8"/>
  <c r="D44" i="8"/>
  <c r="C44" i="8"/>
  <c r="B44" i="8"/>
  <c r="A44" i="8"/>
  <c r="K43" i="8"/>
  <c r="J43" i="8"/>
  <c r="I43" i="8"/>
  <c r="H43" i="8"/>
  <c r="G43" i="8"/>
  <c r="F43" i="8"/>
  <c r="E43" i="8"/>
  <c r="D43" i="8"/>
  <c r="C43" i="8"/>
  <c r="B43" i="8"/>
  <c r="A43" i="8"/>
  <c r="K42" i="8"/>
  <c r="J42" i="8"/>
  <c r="I42" i="8"/>
  <c r="H42" i="8"/>
  <c r="G42" i="8"/>
  <c r="F42" i="8"/>
  <c r="E42" i="8"/>
  <c r="D42" i="8"/>
  <c r="C42" i="8"/>
  <c r="B42" i="8"/>
  <c r="A42" i="8"/>
  <c r="K41" i="8"/>
  <c r="J41" i="8"/>
  <c r="I41" i="8"/>
  <c r="H41" i="8"/>
  <c r="G41" i="8"/>
  <c r="F41" i="8"/>
  <c r="E41" i="8"/>
  <c r="D41" i="8"/>
  <c r="C41" i="8"/>
  <c r="B41" i="8"/>
  <c r="A41" i="8"/>
  <c r="K40" i="8"/>
  <c r="J40" i="8"/>
  <c r="I40" i="8"/>
  <c r="H40" i="8"/>
  <c r="G40" i="8"/>
  <c r="F40" i="8"/>
  <c r="E40" i="8"/>
  <c r="D40" i="8"/>
  <c r="C40" i="8"/>
  <c r="B40" i="8"/>
  <c r="A40" i="8"/>
  <c r="K39" i="8"/>
  <c r="J39" i="8"/>
  <c r="I39" i="8"/>
  <c r="H39" i="8"/>
  <c r="G39" i="8"/>
  <c r="F39" i="8"/>
  <c r="E39" i="8"/>
  <c r="D39" i="8"/>
  <c r="C39" i="8"/>
  <c r="B39" i="8"/>
  <c r="A39" i="8"/>
  <c r="K38" i="8"/>
  <c r="K72" i="8" s="1"/>
  <c r="J38" i="8"/>
  <c r="J72" i="8" s="1"/>
  <c r="I38" i="8"/>
  <c r="H38" i="8"/>
  <c r="G38" i="8"/>
  <c r="F38" i="8"/>
  <c r="E38" i="8"/>
  <c r="D38" i="8"/>
  <c r="C38" i="8"/>
  <c r="B38" i="8"/>
  <c r="A38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AD76" i="10"/>
  <c r="E76" i="10" s="1"/>
  <c r="AC76" i="10"/>
  <c r="D76" i="10" s="1"/>
  <c r="AB76" i="10"/>
  <c r="AA76" i="10"/>
  <c r="C76" i="10" s="1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F76" i="10"/>
  <c r="B76" i="10"/>
  <c r="A76" i="10"/>
  <c r="K75" i="10"/>
  <c r="J75" i="10"/>
  <c r="I75" i="10"/>
  <c r="H75" i="10"/>
  <c r="G75" i="10"/>
  <c r="F75" i="10"/>
  <c r="E75" i="10"/>
  <c r="D75" i="10"/>
  <c r="C75" i="10"/>
  <c r="B75" i="10"/>
  <c r="A75" i="10"/>
  <c r="K74" i="10"/>
  <c r="J74" i="10"/>
  <c r="I74" i="10"/>
  <c r="H74" i="10"/>
  <c r="G74" i="10"/>
  <c r="F74" i="10"/>
  <c r="E74" i="10"/>
  <c r="D74" i="10"/>
  <c r="C74" i="10"/>
  <c r="B74" i="10"/>
  <c r="A74" i="10"/>
  <c r="K73" i="10"/>
  <c r="J73" i="10"/>
  <c r="I73" i="10"/>
  <c r="H73" i="10"/>
  <c r="G73" i="10"/>
  <c r="F73" i="10"/>
  <c r="E73" i="10"/>
  <c r="D73" i="10"/>
  <c r="C73" i="10"/>
  <c r="B73" i="10"/>
  <c r="A73" i="10"/>
  <c r="K72" i="10"/>
  <c r="J72" i="10"/>
  <c r="I72" i="10"/>
  <c r="H72" i="10"/>
  <c r="G72" i="10"/>
  <c r="F72" i="10"/>
  <c r="E72" i="10"/>
  <c r="D72" i="10"/>
  <c r="C72" i="10"/>
  <c r="B72" i="10"/>
  <c r="A72" i="10"/>
  <c r="K71" i="10"/>
  <c r="J71" i="10"/>
  <c r="I71" i="10"/>
  <c r="H71" i="10"/>
  <c r="G71" i="10"/>
  <c r="F71" i="10"/>
  <c r="E71" i="10"/>
  <c r="D71" i="10"/>
  <c r="C71" i="10"/>
  <c r="B71" i="10"/>
  <c r="A71" i="10"/>
  <c r="K70" i="10"/>
  <c r="J70" i="10"/>
  <c r="I70" i="10"/>
  <c r="H70" i="10"/>
  <c r="G70" i="10"/>
  <c r="F70" i="10"/>
  <c r="E70" i="10"/>
  <c r="D70" i="10"/>
  <c r="C70" i="10"/>
  <c r="B70" i="10"/>
  <c r="A70" i="10"/>
  <c r="K69" i="10"/>
  <c r="J69" i="10"/>
  <c r="I69" i="10"/>
  <c r="H69" i="10"/>
  <c r="G69" i="10"/>
  <c r="F69" i="10"/>
  <c r="E69" i="10"/>
  <c r="D69" i="10"/>
  <c r="C69" i="10"/>
  <c r="B69" i="10"/>
  <c r="A69" i="10"/>
  <c r="K68" i="10"/>
  <c r="J68" i="10"/>
  <c r="I68" i="10"/>
  <c r="H68" i="10"/>
  <c r="G68" i="10"/>
  <c r="F68" i="10"/>
  <c r="E68" i="10"/>
  <c r="D68" i="10"/>
  <c r="C68" i="10"/>
  <c r="B68" i="10"/>
  <c r="A68" i="10"/>
  <c r="K67" i="10"/>
  <c r="J67" i="10"/>
  <c r="I67" i="10"/>
  <c r="H67" i="10"/>
  <c r="G67" i="10"/>
  <c r="F67" i="10"/>
  <c r="E67" i="10"/>
  <c r="D67" i="10"/>
  <c r="C67" i="10"/>
  <c r="B67" i="10"/>
  <c r="A67" i="10"/>
  <c r="K66" i="10"/>
  <c r="J66" i="10"/>
  <c r="I66" i="10"/>
  <c r="H66" i="10"/>
  <c r="G66" i="10"/>
  <c r="F66" i="10"/>
  <c r="E66" i="10"/>
  <c r="D66" i="10"/>
  <c r="C66" i="10"/>
  <c r="B66" i="10"/>
  <c r="A66" i="10"/>
  <c r="K65" i="10"/>
  <c r="J65" i="10"/>
  <c r="I65" i="10"/>
  <c r="H65" i="10"/>
  <c r="G65" i="10"/>
  <c r="F65" i="10"/>
  <c r="E65" i="10"/>
  <c r="D65" i="10"/>
  <c r="C65" i="10"/>
  <c r="B65" i="10"/>
  <c r="A65" i="10"/>
  <c r="K64" i="10"/>
  <c r="J64" i="10"/>
  <c r="I64" i="10"/>
  <c r="H64" i="10"/>
  <c r="G64" i="10"/>
  <c r="F64" i="10"/>
  <c r="E64" i="10"/>
  <c r="D64" i="10"/>
  <c r="C64" i="10"/>
  <c r="B64" i="10"/>
  <c r="A64" i="10"/>
  <c r="K63" i="10"/>
  <c r="J63" i="10"/>
  <c r="I63" i="10"/>
  <c r="H63" i="10"/>
  <c r="G63" i="10"/>
  <c r="F63" i="10"/>
  <c r="E63" i="10"/>
  <c r="D63" i="10"/>
  <c r="C63" i="10"/>
  <c r="B63" i="10"/>
  <c r="A63" i="10"/>
  <c r="K62" i="10"/>
  <c r="J62" i="10"/>
  <c r="I62" i="10"/>
  <c r="H62" i="10"/>
  <c r="G62" i="10"/>
  <c r="F62" i="10"/>
  <c r="E62" i="10"/>
  <c r="D62" i="10"/>
  <c r="C62" i="10"/>
  <c r="B62" i="10"/>
  <c r="A62" i="10"/>
  <c r="K61" i="10"/>
  <c r="J61" i="10"/>
  <c r="I61" i="10"/>
  <c r="H61" i="10"/>
  <c r="G61" i="10"/>
  <c r="F61" i="10"/>
  <c r="E61" i="10"/>
  <c r="D61" i="10"/>
  <c r="C61" i="10"/>
  <c r="B61" i="10"/>
  <c r="A61" i="10"/>
  <c r="K60" i="10"/>
  <c r="J60" i="10"/>
  <c r="I60" i="10"/>
  <c r="H60" i="10"/>
  <c r="G60" i="10"/>
  <c r="F60" i="10"/>
  <c r="E60" i="10"/>
  <c r="D60" i="10"/>
  <c r="C60" i="10"/>
  <c r="B60" i="10"/>
  <c r="A60" i="10"/>
  <c r="K59" i="10"/>
  <c r="J59" i="10"/>
  <c r="I59" i="10"/>
  <c r="H59" i="10"/>
  <c r="G59" i="10"/>
  <c r="F59" i="10"/>
  <c r="E59" i="10"/>
  <c r="D59" i="10"/>
  <c r="C59" i="10"/>
  <c r="B59" i="10"/>
  <c r="A59" i="10"/>
  <c r="K58" i="10"/>
  <c r="J58" i="10"/>
  <c r="I58" i="10"/>
  <c r="H58" i="10"/>
  <c r="G58" i="10"/>
  <c r="F58" i="10"/>
  <c r="E58" i="10"/>
  <c r="D58" i="10"/>
  <c r="C58" i="10"/>
  <c r="B58" i="10"/>
  <c r="A58" i="10"/>
  <c r="K57" i="10"/>
  <c r="J57" i="10"/>
  <c r="I57" i="10"/>
  <c r="H57" i="10"/>
  <c r="G57" i="10"/>
  <c r="F57" i="10"/>
  <c r="E57" i="10"/>
  <c r="D57" i="10"/>
  <c r="C57" i="10"/>
  <c r="B57" i="10"/>
  <c r="A57" i="10"/>
  <c r="K56" i="10"/>
  <c r="J56" i="10"/>
  <c r="I56" i="10"/>
  <c r="H56" i="10"/>
  <c r="G56" i="10"/>
  <c r="F56" i="10"/>
  <c r="E56" i="10"/>
  <c r="D56" i="10"/>
  <c r="C56" i="10"/>
  <c r="B56" i="10"/>
  <c r="A56" i="10"/>
  <c r="K55" i="10"/>
  <c r="J55" i="10"/>
  <c r="I55" i="10"/>
  <c r="H55" i="10"/>
  <c r="G55" i="10"/>
  <c r="F55" i="10"/>
  <c r="E55" i="10"/>
  <c r="D55" i="10"/>
  <c r="C55" i="10"/>
  <c r="B55" i="10"/>
  <c r="A55" i="10"/>
  <c r="K54" i="10"/>
  <c r="J54" i="10"/>
  <c r="I54" i="10"/>
  <c r="H54" i="10"/>
  <c r="G54" i="10"/>
  <c r="F54" i="10"/>
  <c r="E54" i="10"/>
  <c r="D54" i="10"/>
  <c r="C54" i="10"/>
  <c r="B54" i="10"/>
  <c r="A54" i="10"/>
  <c r="K53" i="10"/>
  <c r="J53" i="10"/>
  <c r="I53" i="10"/>
  <c r="H53" i="10"/>
  <c r="G53" i="10"/>
  <c r="F53" i="10"/>
  <c r="E53" i="10"/>
  <c r="D53" i="10"/>
  <c r="C53" i="10"/>
  <c r="B53" i="10"/>
  <c r="A53" i="10"/>
  <c r="K52" i="10"/>
  <c r="J52" i="10"/>
  <c r="I52" i="10"/>
  <c r="H52" i="10"/>
  <c r="G52" i="10"/>
  <c r="F52" i="10"/>
  <c r="E52" i="10"/>
  <c r="D52" i="10"/>
  <c r="C52" i="10"/>
  <c r="B52" i="10"/>
  <c r="A52" i="10"/>
  <c r="K51" i="10"/>
  <c r="J51" i="10"/>
  <c r="I51" i="10"/>
  <c r="H51" i="10"/>
  <c r="G51" i="10"/>
  <c r="F51" i="10"/>
  <c r="E51" i="10"/>
  <c r="D51" i="10"/>
  <c r="C51" i="10"/>
  <c r="B51" i="10"/>
  <c r="A51" i="10"/>
  <c r="K50" i="10"/>
  <c r="J50" i="10"/>
  <c r="I50" i="10"/>
  <c r="H50" i="10"/>
  <c r="G50" i="10"/>
  <c r="F50" i="10"/>
  <c r="E50" i="10"/>
  <c r="D50" i="10"/>
  <c r="C50" i="10"/>
  <c r="B50" i="10"/>
  <c r="A50" i="10"/>
  <c r="K49" i="10"/>
  <c r="J49" i="10"/>
  <c r="I49" i="10"/>
  <c r="H49" i="10"/>
  <c r="G49" i="10"/>
  <c r="F49" i="10"/>
  <c r="E49" i="10"/>
  <c r="D49" i="10"/>
  <c r="C49" i="10"/>
  <c r="B49" i="10"/>
  <c r="A49" i="10"/>
  <c r="K48" i="10"/>
  <c r="J48" i="10"/>
  <c r="I48" i="10"/>
  <c r="H48" i="10"/>
  <c r="G48" i="10"/>
  <c r="F48" i="10"/>
  <c r="E48" i="10"/>
  <c r="D48" i="10"/>
  <c r="C48" i="10"/>
  <c r="B48" i="10"/>
  <c r="A48" i="10"/>
  <c r="K47" i="10"/>
  <c r="J47" i="10"/>
  <c r="I47" i="10"/>
  <c r="H47" i="10"/>
  <c r="G47" i="10"/>
  <c r="F47" i="10"/>
  <c r="E47" i="10"/>
  <c r="D47" i="10"/>
  <c r="C47" i="10"/>
  <c r="B47" i="10"/>
  <c r="A47" i="10"/>
  <c r="K46" i="10"/>
  <c r="J46" i="10"/>
  <c r="I46" i="10"/>
  <c r="H46" i="10"/>
  <c r="G46" i="10"/>
  <c r="F46" i="10"/>
  <c r="E46" i="10"/>
  <c r="D46" i="10"/>
  <c r="C46" i="10"/>
  <c r="B46" i="10"/>
  <c r="A46" i="10"/>
  <c r="K45" i="10"/>
  <c r="J45" i="10"/>
  <c r="I45" i="10"/>
  <c r="H45" i="10"/>
  <c r="G45" i="10"/>
  <c r="F45" i="10"/>
  <c r="E45" i="10"/>
  <c r="D45" i="10"/>
  <c r="C45" i="10"/>
  <c r="B45" i="10"/>
  <c r="A45" i="10"/>
  <c r="K44" i="10"/>
  <c r="J44" i="10"/>
  <c r="I44" i="10"/>
  <c r="H44" i="10"/>
  <c r="G44" i="10"/>
  <c r="F44" i="10"/>
  <c r="E44" i="10"/>
  <c r="D44" i="10"/>
  <c r="C44" i="10"/>
  <c r="B44" i="10"/>
  <c r="A44" i="10"/>
  <c r="K43" i="10"/>
  <c r="J43" i="10"/>
  <c r="I43" i="10"/>
  <c r="H43" i="10"/>
  <c r="G43" i="10"/>
  <c r="F43" i="10"/>
  <c r="E43" i="10"/>
  <c r="D43" i="10"/>
  <c r="C43" i="10"/>
  <c r="B43" i="10"/>
  <c r="A43" i="10"/>
  <c r="K42" i="10"/>
  <c r="J42" i="10"/>
  <c r="I42" i="10"/>
  <c r="H42" i="10"/>
  <c r="G42" i="10"/>
  <c r="F42" i="10"/>
  <c r="E42" i="10"/>
  <c r="D42" i="10"/>
  <c r="C42" i="10"/>
  <c r="B42" i="10"/>
  <c r="A42" i="10"/>
  <c r="K41" i="10"/>
  <c r="J41" i="10"/>
  <c r="I41" i="10"/>
  <c r="H41" i="10"/>
  <c r="G41" i="10"/>
  <c r="F41" i="10"/>
  <c r="E41" i="10"/>
  <c r="D41" i="10"/>
  <c r="C41" i="10"/>
  <c r="B41" i="10"/>
  <c r="A41" i="10"/>
  <c r="K40" i="10"/>
  <c r="K76" i="10" s="1"/>
  <c r="J40" i="10"/>
  <c r="J76" i="10" s="1"/>
  <c r="I40" i="10"/>
  <c r="H40" i="10"/>
  <c r="G40" i="10"/>
  <c r="F40" i="10"/>
  <c r="E40" i="10"/>
  <c r="D40" i="10"/>
  <c r="C40" i="10"/>
  <c r="B40" i="10"/>
  <c r="A40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1" i="10"/>
  <c r="A1" i="10"/>
  <c r="AE70" i="14"/>
  <c r="I70" i="14" s="1"/>
  <c r="AD70" i="14"/>
  <c r="D70" i="14" s="1"/>
  <c r="AC70" i="14"/>
  <c r="AB70" i="14"/>
  <c r="C70" i="14" s="1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K70" i="14"/>
  <c r="F70" i="14"/>
  <c r="B70" i="14"/>
  <c r="A70" i="14"/>
  <c r="K69" i="14"/>
  <c r="J69" i="14"/>
  <c r="I69" i="14"/>
  <c r="H69" i="14"/>
  <c r="G69" i="14"/>
  <c r="F69" i="14"/>
  <c r="E69" i="14"/>
  <c r="D69" i="14"/>
  <c r="C69" i="14"/>
  <c r="B69" i="14"/>
  <c r="A69" i="14"/>
  <c r="K68" i="14"/>
  <c r="J68" i="14"/>
  <c r="I68" i="14"/>
  <c r="H68" i="14"/>
  <c r="G68" i="14"/>
  <c r="F68" i="14"/>
  <c r="E68" i="14"/>
  <c r="D68" i="14"/>
  <c r="C68" i="14"/>
  <c r="B68" i="14"/>
  <c r="A68" i="14"/>
  <c r="K67" i="14"/>
  <c r="J67" i="14"/>
  <c r="I67" i="14"/>
  <c r="H67" i="14"/>
  <c r="G67" i="14"/>
  <c r="F67" i="14"/>
  <c r="E67" i="14"/>
  <c r="D67" i="14"/>
  <c r="C67" i="14"/>
  <c r="B67" i="14"/>
  <c r="A67" i="14"/>
  <c r="K66" i="14"/>
  <c r="J66" i="14"/>
  <c r="I66" i="14"/>
  <c r="H66" i="14"/>
  <c r="G66" i="14"/>
  <c r="F66" i="14"/>
  <c r="E66" i="14"/>
  <c r="D66" i="14"/>
  <c r="C66" i="14"/>
  <c r="B66" i="14"/>
  <c r="A66" i="14"/>
  <c r="K65" i="14"/>
  <c r="J65" i="14"/>
  <c r="I65" i="14"/>
  <c r="H65" i="14"/>
  <c r="G65" i="14"/>
  <c r="F65" i="14"/>
  <c r="E65" i="14"/>
  <c r="D65" i="14"/>
  <c r="C65" i="14"/>
  <c r="B65" i="14"/>
  <c r="A65" i="14"/>
  <c r="K64" i="14"/>
  <c r="J64" i="14"/>
  <c r="I64" i="14"/>
  <c r="H64" i="14"/>
  <c r="G64" i="14"/>
  <c r="F64" i="14"/>
  <c r="E64" i="14"/>
  <c r="D64" i="14"/>
  <c r="C64" i="14"/>
  <c r="B64" i="14"/>
  <c r="A64" i="14"/>
  <c r="K63" i="14"/>
  <c r="J63" i="14"/>
  <c r="I63" i="14"/>
  <c r="H63" i="14"/>
  <c r="G63" i="14"/>
  <c r="F63" i="14"/>
  <c r="E63" i="14"/>
  <c r="D63" i="14"/>
  <c r="C63" i="14"/>
  <c r="B63" i="14"/>
  <c r="A63" i="14"/>
  <c r="K62" i="14"/>
  <c r="J62" i="14"/>
  <c r="I62" i="14"/>
  <c r="H62" i="14"/>
  <c r="G62" i="14"/>
  <c r="F62" i="14"/>
  <c r="E62" i="14"/>
  <c r="D62" i="14"/>
  <c r="C62" i="14"/>
  <c r="B62" i="14"/>
  <c r="A62" i="14"/>
  <c r="K61" i="14"/>
  <c r="J61" i="14"/>
  <c r="I61" i="14"/>
  <c r="H61" i="14"/>
  <c r="G61" i="14"/>
  <c r="F61" i="14"/>
  <c r="E61" i="14"/>
  <c r="D61" i="14"/>
  <c r="C61" i="14"/>
  <c r="B61" i="14"/>
  <c r="A61" i="14"/>
  <c r="K60" i="14"/>
  <c r="J60" i="14"/>
  <c r="I60" i="14"/>
  <c r="H60" i="14"/>
  <c r="G60" i="14"/>
  <c r="F60" i="14"/>
  <c r="E60" i="14"/>
  <c r="D60" i="14"/>
  <c r="C60" i="14"/>
  <c r="B60" i="14"/>
  <c r="A60" i="14"/>
  <c r="K59" i="14"/>
  <c r="J59" i="14"/>
  <c r="I59" i="14"/>
  <c r="H59" i="14"/>
  <c r="G59" i="14"/>
  <c r="F59" i="14"/>
  <c r="E59" i="14"/>
  <c r="D59" i="14"/>
  <c r="C59" i="14"/>
  <c r="B59" i="14"/>
  <c r="A59" i="14"/>
  <c r="K58" i="14"/>
  <c r="J58" i="14"/>
  <c r="I58" i="14"/>
  <c r="H58" i="14"/>
  <c r="G58" i="14"/>
  <c r="F58" i="14"/>
  <c r="E58" i="14"/>
  <c r="D58" i="14"/>
  <c r="C58" i="14"/>
  <c r="B58" i="14"/>
  <c r="A58" i="14"/>
  <c r="K57" i="14"/>
  <c r="J57" i="14"/>
  <c r="I57" i="14"/>
  <c r="H57" i="14"/>
  <c r="G57" i="14"/>
  <c r="F57" i="14"/>
  <c r="E57" i="14"/>
  <c r="D57" i="14"/>
  <c r="C57" i="14"/>
  <c r="B57" i="14"/>
  <c r="A57" i="14"/>
  <c r="K56" i="14"/>
  <c r="J56" i="14"/>
  <c r="I56" i="14"/>
  <c r="H56" i="14"/>
  <c r="G56" i="14"/>
  <c r="F56" i="14"/>
  <c r="E56" i="14"/>
  <c r="D56" i="14"/>
  <c r="C56" i="14"/>
  <c r="B56" i="14"/>
  <c r="A56" i="14"/>
  <c r="K55" i="14"/>
  <c r="J55" i="14"/>
  <c r="I55" i="14"/>
  <c r="H55" i="14"/>
  <c r="G55" i="14"/>
  <c r="F55" i="14"/>
  <c r="E55" i="14"/>
  <c r="D55" i="14"/>
  <c r="C55" i="14"/>
  <c r="B55" i="14"/>
  <c r="A55" i="14"/>
  <c r="K54" i="14"/>
  <c r="J54" i="14"/>
  <c r="I54" i="14"/>
  <c r="H54" i="14"/>
  <c r="G54" i="14"/>
  <c r="F54" i="14"/>
  <c r="E54" i="14"/>
  <c r="D54" i="14"/>
  <c r="C54" i="14"/>
  <c r="B54" i="14"/>
  <c r="A54" i="14"/>
  <c r="K53" i="14"/>
  <c r="J53" i="14"/>
  <c r="I53" i="14"/>
  <c r="H53" i="14"/>
  <c r="G53" i="14"/>
  <c r="F53" i="14"/>
  <c r="E53" i="14"/>
  <c r="D53" i="14"/>
  <c r="C53" i="14"/>
  <c r="B53" i="14"/>
  <c r="A53" i="14"/>
  <c r="K52" i="14"/>
  <c r="J52" i="14"/>
  <c r="I52" i="14"/>
  <c r="H52" i="14"/>
  <c r="G52" i="14"/>
  <c r="F52" i="14"/>
  <c r="E52" i="14"/>
  <c r="D52" i="14"/>
  <c r="C52" i="14"/>
  <c r="B52" i="14"/>
  <c r="A52" i="14"/>
  <c r="K51" i="14"/>
  <c r="J51" i="14"/>
  <c r="I51" i="14"/>
  <c r="H51" i="14"/>
  <c r="G51" i="14"/>
  <c r="F51" i="14"/>
  <c r="E51" i="14"/>
  <c r="D51" i="14"/>
  <c r="C51" i="14"/>
  <c r="B51" i="14"/>
  <c r="A51" i="14"/>
  <c r="K50" i="14"/>
  <c r="J50" i="14"/>
  <c r="I50" i="14"/>
  <c r="H50" i="14"/>
  <c r="G50" i="14"/>
  <c r="F50" i="14"/>
  <c r="E50" i="14"/>
  <c r="D50" i="14"/>
  <c r="C50" i="14"/>
  <c r="B50" i="14"/>
  <c r="A50" i="14"/>
  <c r="K49" i="14"/>
  <c r="J49" i="14"/>
  <c r="I49" i="14"/>
  <c r="H49" i="14"/>
  <c r="G49" i="14"/>
  <c r="F49" i="14"/>
  <c r="E49" i="14"/>
  <c r="D49" i="14"/>
  <c r="C49" i="14"/>
  <c r="B49" i="14"/>
  <c r="A49" i="14"/>
  <c r="K48" i="14"/>
  <c r="J48" i="14"/>
  <c r="I48" i="14"/>
  <c r="H48" i="14"/>
  <c r="G48" i="14"/>
  <c r="F48" i="14"/>
  <c r="E48" i="14"/>
  <c r="D48" i="14"/>
  <c r="C48" i="14"/>
  <c r="B48" i="14"/>
  <c r="A48" i="14"/>
  <c r="K47" i="14"/>
  <c r="J47" i="14"/>
  <c r="I47" i="14"/>
  <c r="H47" i="14"/>
  <c r="G47" i="14"/>
  <c r="F47" i="14"/>
  <c r="E47" i="14"/>
  <c r="D47" i="14"/>
  <c r="C47" i="14"/>
  <c r="B47" i="14"/>
  <c r="A47" i="14"/>
  <c r="K46" i="14"/>
  <c r="J46" i="14"/>
  <c r="I46" i="14"/>
  <c r="H46" i="14"/>
  <c r="G46" i="14"/>
  <c r="F46" i="14"/>
  <c r="E46" i="14"/>
  <c r="D46" i="14"/>
  <c r="C46" i="14"/>
  <c r="B46" i="14"/>
  <c r="A46" i="14"/>
  <c r="K45" i="14"/>
  <c r="J45" i="14"/>
  <c r="I45" i="14"/>
  <c r="H45" i="14"/>
  <c r="G45" i="14"/>
  <c r="F45" i="14"/>
  <c r="E45" i="14"/>
  <c r="D45" i="14"/>
  <c r="C45" i="14"/>
  <c r="B45" i="14"/>
  <c r="A45" i="14"/>
  <c r="K44" i="14"/>
  <c r="J44" i="14"/>
  <c r="I44" i="14"/>
  <c r="H44" i="14"/>
  <c r="G44" i="14"/>
  <c r="F44" i="14"/>
  <c r="E44" i="14"/>
  <c r="D44" i="14"/>
  <c r="C44" i="14"/>
  <c r="B44" i="14"/>
  <c r="A44" i="14"/>
  <c r="K43" i="14"/>
  <c r="J43" i="14"/>
  <c r="I43" i="14"/>
  <c r="H43" i="14"/>
  <c r="G43" i="14"/>
  <c r="F43" i="14"/>
  <c r="E43" i="14"/>
  <c r="D43" i="14"/>
  <c r="C43" i="14"/>
  <c r="B43" i="14"/>
  <c r="A43" i="14"/>
  <c r="K42" i="14"/>
  <c r="J42" i="14"/>
  <c r="I42" i="14"/>
  <c r="H42" i="14"/>
  <c r="G42" i="14"/>
  <c r="F42" i="14"/>
  <c r="E42" i="14"/>
  <c r="D42" i="14"/>
  <c r="C42" i="14"/>
  <c r="B42" i="14"/>
  <c r="A42" i="14"/>
  <c r="K41" i="14"/>
  <c r="J41" i="14"/>
  <c r="I41" i="14"/>
  <c r="H41" i="14"/>
  <c r="G41" i="14"/>
  <c r="F41" i="14"/>
  <c r="E41" i="14"/>
  <c r="D41" i="14"/>
  <c r="C41" i="14"/>
  <c r="B41" i="14"/>
  <c r="A41" i="14"/>
  <c r="K40" i="14"/>
  <c r="J40" i="14"/>
  <c r="I40" i="14"/>
  <c r="H40" i="14"/>
  <c r="G40" i="14"/>
  <c r="F40" i="14"/>
  <c r="E40" i="14"/>
  <c r="D40" i="14"/>
  <c r="C40" i="14"/>
  <c r="B40" i="14"/>
  <c r="A40" i="14"/>
  <c r="K39" i="14"/>
  <c r="J39" i="14"/>
  <c r="I39" i="14"/>
  <c r="H39" i="14"/>
  <c r="G39" i="14"/>
  <c r="F39" i="14"/>
  <c r="E39" i="14"/>
  <c r="D39" i="14"/>
  <c r="C39" i="14"/>
  <c r="B39" i="14"/>
  <c r="A39" i="14"/>
  <c r="K38" i="14"/>
  <c r="J38" i="14"/>
  <c r="J70" i="14" s="1"/>
  <c r="I38" i="14"/>
  <c r="H38" i="14"/>
  <c r="G38" i="14"/>
  <c r="F38" i="14"/>
  <c r="E38" i="14"/>
  <c r="D38" i="14"/>
  <c r="C38" i="14"/>
  <c r="B38" i="14"/>
  <c r="A38" i="14"/>
  <c r="K37" i="14"/>
  <c r="J37" i="14"/>
  <c r="I37" i="14"/>
  <c r="H37" i="14"/>
  <c r="G37" i="14"/>
  <c r="F37" i="14"/>
  <c r="E37" i="14"/>
  <c r="D37" i="14"/>
  <c r="C37" i="14"/>
  <c r="B37" i="14"/>
  <c r="A37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AE202" i="11"/>
  <c r="AD202" i="11"/>
  <c r="AC202" i="11"/>
  <c r="AB202" i="11"/>
  <c r="C202" i="11" s="1"/>
  <c r="AA202" i="11"/>
  <c r="Z202" i="11"/>
  <c r="Y202" i="11"/>
  <c r="X202" i="11"/>
  <c r="W202" i="11"/>
  <c r="V202" i="11"/>
  <c r="U202" i="11"/>
  <c r="T202" i="11"/>
  <c r="S202" i="11"/>
  <c r="R202" i="11"/>
  <c r="Q202" i="11"/>
  <c r="P202" i="11"/>
  <c r="O202" i="11"/>
  <c r="K202" i="11"/>
  <c r="I202" i="11"/>
  <c r="H202" i="11"/>
  <c r="G202" i="11"/>
  <c r="F202" i="11"/>
  <c r="E202" i="11"/>
  <c r="D202" i="11"/>
  <c r="B202" i="11"/>
  <c r="A202" i="11"/>
  <c r="K201" i="11"/>
  <c r="J201" i="11"/>
  <c r="I201" i="11"/>
  <c r="H201" i="11"/>
  <c r="G201" i="11"/>
  <c r="F201" i="11"/>
  <c r="E201" i="11"/>
  <c r="D201" i="11"/>
  <c r="C201" i="11"/>
  <c r="B201" i="11"/>
  <c r="A201" i="11"/>
  <c r="K200" i="11"/>
  <c r="J200" i="11"/>
  <c r="I200" i="11"/>
  <c r="H200" i="11"/>
  <c r="G200" i="11"/>
  <c r="F200" i="11"/>
  <c r="E200" i="11"/>
  <c r="D200" i="11"/>
  <c r="C200" i="11"/>
  <c r="B200" i="11"/>
  <c r="A200" i="11"/>
  <c r="K199" i="11"/>
  <c r="J199" i="11"/>
  <c r="I199" i="11"/>
  <c r="H199" i="11"/>
  <c r="G199" i="11"/>
  <c r="F199" i="11"/>
  <c r="E199" i="11"/>
  <c r="D199" i="11"/>
  <c r="C199" i="11"/>
  <c r="B199" i="11"/>
  <c r="A199" i="11"/>
  <c r="K198" i="11"/>
  <c r="J198" i="11"/>
  <c r="I198" i="11"/>
  <c r="H198" i="11"/>
  <c r="G198" i="11"/>
  <c r="F198" i="11"/>
  <c r="E198" i="11"/>
  <c r="D198" i="11"/>
  <c r="C198" i="11"/>
  <c r="B198" i="11"/>
  <c r="A198" i="11"/>
  <c r="K197" i="11"/>
  <c r="J197" i="11"/>
  <c r="I197" i="11"/>
  <c r="H197" i="11"/>
  <c r="G197" i="11"/>
  <c r="F197" i="11"/>
  <c r="E197" i="11"/>
  <c r="D197" i="11"/>
  <c r="C197" i="11"/>
  <c r="B197" i="11"/>
  <c r="A197" i="11"/>
  <c r="K196" i="11"/>
  <c r="J196" i="11"/>
  <c r="I196" i="11"/>
  <c r="H196" i="11"/>
  <c r="G196" i="11"/>
  <c r="F196" i="11"/>
  <c r="E196" i="11"/>
  <c r="D196" i="11"/>
  <c r="C196" i="11"/>
  <c r="B196" i="11"/>
  <c r="A196" i="11"/>
  <c r="K195" i="11"/>
  <c r="J195" i="11"/>
  <c r="I195" i="11"/>
  <c r="H195" i="11"/>
  <c r="G195" i="11"/>
  <c r="F195" i="11"/>
  <c r="E195" i="11"/>
  <c r="D195" i="11"/>
  <c r="C195" i="11"/>
  <c r="B195" i="11"/>
  <c r="A195" i="11"/>
  <c r="K194" i="11"/>
  <c r="J194" i="11"/>
  <c r="I194" i="11"/>
  <c r="H194" i="11"/>
  <c r="G194" i="11"/>
  <c r="F194" i="11"/>
  <c r="E194" i="11"/>
  <c r="D194" i="11"/>
  <c r="C194" i="11"/>
  <c r="B194" i="11"/>
  <c r="A194" i="11"/>
  <c r="K193" i="11"/>
  <c r="J193" i="11"/>
  <c r="I193" i="11"/>
  <c r="H193" i="11"/>
  <c r="G193" i="11"/>
  <c r="F193" i="11"/>
  <c r="E193" i="11"/>
  <c r="D193" i="11"/>
  <c r="C193" i="11"/>
  <c r="B193" i="11"/>
  <c r="A193" i="11"/>
  <c r="K192" i="11"/>
  <c r="J192" i="11"/>
  <c r="I192" i="11"/>
  <c r="H192" i="11"/>
  <c r="G192" i="11"/>
  <c r="F192" i="11"/>
  <c r="E192" i="11"/>
  <c r="D192" i="11"/>
  <c r="C192" i="11"/>
  <c r="B192" i="11"/>
  <c r="A192" i="11"/>
  <c r="K191" i="11"/>
  <c r="J191" i="11"/>
  <c r="I191" i="11"/>
  <c r="H191" i="11"/>
  <c r="G191" i="11"/>
  <c r="F191" i="11"/>
  <c r="E191" i="11"/>
  <c r="D191" i="11"/>
  <c r="C191" i="11"/>
  <c r="B191" i="11"/>
  <c r="A191" i="11"/>
  <c r="K190" i="11"/>
  <c r="J190" i="11"/>
  <c r="I190" i="11"/>
  <c r="H190" i="11"/>
  <c r="G190" i="11"/>
  <c r="F190" i="11"/>
  <c r="E190" i="11"/>
  <c r="D190" i="11"/>
  <c r="C190" i="11"/>
  <c r="B190" i="11"/>
  <c r="A190" i="11"/>
  <c r="K189" i="11"/>
  <c r="J189" i="11"/>
  <c r="I189" i="11"/>
  <c r="H189" i="11"/>
  <c r="G189" i="11"/>
  <c r="F189" i="11"/>
  <c r="E189" i="11"/>
  <c r="D189" i="11"/>
  <c r="C189" i="11"/>
  <c r="B189" i="11"/>
  <c r="A189" i="11"/>
  <c r="K188" i="11"/>
  <c r="J188" i="11"/>
  <c r="I188" i="11"/>
  <c r="H188" i="11"/>
  <c r="G188" i="11"/>
  <c r="F188" i="11"/>
  <c r="E188" i="11"/>
  <c r="D188" i="11"/>
  <c r="C188" i="11"/>
  <c r="B188" i="11"/>
  <c r="A188" i="11"/>
  <c r="K187" i="11"/>
  <c r="J187" i="11"/>
  <c r="I187" i="11"/>
  <c r="H187" i="11"/>
  <c r="G187" i="11"/>
  <c r="F187" i="11"/>
  <c r="E187" i="11"/>
  <c r="D187" i="11"/>
  <c r="C187" i="11"/>
  <c r="B187" i="11"/>
  <c r="A187" i="11"/>
  <c r="K186" i="11"/>
  <c r="J186" i="11"/>
  <c r="I186" i="11"/>
  <c r="H186" i="11"/>
  <c r="G186" i="11"/>
  <c r="F186" i="11"/>
  <c r="E186" i="11"/>
  <c r="D186" i="11"/>
  <c r="C186" i="11"/>
  <c r="B186" i="11"/>
  <c r="A186" i="11"/>
  <c r="K185" i="11"/>
  <c r="J185" i="11"/>
  <c r="I185" i="11"/>
  <c r="H185" i="11"/>
  <c r="G185" i="11"/>
  <c r="F185" i="11"/>
  <c r="E185" i="11"/>
  <c r="D185" i="11"/>
  <c r="C185" i="11"/>
  <c r="B185" i="11"/>
  <c r="A185" i="11"/>
  <c r="K184" i="11"/>
  <c r="J184" i="11"/>
  <c r="I184" i="11"/>
  <c r="H184" i="11"/>
  <c r="G184" i="11"/>
  <c r="F184" i="11"/>
  <c r="E184" i="11"/>
  <c r="D184" i="11"/>
  <c r="C184" i="11"/>
  <c r="B184" i="11"/>
  <c r="A184" i="11"/>
  <c r="K183" i="11"/>
  <c r="J183" i="11"/>
  <c r="I183" i="11"/>
  <c r="H183" i="11"/>
  <c r="G183" i="11"/>
  <c r="F183" i="11"/>
  <c r="E183" i="11"/>
  <c r="D183" i="11"/>
  <c r="C183" i="11"/>
  <c r="B183" i="11"/>
  <c r="A183" i="11"/>
  <c r="K182" i="11"/>
  <c r="J182" i="11"/>
  <c r="I182" i="11"/>
  <c r="H182" i="11"/>
  <c r="G182" i="11"/>
  <c r="F182" i="11"/>
  <c r="E182" i="11"/>
  <c r="D182" i="11"/>
  <c r="C182" i="11"/>
  <c r="B182" i="11"/>
  <c r="A182" i="11"/>
  <c r="K181" i="11"/>
  <c r="J181" i="11"/>
  <c r="I181" i="11"/>
  <c r="H181" i="11"/>
  <c r="G181" i="11"/>
  <c r="F181" i="11"/>
  <c r="E181" i="11"/>
  <c r="D181" i="11"/>
  <c r="C181" i="11"/>
  <c r="B181" i="11"/>
  <c r="A181" i="11"/>
  <c r="K180" i="11"/>
  <c r="J180" i="11"/>
  <c r="I180" i="11"/>
  <c r="H180" i="11"/>
  <c r="G180" i="11"/>
  <c r="F180" i="11"/>
  <c r="E180" i="11"/>
  <c r="D180" i="11"/>
  <c r="C180" i="11"/>
  <c r="B180" i="11"/>
  <c r="A180" i="11"/>
  <c r="K179" i="11"/>
  <c r="J179" i="11"/>
  <c r="I179" i="11"/>
  <c r="H179" i="11"/>
  <c r="G179" i="11"/>
  <c r="F179" i="11"/>
  <c r="E179" i="11"/>
  <c r="D179" i="11"/>
  <c r="C179" i="11"/>
  <c r="B179" i="11"/>
  <c r="A179" i="11"/>
  <c r="K178" i="11"/>
  <c r="J178" i="11"/>
  <c r="I178" i="11"/>
  <c r="H178" i="11"/>
  <c r="G178" i="11"/>
  <c r="F178" i="11"/>
  <c r="E178" i="11"/>
  <c r="D178" i="11"/>
  <c r="C178" i="11"/>
  <c r="B178" i="11"/>
  <c r="A178" i="11"/>
  <c r="K177" i="11"/>
  <c r="J177" i="11"/>
  <c r="I177" i="11"/>
  <c r="H177" i="11"/>
  <c r="G177" i="11"/>
  <c r="F177" i="11"/>
  <c r="E177" i="11"/>
  <c r="D177" i="11"/>
  <c r="C177" i="11"/>
  <c r="B177" i="11"/>
  <c r="A177" i="11"/>
  <c r="K176" i="11"/>
  <c r="J176" i="11"/>
  <c r="I176" i="11"/>
  <c r="H176" i="11"/>
  <c r="G176" i="11"/>
  <c r="F176" i="11"/>
  <c r="E176" i="11"/>
  <c r="D176" i="11"/>
  <c r="C176" i="11"/>
  <c r="B176" i="11"/>
  <c r="A176" i="11"/>
  <c r="K175" i="11"/>
  <c r="J175" i="11"/>
  <c r="I175" i="11"/>
  <c r="H175" i="11"/>
  <c r="G175" i="11"/>
  <c r="F175" i="11"/>
  <c r="E175" i="11"/>
  <c r="D175" i="11"/>
  <c r="C175" i="11"/>
  <c r="B175" i="11"/>
  <c r="A175" i="11"/>
  <c r="K174" i="11"/>
  <c r="J174" i="11"/>
  <c r="I174" i="11"/>
  <c r="H174" i="11"/>
  <c r="G174" i="11"/>
  <c r="F174" i="11"/>
  <c r="E174" i="11"/>
  <c r="D174" i="11"/>
  <c r="C174" i="11"/>
  <c r="B174" i="11"/>
  <c r="A174" i="11"/>
  <c r="K173" i="11"/>
  <c r="J173" i="11"/>
  <c r="I173" i="11"/>
  <c r="H173" i="11"/>
  <c r="G173" i="11"/>
  <c r="F173" i="11"/>
  <c r="E173" i="11"/>
  <c r="D173" i="11"/>
  <c r="C173" i="11"/>
  <c r="B173" i="11"/>
  <c r="A173" i="11"/>
  <c r="K172" i="11"/>
  <c r="J172" i="11"/>
  <c r="I172" i="11"/>
  <c r="H172" i="11"/>
  <c r="G172" i="11"/>
  <c r="F172" i="11"/>
  <c r="E172" i="11"/>
  <c r="D172" i="11"/>
  <c r="C172" i="11"/>
  <c r="B172" i="11"/>
  <c r="A172" i="11"/>
  <c r="K171" i="11"/>
  <c r="J171" i="11"/>
  <c r="I171" i="11"/>
  <c r="H171" i="11"/>
  <c r="G171" i="11"/>
  <c r="F171" i="11"/>
  <c r="E171" i="11"/>
  <c r="D171" i="11"/>
  <c r="C171" i="11"/>
  <c r="B171" i="11"/>
  <c r="A171" i="11"/>
  <c r="K170" i="11"/>
  <c r="J170" i="11"/>
  <c r="I170" i="11"/>
  <c r="H170" i="11"/>
  <c r="G170" i="11"/>
  <c r="F170" i="11"/>
  <c r="E170" i="11"/>
  <c r="D170" i="11"/>
  <c r="C170" i="11"/>
  <c r="B170" i="11"/>
  <c r="A170" i="11"/>
  <c r="K169" i="11"/>
  <c r="J169" i="11"/>
  <c r="I169" i="11"/>
  <c r="H169" i="11"/>
  <c r="G169" i="11"/>
  <c r="F169" i="11"/>
  <c r="E169" i="11"/>
  <c r="D169" i="11"/>
  <c r="C169" i="11"/>
  <c r="B169" i="11"/>
  <c r="A169" i="11"/>
  <c r="K168" i="11"/>
  <c r="J168" i="11"/>
  <c r="I168" i="11"/>
  <c r="H168" i="11"/>
  <c r="G168" i="11"/>
  <c r="F168" i="11"/>
  <c r="E168" i="11"/>
  <c r="D168" i="11"/>
  <c r="C168" i="11"/>
  <c r="B168" i="11"/>
  <c r="A168" i="11"/>
  <c r="K167" i="11"/>
  <c r="J167" i="11"/>
  <c r="I167" i="11"/>
  <c r="H167" i="11"/>
  <c r="G167" i="11"/>
  <c r="F167" i="11"/>
  <c r="E167" i="11"/>
  <c r="D167" i="11"/>
  <c r="C167" i="11"/>
  <c r="B167" i="11"/>
  <c r="A167" i="11"/>
  <c r="K166" i="11"/>
  <c r="J166" i="11"/>
  <c r="I166" i="11"/>
  <c r="H166" i="11"/>
  <c r="G166" i="11"/>
  <c r="F166" i="11"/>
  <c r="E166" i="11"/>
  <c r="D166" i="11"/>
  <c r="C166" i="11"/>
  <c r="B166" i="11"/>
  <c r="A166" i="11"/>
  <c r="K165" i="11"/>
  <c r="J165" i="11"/>
  <c r="I165" i="11"/>
  <c r="H165" i="11"/>
  <c r="G165" i="11"/>
  <c r="F165" i="11"/>
  <c r="E165" i="11"/>
  <c r="D165" i="11"/>
  <c r="C165" i="11"/>
  <c r="B165" i="11"/>
  <c r="A165" i="11"/>
  <c r="K164" i="11"/>
  <c r="J164" i="11"/>
  <c r="I164" i="11"/>
  <c r="H164" i="11"/>
  <c r="G164" i="11"/>
  <c r="F164" i="11"/>
  <c r="E164" i="11"/>
  <c r="D164" i="11"/>
  <c r="C164" i="11"/>
  <c r="B164" i="11"/>
  <c r="A164" i="11"/>
  <c r="K163" i="11"/>
  <c r="J163" i="11"/>
  <c r="I163" i="11"/>
  <c r="H163" i="11"/>
  <c r="G163" i="11"/>
  <c r="F163" i="11"/>
  <c r="E163" i="11"/>
  <c r="D163" i="11"/>
  <c r="C163" i="11"/>
  <c r="B163" i="11"/>
  <c r="A163" i="11"/>
  <c r="K162" i="11"/>
  <c r="J162" i="11"/>
  <c r="I162" i="11"/>
  <c r="H162" i="11"/>
  <c r="G162" i="11"/>
  <c r="F162" i="11"/>
  <c r="E162" i="11"/>
  <c r="D162" i="11"/>
  <c r="C162" i="11"/>
  <c r="B162" i="11"/>
  <c r="A162" i="11"/>
  <c r="K161" i="11"/>
  <c r="J161" i="11"/>
  <c r="I161" i="11"/>
  <c r="H161" i="11"/>
  <c r="G161" i="11"/>
  <c r="F161" i="11"/>
  <c r="E161" i="11"/>
  <c r="D161" i="11"/>
  <c r="C161" i="11"/>
  <c r="B161" i="11"/>
  <c r="A161" i="11"/>
  <c r="K160" i="11"/>
  <c r="J160" i="11"/>
  <c r="I160" i="11"/>
  <c r="H160" i="11"/>
  <c r="G160" i="11"/>
  <c r="F160" i="11"/>
  <c r="E160" i="11"/>
  <c r="D160" i="11"/>
  <c r="C160" i="11"/>
  <c r="B160" i="11"/>
  <c r="A160" i="11"/>
  <c r="K159" i="11"/>
  <c r="J159" i="11"/>
  <c r="I159" i="11"/>
  <c r="H159" i="11"/>
  <c r="G159" i="11"/>
  <c r="F159" i="11"/>
  <c r="E159" i="11"/>
  <c r="D159" i="11"/>
  <c r="C159" i="11"/>
  <c r="B159" i="11"/>
  <c r="A159" i="11"/>
  <c r="K158" i="11"/>
  <c r="J158" i="11"/>
  <c r="I158" i="11"/>
  <c r="H158" i="11"/>
  <c r="G158" i="11"/>
  <c r="F158" i="11"/>
  <c r="E158" i="11"/>
  <c r="D158" i="11"/>
  <c r="C158" i="11"/>
  <c r="B158" i="11"/>
  <c r="A158" i="11"/>
  <c r="K157" i="11"/>
  <c r="J157" i="11"/>
  <c r="I157" i="11"/>
  <c r="H157" i="11"/>
  <c r="G157" i="11"/>
  <c r="F157" i="11"/>
  <c r="E157" i="11"/>
  <c r="D157" i="11"/>
  <c r="C157" i="11"/>
  <c r="B157" i="11"/>
  <c r="A157" i="11"/>
  <c r="K156" i="11"/>
  <c r="J156" i="11"/>
  <c r="I156" i="11"/>
  <c r="H156" i="11"/>
  <c r="G156" i="11"/>
  <c r="F156" i="11"/>
  <c r="E156" i="11"/>
  <c r="D156" i="11"/>
  <c r="C156" i="11"/>
  <c r="B156" i="11"/>
  <c r="A156" i="11"/>
  <c r="K155" i="11"/>
  <c r="J155" i="11"/>
  <c r="I155" i="11"/>
  <c r="H155" i="11"/>
  <c r="G155" i="11"/>
  <c r="F155" i="11"/>
  <c r="E155" i="11"/>
  <c r="D155" i="11"/>
  <c r="C155" i="11"/>
  <c r="B155" i="11"/>
  <c r="A155" i="11"/>
  <c r="K154" i="11"/>
  <c r="J154" i="11"/>
  <c r="I154" i="11"/>
  <c r="H154" i="11"/>
  <c r="G154" i="11"/>
  <c r="F154" i="11"/>
  <c r="E154" i="11"/>
  <c r="D154" i="11"/>
  <c r="C154" i="11"/>
  <c r="B154" i="11"/>
  <c r="A154" i="11"/>
  <c r="K153" i="11"/>
  <c r="J153" i="11"/>
  <c r="I153" i="11"/>
  <c r="H153" i="11"/>
  <c r="G153" i="11"/>
  <c r="F153" i="11"/>
  <c r="E153" i="11"/>
  <c r="D153" i="11"/>
  <c r="C153" i="11"/>
  <c r="B153" i="11"/>
  <c r="A153" i="11"/>
  <c r="K152" i="11"/>
  <c r="J152" i="11"/>
  <c r="I152" i="11"/>
  <c r="H152" i="11"/>
  <c r="G152" i="11"/>
  <c r="F152" i="11"/>
  <c r="E152" i="11"/>
  <c r="D152" i="11"/>
  <c r="C152" i="11"/>
  <c r="B152" i="11"/>
  <c r="A152" i="11"/>
  <c r="K151" i="11"/>
  <c r="J151" i="11"/>
  <c r="I151" i="11"/>
  <c r="H151" i="11"/>
  <c r="G151" i="11"/>
  <c r="F151" i="11"/>
  <c r="E151" i="11"/>
  <c r="D151" i="11"/>
  <c r="C151" i="11"/>
  <c r="B151" i="11"/>
  <c r="A151" i="11"/>
  <c r="K150" i="11"/>
  <c r="J150" i="11"/>
  <c r="I150" i="11"/>
  <c r="H150" i="11"/>
  <c r="G150" i="11"/>
  <c r="F150" i="11"/>
  <c r="E150" i="11"/>
  <c r="D150" i="11"/>
  <c r="C150" i="11"/>
  <c r="B150" i="11"/>
  <c r="A150" i="11"/>
  <c r="K149" i="11"/>
  <c r="J149" i="11"/>
  <c r="I149" i="11"/>
  <c r="H149" i="11"/>
  <c r="G149" i="11"/>
  <c r="F149" i="11"/>
  <c r="E149" i="11"/>
  <c r="D149" i="11"/>
  <c r="C149" i="11"/>
  <c r="B149" i="11"/>
  <c r="A149" i="11"/>
  <c r="K148" i="11"/>
  <c r="J148" i="11"/>
  <c r="I148" i="11"/>
  <c r="H148" i="11"/>
  <c r="G148" i="11"/>
  <c r="F148" i="11"/>
  <c r="E148" i="11"/>
  <c r="D148" i="11"/>
  <c r="C148" i="11"/>
  <c r="B148" i="11"/>
  <c r="A148" i="11"/>
  <c r="K147" i="11"/>
  <c r="J147" i="11"/>
  <c r="I147" i="11"/>
  <c r="H147" i="11"/>
  <c r="G147" i="11"/>
  <c r="F147" i="11"/>
  <c r="E147" i="11"/>
  <c r="D147" i="11"/>
  <c r="C147" i="11"/>
  <c r="B147" i="11"/>
  <c r="A147" i="11"/>
  <c r="K146" i="11"/>
  <c r="J146" i="11"/>
  <c r="I146" i="11"/>
  <c r="H146" i="11"/>
  <c r="G146" i="11"/>
  <c r="F146" i="11"/>
  <c r="E146" i="11"/>
  <c r="D146" i="11"/>
  <c r="C146" i="11"/>
  <c r="B146" i="11"/>
  <c r="A146" i="11"/>
  <c r="K145" i="11"/>
  <c r="J145" i="11"/>
  <c r="I145" i="11"/>
  <c r="H145" i="11"/>
  <c r="G145" i="11"/>
  <c r="F145" i="11"/>
  <c r="E145" i="11"/>
  <c r="D145" i="11"/>
  <c r="C145" i="11"/>
  <c r="B145" i="11"/>
  <c r="A145" i="11"/>
  <c r="K144" i="11"/>
  <c r="J144" i="11"/>
  <c r="I144" i="11"/>
  <c r="H144" i="11"/>
  <c r="G144" i="11"/>
  <c r="F144" i="11"/>
  <c r="E144" i="11"/>
  <c r="D144" i="11"/>
  <c r="C144" i="11"/>
  <c r="B144" i="11"/>
  <c r="A144" i="11"/>
  <c r="K143" i="11"/>
  <c r="J143" i="11"/>
  <c r="I143" i="11"/>
  <c r="H143" i="11"/>
  <c r="G143" i="11"/>
  <c r="F143" i="11"/>
  <c r="E143" i="11"/>
  <c r="D143" i="11"/>
  <c r="C143" i="11"/>
  <c r="B143" i="11"/>
  <c r="A143" i="11"/>
  <c r="K142" i="11"/>
  <c r="J142" i="11"/>
  <c r="I142" i="11"/>
  <c r="H142" i="11"/>
  <c r="G142" i="11"/>
  <c r="F142" i="11"/>
  <c r="E142" i="11"/>
  <c r="D142" i="11"/>
  <c r="C142" i="11"/>
  <c r="B142" i="11"/>
  <c r="A142" i="11"/>
  <c r="K141" i="11"/>
  <c r="J141" i="11"/>
  <c r="I141" i="11"/>
  <c r="H141" i="11"/>
  <c r="G141" i="11"/>
  <c r="F141" i="11"/>
  <c r="E141" i="11"/>
  <c r="D141" i="11"/>
  <c r="C141" i="11"/>
  <c r="B141" i="11"/>
  <c r="A141" i="11"/>
  <c r="K140" i="11"/>
  <c r="J140" i="11"/>
  <c r="I140" i="11"/>
  <c r="H140" i="11"/>
  <c r="G140" i="11"/>
  <c r="F140" i="11"/>
  <c r="E140" i="11"/>
  <c r="D140" i="11"/>
  <c r="C140" i="11"/>
  <c r="B140" i="11"/>
  <c r="A140" i="11"/>
  <c r="K139" i="11"/>
  <c r="J139" i="11"/>
  <c r="I139" i="11"/>
  <c r="H139" i="11"/>
  <c r="G139" i="11"/>
  <c r="F139" i="11"/>
  <c r="E139" i="11"/>
  <c r="D139" i="11"/>
  <c r="C139" i="11"/>
  <c r="B139" i="11"/>
  <c r="A139" i="11"/>
  <c r="K138" i="11"/>
  <c r="J138" i="11"/>
  <c r="I138" i="11"/>
  <c r="H138" i="11"/>
  <c r="G138" i="11"/>
  <c r="F138" i="11"/>
  <c r="E138" i="11"/>
  <c r="D138" i="11"/>
  <c r="C138" i="11"/>
  <c r="B138" i="11"/>
  <c r="A138" i="11"/>
  <c r="K137" i="11"/>
  <c r="J137" i="11"/>
  <c r="I137" i="11"/>
  <c r="H137" i="11"/>
  <c r="G137" i="11"/>
  <c r="F137" i="11"/>
  <c r="E137" i="11"/>
  <c r="D137" i="11"/>
  <c r="C137" i="11"/>
  <c r="B137" i="11"/>
  <c r="A137" i="11"/>
  <c r="K136" i="11"/>
  <c r="J136" i="11"/>
  <c r="I136" i="11"/>
  <c r="H136" i="11"/>
  <c r="G136" i="11"/>
  <c r="F136" i="11"/>
  <c r="E136" i="11"/>
  <c r="D136" i="11"/>
  <c r="C136" i="11"/>
  <c r="B136" i="11"/>
  <c r="A136" i="11"/>
  <c r="K135" i="11"/>
  <c r="J135" i="11"/>
  <c r="I135" i="11"/>
  <c r="H135" i="11"/>
  <c r="G135" i="11"/>
  <c r="F135" i="11"/>
  <c r="E135" i="11"/>
  <c r="D135" i="11"/>
  <c r="C135" i="11"/>
  <c r="B135" i="11"/>
  <c r="A135" i="11"/>
  <c r="K134" i="11"/>
  <c r="J134" i="11"/>
  <c r="I134" i="11"/>
  <c r="H134" i="11"/>
  <c r="G134" i="11"/>
  <c r="F134" i="11"/>
  <c r="E134" i="11"/>
  <c r="D134" i="11"/>
  <c r="C134" i="11"/>
  <c r="B134" i="11"/>
  <c r="A134" i="11"/>
  <c r="K133" i="11"/>
  <c r="J133" i="11"/>
  <c r="I133" i="11"/>
  <c r="H133" i="11"/>
  <c r="G133" i="11"/>
  <c r="F133" i="11"/>
  <c r="E133" i="11"/>
  <c r="D133" i="11"/>
  <c r="C133" i="11"/>
  <c r="B133" i="11"/>
  <c r="A133" i="11"/>
  <c r="K132" i="11"/>
  <c r="J132" i="11"/>
  <c r="I132" i="11"/>
  <c r="H132" i="11"/>
  <c r="G132" i="11"/>
  <c r="F132" i="11"/>
  <c r="E132" i="11"/>
  <c r="D132" i="11"/>
  <c r="C132" i="11"/>
  <c r="B132" i="11"/>
  <c r="A132" i="11"/>
  <c r="K131" i="11"/>
  <c r="J131" i="11"/>
  <c r="I131" i="11"/>
  <c r="H131" i="11"/>
  <c r="G131" i="11"/>
  <c r="F131" i="11"/>
  <c r="E131" i="11"/>
  <c r="D131" i="11"/>
  <c r="C131" i="11"/>
  <c r="B131" i="11"/>
  <c r="A131" i="11"/>
  <c r="K130" i="11"/>
  <c r="J130" i="11"/>
  <c r="I130" i="11"/>
  <c r="H130" i="11"/>
  <c r="G130" i="11"/>
  <c r="F130" i="11"/>
  <c r="E130" i="11"/>
  <c r="D130" i="11"/>
  <c r="C130" i="11"/>
  <c r="B130" i="11"/>
  <c r="A130" i="11"/>
  <c r="K129" i="11"/>
  <c r="J129" i="11"/>
  <c r="I129" i="11"/>
  <c r="H129" i="11"/>
  <c r="G129" i="11"/>
  <c r="F129" i="11"/>
  <c r="E129" i="11"/>
  <c r="D129" i="11"/>
  <c r="C129" i="11"/>
  <c r="B129" i="11"/>
  <c r="A129" i="11"/>
  <c r="K128" i="11"/>
  <c r="J128" i="11"/>
  <c r="I128" i="11"/>
  <c r="H128" i="11"/>
  <c r="G128" i="11"/>
  <c r="F128" i="11"/>
  <c r="E128" i="11"/>
  <c r="D128" i="11"/>
  <c r="C128" i="11"/>
  <c r="B128" i="11"/>
  <c r="A128" i="11"/>
  <c r="K127" i="11"/>
  <c r="J127" i="11"/>
  <c r="I127" i="11"/>
  <c r="H127" i="11"/>
  <c r="G127" i="11"/>
  <c r="F127" i="11"/>
  <c r="E127" i="11"/>
  <c r="D127" i="11"/>
  <c r="C127" i="11"/>
  <c r="B127" i="11"/>
  <c r="A127" i="11"/>
  <c r="K126" i="11"/>
  <c r="J126" i="11"/>
  <c r="I126" i="11"/>
  <c r="H126" i="11"/>
  <c r="G126" i="11"/>
  <c r="F126" i="11"/>
  <c r="E126" i="11"/>
  <c r="D126" i="11"/>
  <c r="C126" i="11"/>
  <c r="B126" i="11"/>
  <c r="A126" i="11"/>
  <c r="K125" i="11"/>
  <c r="J125" i="11"/>
  <c r="I125" i="11"/>
  <c r="H125" i="11"/>
  <c r="G125" i="11"/>
  <c r="F125" i="11"/>
  <c r="E125" i="11"/>
  <c r="D125" i="11"/>
  <c r="C125" i="11"/>
  <c r="B125" i="11"/>
  <c r="A125" i="11"/>
  <c r="K124" i="11"/>
  <c r="J124" i="11"/>
  <c r="I124" i="11"/>
  <c r="H124" i="11"/>
  <c r="G124" i="11"/>
  <c r="F124" i="11"/>
  <c r="E124" i="11"/>
  <c r="D124" i="11"/>
  <c r="C124" i="11"/>
  <c r="B124" i="11"/>
  <c r="A124" i="11"/>
  <c r="K123" i="11"/>
  <c r="J123" i="11"/>
  <c r="I123" i="11"/>
  <c r="H123" i="11"/>
  <c r="G123" i="11"/>
  <c r="F123" i="11"/>
  <c r="E123" i="11"/>
  <c r="D123" i="11"/>
  <c r="C123" i="11"/>
  <c r="B123" i="11"/>
  <c r="A123" i="11"/>
  <c r="K122" i="11"/>
  <c r="J122" i="11"/>
  <c r="I122" i="11"/>
  <c r="H122" i="11"/>
  <c r="G122" i="11"/>
  <c r="F122" i="11"/>
  <c r="E122" i="11"/>
  <c r="D122" i="11"/>
  <c r="C122" i="11"/>
  <c r="B122" i="11"/>
  <c r="A122" i="11"/>
  <c r="K121" i="11"/>
  <c r="J121" i="11"/>
  <c r="I121" i="11"/>
  <c r="H121" i="11"/>
  <c r="G121" i="11"/>
  <c r="F121" i="11"/>
  <c r="E121" i="11"/>
  <c r="D121" i="11"/>
  <c r="C121" i="11"/>
  <c r="B121" i="11"/>
  <c r="A121" i="11"/>
  <c r="K120" i="11"/>
  <c r="J120" i="11"/>
  <c r="I120" i="11"/>
  <c r="H120" i="11"/>
  <c r="G120" i="11"/>
  <c r="F120" i="11"/>
  <c r="E120" i="11"/>
  <c r="D120" i="11"/>
  <c r="C120" i="11"/>
  <c r="B120" i="11"/>
  <c r="A120" i="11"/>
  <c r="K119" i="11"/>
  <c r="J119" i="11"/>
  <c r="I119" i="11"/>
  <c r="H119" i="11"/>
  <c r="G119" i="11"/>
  <c r="F119" i="11"/>
  <c r="E119" i="11"/>
  <c r="D119" i="11"/>
  <c r="C119" i="11"/>
  <c r="B119" i="11"/>
  <c r="A119" i="11"/>
  <c r="K118" i="11"/>
  <c r="J118" i="11"/>
  <c r="I118" i="11"/>
  <c r="H118" i="11"/>
  <c r="G118" i="11"/>
  <c r="F118" i="11"/>
  <c r="E118" i="11"/>
  <c r="D118" i="11"/>
  <c r="C118" i="11"/>
  <c r="B118" i="11"/>
  <c r="A118" i="11"/>
  <c r="K117" i="11"/>
  <c r="J117" i="11"/>
  <c r="I117" i="11"/>
  <c r="H117" i="11"/>
  <c r="G117" i="11"/>
  <c r="F117" i="11"/>
  <c r="E117" i="11"/>
  <c r="D117" i="11"/>
  <c r="C117" i="11"/>
  <c r="B117" i="11"/>
  <c r="A117" i="11"/>
  <c r="K116" i="11"/>
  <c r="J116" i="11"/>
  <c r="I116" i="11"/>
  <c r="H116" i="11"/>
  <c r="G116" i="11"/>
  <c r="F116" i="11"/>
  <c r="E116" i="11"/>
  <c r="D116" i="11"/>
  <c r="C116" i="11"/>
  <c r="B116" i="11"/>
  <c r="A116" i="11"/>
  <c r="K115" i="11"/>
  <c r="J115" i="11"/>
  <c r="I115" i="11"/>
  <c r="H115" i="11"/>
  <c r="G115" i="11"/>
  <c r="F115" i="11"/>
  <c r="E115" i="11"/>
  <c r="D115" i="11"/>
  <c r="C115" i="11"/>
  <c r="B115" i="11"/>
  <c r="A115" i="11"/>
  <c r="K114" i="11"/>
  <c r="J114" i="11"/>
  <c r="I114" i="11"/>
  <c r="H114" i="11"/>
  <c r="G114" i="11"/>
  <c r="F114" i="11"/>
  <c r="E114" i="11"/>
  <c r="D114" i="11"/>
  <c r="C114" i="11"/>
  <c r="B114" i="11"/>
  <c r="A114" i="11"/>
  <c r="K113" i="11"/>
  <c r="J113" i="11"/>
  <c r="I113" i="11"/>
  <c r="H113" i="11"/>
  <c r="G113" i="11"/>
  <c r="F113" i="11"/>
  <c r="E113" i="11"/>
  <c r="D113" i="11"/>
  <c r="C113" i="11"/>
  <c r="B113" i="11"/>
  <c r="A113" i="11"/>
  <c r="K112" i="11"/>
  <c r="J112" i="11"/>
  <c r="I112" i="11"/>
  <c r="H112" i="11"/>
  <c r="G112" i="11"/>
  <c r="F112" i="11"/>
  <c r="E112" i="11"/>
  <c r="D112" i="11"/>
  <c r="C112" i="11"/>
  <c r="B112" i="11"/>
  <c r="A112" i="11"/>
  <c r="K111" i="11"/>
  <c r="J111" i="11"/>
  <c r="I111" i="11"/>
  <c r="H111" i="11"/>
  <c r="G111" i="11"/>
  <c r="F111" i="11"/>
  <c r="E111" i="11"/>
  <c r="D111" i="11"/>
  <c r="C111" i="11"/>
  <c r="B111" i="11"/>
  <c r="A111" i="11"/>
  <c r="K110" i="11"/>
  <c r="J110" i="11"/>
  <c r="I110" i="11"/>
  <c r="H110" i="11"/>
  <c r="G110" i="11"/>
  <c r="F110" i="11"/>
  <c r="E110" i="11"/>
  <c r="D110" i="11"/>
  <c r="C110" i="11"/>
  <c r="B110" i="11"/>
  <c r="A110" i="11"/>
  <c r="K109" i="11"/>
  <c r="J109" i="11"/>
  <c r="I109" i="11"/>
  <c r="H109" i="11"/>
  <c r="G109" i="11"/>
  <c r="F109" i="11"/>
  <c r="E109" i="11"/>
  <c r="D109" i="11"/>
  <c r="C109" i="11"/>
  <c r="B109" i="11"/>
  <c r="A109" i="11"/>
  <c r="K108" i="11"/>
  <c r="J108" i="11"/>
  <c r="I108" i="11"/>
  <c r="H108" i="11"/>
  <c r="G108" i="11"/>
  <c r="F108" i="11"/>
  <c r="E108" i="11"/>
  <c r="D108" i="11"/>
  <c r="C108" i="11"/>
  <c r="B108" i="11"/>
  <c r="A108" i="11"/>
  <c r="K107" i="11"/>
  <c r="J107" i="11"/>
  <c r="I107" i="11"/>
  <c r="H107" i="11"/>
  <c r="G107" i="11"/>
  <c r="F107" i="11"/>
  <c r="E107" i="11"/>
  <c r="D107" i="11"/>
  <c r="C107" i="11"/>
  <c r="B107" i="11"/>
  <c r="A107" i="11"/>
  <c r="K106" i="11"/>
  <c r="J106" i="11"/>
  <c r="J202" i="11" s="1"/>
  <c r="I106" i="11"/>
  <c r="H106" i="11"/>
  <c r="G106" i="11"/>
  <c r="F106" i="11"/>
  <c r="E106" i="11"/>
  <c r="D106" i="11"/>
  <c r="C106" i="11"/>
  <c r="B106" i="11"/>
  <c r="A106" i="11"/>
  <c r="K105" i="11"/>
  <c r="J105" i="11"/>
  <c r="I105" i="11"/>
  <c r="H105" i="11"/>
  <c r="G105" i="11"/>
  <c r="F105" i="11"/>
  <c r="E105" i="11"/>
  <c r="D105" i="11"/>
  <c r="C105" i="11"/>
  <c r="B105" i="11"/>
  <c r="A105" i="11"/>
  <c r="K104" i="11"/>
  <c r="J104" i="11"/>
  <c r="I104" i="11"/>
  <c r="H104" i="11"/>
  <c r="G104" i="11"/>
  <c r="F104" i="11"/>
  <c r="E104" i="11"/>
  <c r="D104" i="11"/>
  <c r="C104" i="11"/>
  <c r="B104" i="11"/>
  <c r="A104" i="11"/>
  <c r="K103" i="11"/>
  <c r="J103" i="11"/>
  <c r="I103" i="11"/>
  <c r="H103" i="11"/>
  <c r="G103" i="11"/>
  <c r="F103" i="11"/>
  <c r="E103" i="11"/>
  <c r="D103" i="11"/>
  <c r="C103" i="11"/>
  <c r="B103" i="11"/>
  <c r="A103" i="11"/>
  <c r="K102" i="11"/>
  <c r="I102" i="11"/>
  <c r="H102" i="11"/>
  <c r="G102" i="11"/>
  <c r="F102" i="11"/>
  <c r="E102" i="11"/>
  <c r="D102" i="11"/>
  <c r="C102" i="11"/>
  <c r="B102" i="11"/>
  <c r="A102" i="11"/>
  <c r="K101" i="11"/>
  <c r="I101" i="11"/>
  <c r="H101" i="11"/>
  <c r="G101" i="11"/>
  <c r="F101" i="11"/>
  <c r="E101" i="11"/>
  <c r="D101" i="11"/>
  <c r="C101" i="11"/>
  <c r="B101" i="11"/>
  <c r="A101" i="11"/>
  <c r="AE100" i="11"/>
  <c r="E100" i="11" s="1"/>
  <c r="AD100" i="11"/>
  <c r="AC100" i="11"/>
  <c r="AB100" i="11"/>
  <c r="C100" i="11" s="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K100" i="11"/>
  <c r="J100" i="11"/>
  <c r="I100" i="11"/>
  <c r="H100" i="11"/>
  <c r="G100" i="11"/>
  <c r="F100" i="11"/>
  <c r="D100" i="11"/>
  <c r="B100" i="11"/>
  <c r="A100" i="11"/>
  <c r="K99" i="11"/>
  <c r="J99" i="11"/>
  <c r="I99" i="11"/>
  <c r="H99" i="11"/>
  <c r="G99" i="11"/>
  <c r="F99" i="11"/>
  <c r="E99" i="11"/>
  <c r="D99" i="11"/>
  <c r="C99" i="11"/>
  <c r="B99" i="11"/>
  <c r="A99" i="11"/>
  <c r="K98" i="11"/>
  <c r="J98" i="11"/>
  <c r="I98" i="11"/>
  <c r="H98" i="11"/>
  <c r="G98" i="11"/>
  <c r="F98" i="11"/>
  <c r="E98" i="11"/>
  <c r="D98" i="11"/>
  <c r="C98" i="11"/>
  <c r="B98" i="11"/>
  <c r="A98" i="11"/>
  <c r="K97" i="11"/>
  <c r="I97" i="11"/>
  <c r="H97" i="11"/>
  <c r="G97" i="11"/>
  <c r="F97" i="11"/>
  <c r="E97" i="11"/>
  <c r="D97" i="11"/>
  <c r="C97" i="11"/>
  <c r="B97" i="11"/>
  <c r="A97" i="11"/>
  <c r="K96" i="11"/>
  <c r="I96" i="11"/>
  <c r="H96" i="11"/>
  <c r="G96" i="11"/>
  <c r="F96" i="11"/>
  <c r="E96" i="11"/>
  <c r="D96" i="11"/>
  <c r="C96" i="11"/>
  <c r="B96" i="11"/>
  <c r="A96" i="11"/>
  <c r="K95" i="11"/>
  <c r="I95" i="11"/>
  <c r="H95" i="11"/>
  <c r="G95" i="11"/>
  <c r="F95" i="11"/>
  <c r="E95" i="11"/>
  <c r="D95" i="11"/>
  <c r="C95" i="11"/>
  <c r="B95" i="11"/>
  <c r="A95" i="11"/>
  <c r="K94" i="11"/>
  <c r="J94" i="11"/>
  <c r="I94" i="11"/>
  <c r="H94" i="11"/>
  <c r="G94" i="11"/>
  <c r="F94" i="11"/>
  <c r="E94" i="11"/>
  <c r="D94" i="11"/>
  <c r="C94" i="11"/>
  <c r="B94" i="11"/>
  <c r="A94" i="11"/>
  <c r="K93" i="11"/>
  <c r="I93" i="11"/>
  <c r="H93" i="11"/>
  <c r="G93" i="11"/>
  <c r="F93" i="11"/>
  <c r="E93" i="11"/>
  <c r="D93" i="11"/>
  <c r="C93" i="11"/>
  <c r="B93" i="11"/>
  <c r="A93" i="11"/>
  <c r="K92" i="11"/>
  <c r="J92" i="11"/>
  <c r="I92" i="11"/>
  <c r="H92" i="11"/>
  <c r="G92" i="11"/>
  <c r="F92" i="11"/>
  <c r="E92" i="11"/>
  <c r="D92" i="11"/>
  <c r="C92" i="11"/>
  <c r="B92" i="11"/>
  <c r="A92" i="11"/>
  <c r="K91" i="11"/>
  <c r="J91" i="11"/>
  <c r="I91" i="11"/>
  <c r="H91" i="11"/>
  <c r="G91" i="11"/>
  <c r="F91" i="11"/>
  <c r="E91" i="11"/>
  <c r="D91" i="11"/>
  <c r="C91" i="11"/>
  <c r="B91" i="11"/>
  <c r="A91" i="11"/>
  <c r="K90" i="11"/>
  <c r="J90" i="11"/>
  <c r="I90" i="11"/>
  <c r="H90" i="11"/>
  <c r="G90" i="11"/>
  <c r="F90" i="11"/>
  <c r="E90" i="11"/>
  <c r="D90" i="11"/>
  <c r="C90" i="11"/>
  <c r="B90" i="11"/>
  <c r="A90" i="11"/>
  <c r="K89" i="11"/>
  <c r="J89" i="11"/>
  <c r="I89" i="11"/>
  <c r="H89" i="11"/>
  <c r="G89" i="11"/>
  <c r="F89" i="11"/>
  <c r="E89" i="11"/>
  <c r="D89" i="11"/>
  <c r="C89" i="11"/>
  <c r="B89" i="11"/>
  <c r="A89" i="11"/>
  <c r="K88" i="11"/>
  <c r="J88" i="11"/>
  <c r="I88" i="11"/>
  <c r="H88" i="11"/>
  <c r="G88" i="11"/>
  <c r="F88" i="11"/>
  <c r="E88" i="11"/>
  <c r="D88" i="11"/>
  <c r="C88" i="11"/>
  <c r="B88" i="11"/>
  <c r="A88" i="11"/>
  <c r="K87" i="11"/>
  <c r="J87" i="11"/>
  <c r="I87" i="11"/>
  <c r="H87" i="11"/>
  <c r="G87" i="11"/>
  <c r="F87" i="11"/>
  <c r="E87" i="11"/>
  <c r="D87" i="11"/>
  <c r="C87" i="11"/>
  <c r="B87" i="11"/>
  <c r="A87" i="11"/>
  <c r="K86" i="11"/>
  <c r="J86" i="11"/>
  <c r="I86" i="11"/>
  <c r="H86" i="11"/>
  <c r="G86" i="11"/>
  <c r="F86" i="11"/>
  <c r="E86" i="11"/>
  <c r="D86" i="11"/>
  <c r="C86" i="11"/>
  <c r="B86" i="11"/>
  <c r="A86" i="11"/>
  <c r="K85" i="11"/>
  <c r="I85" i="11"/>
  <c r="H85" i="11"/>
  <c r="G85" i="11"/>
  <c r="F85" i="11"/>
  <c r="E85" i="11"/>
  <c r="D85" i="11"/>
  <c r="C85" i="11"/>
  <c r="B85" i="11"/>
  <c r="A85" i="11"/>
  <c r="K84" i="11"/>
  <c r="I84" i="11"/>
  <c r="H84" i="11"/>
  <c r="G84" i="11"/>
  <c r="F84" i="11"/>
  <c r="E84" i="11"/>
  <c r="D84" i="11"/>
  <c r="C84" i="11"/>
  <c r="B84" i="11"/>
  <c r="A84" i="11"/>
  <c r="K83" i="11"/>
  <c r="I83" i="11"/>
  <c r="H83" i="11"/>
  <c r="G83" i="11"/>
  <c r="F83" i="11"/>
  <c r="E83" i="11"/>
  <c r="D83" i="11"/>
  <c r="C83" i="11"/>
  <c r="B83" i="11"/>
  <c r="A83" i="11"/>
  <c r="K82" i="11"/>
  <c r="J82" i="11"/>
  <c r="I82" i="11"/>
  <c r="H82" i="11"/>
  <c r="G82" i="11"/>
  <c r="F82" i="11"/>
  <c r="E82" i="11"/>
  <c r="D82" i="11"/>
  <c r="C82" i="11"/>
  <c r="B82" i="11"/>
  <c r="A82" i="11"/>
  <c r="K81" i="11"/>
  <c r="I81" i="11"/>
  <c r="H81" i="11"/>
  <c r="G81" i="11"/>
  <c r="F81" i="11"/>
  <c r="E81" i="11"/>
  <c r="D81" i="11"/>
  <c r="C81" i="11"/>
  <c r="B81" i="11"/>
  <c r="A81" i="11"/>
  <c r="K80" i="11"/>
  <c r="J80" i="11"/>
  <c r="I80" i="11"/>
  <c r="H80" i="11"/>
  <c r="G80" i="11"/>
  <c r="F80" i="11"/>
  <c r="E80" i="11"/>
  <c r="D80" i="11"/>
  <c r="C80" i="11"/>
  <c r="B80" i="11"/>
  <c r="A80" i="11"/>
  <c r="K79" i="11"/>
  <c r="J79" i="11"/>
  <c r="I79" i="11"/>
  <c r="H79" i="11"/>
  <c r="G79" i="11"/>
  <c r="F79" i="11"/>
  <c r="E79" i="11"/>
  <c r="D79" i="11"/>
  <c r="C79" i="11"/>
  <c r="B79" i="11"/>
  <c r="A79" i="11"/>
  <c r="K78" i="11"/>
  <c r="J78" i="11"/>
  <c r="I78" i="11"/>
  <c r="H78" i="11"/>
  <c r="G78" i="11"/>
  <c r="F78" i="11"/>
  <c r="E78" i="11"/>
  <c r="D78" i="11"/>
  <c r="C78" i="11"/>
  <c r="B78" i="11"/>
  <c r="A78" i="11"/>
  <c r="K77" i="11"/>
  <c r="J77" i="11"/>
  <c r="I77" i="11"/>
  <c r="H77" i="11"/>
  <c r="G77" i="11"/>
  <c r="F77" i="11"/>
  <c r="E77" i="11"/>
  <c r="D77" i="11"/>
  <c r="C77" i="11"/>
  <c r="B77" i="11"/>
  <c r="A77" i="11"/>
  <c r="K76" i="11"/>
  <c r="J76" i="11"/>
  <c r="I76" i="11"/>
  <c r="H76" i="11"/>
  <c r="G76" i="11"/>
  <c r="F76" i="11"/>
  <c r="E76" i="11"/>
  <c r="D76" i="11"/>
  <c r="C76" i="11"/>
  <c r="B76" i="11"/>
  <c r="A76" i="11"/>
  <c r="K75" i="11"/>
  <c r="J75" i="11"/>
  <c r="I75" i="11"/>
  <c r="H75" i="11"/>
  <c r="G75" i="11"/>
  <c r="F75" i="11"/>
  <c r="E75" i="11"/>
  <c r="D75" i="11"/>
  <c r="C75" i="11"/>
  <c r="B75" i="11"/>
  <c r="A75" i="11"/>
  <c r="K74" i="11"/>
  <c r="J74" i="11"/>
  <c r="I74" i="11"/>
  <c r="H74" i="11"/>
  <c r="G74" i="11"/>
  <c r="F74" i="11"/>
  <c r="E74" i="11"/>
  <c r="D74" i="11"/>
  <c r="C74" i="11"/>
  <c r="B74" i="11"/>
  <c r="A74" i="11"/>
  <c r="K73" i="11"/>
  <c r="I73" i="11"/>
  <c r="H73" i="11"/>
  <c r="G73" i="11"/>
  <c r="F73" i="11"/>
  <c r="E73" i="11"/>
  <c r="D73" i="11"/>
  <c r="C73" i="11"/>
  <c r="B73" i="11"/>
  <c r="A73" i="11"/>
  <c r="K72" i="11"/>
  <c r="I72" i="11"/>
  <c r="H72" i="11"/>
  <c r="G72" i="11"/>
  <c r="F72" i="11"/>
  <c r="E72" i="11"/>
  <c r="D72" i="11"/>
  <c r="C72" i="11"/>
  <c r="B72" i="11"/>
  <c r="A72" i="11"/>
  <c r="K71" i="11"/>
  <c r="I71" i="11"/>
  <c r="H71" i="11"/>
  <c r="G71" i="11"/>
  <c r="F71" i="11"/>
  <c r="E71" i="11"/>
  <c r="D71" i="11"/>
  <c r="C71" i="11"/>
  <c r="B71" i="11"/>
  <c r="A71" i="11"/>
  <c r="K70" i="11"/>
  <c r="J70" i="11"/>
  <c r="I70" i="11"/>
  <c r="H70" i="11"/>
  <c r="G70" i="11"/>
  <c r="F70" i="11"/>
  <c r="E70" i="11"/>
  <c r="D70" i="11"/>
  <c r="C70" i="11"/>
  <c r="B70" i="11"/>
  <c r="A70" i="11"/>
  <c r="K69" i="11"/>
  <c r="I69" i="11"/>
  <c r="H69" i="11"/>
  <c r="G69" i="11"/>
  <c r="F69" i="11"/>
  <c r="E69" i="11"/>
  <c r="D69" i="11"/>
  <c r="C69" i="11"/>
  <c r="B69" i="11"/>
  <c r="A69" i="11"/>
  <c r="K68" i="11"/>
  <c r="J68" i="11"/>
  <c r="I68" i="11"/>
  <c r="H68" i="11"/>
  <c r="G68" i="11"/>
  <c r="F68" i="11"/>
  <c r="E68" i="11"/>
  <c r="D68" i="11"/>
  <c r="C68" i="11"/>
  <c r="B68" i="11"/>
  <c r="A68" i="11"/>
  <c r="K67" i="11"/>
  <c r="J67" i="11"/>
  <c r="I67" i="11"/>
  <c r="H67" i="11"/>
  <c r="G67" i="11"/>
  <c r="F67" i="11"/>
  <c r="E67" i="11"/>
  <c r="D67" i="11"/>
  <c r="C67" i="11"/>
  <c r="B67" i="11"/>
  <c r="A67" i="11"/>
  <c r="K66" i="11"/>
  <c r="J66" i="11"/>
  <c r="I66" i="11"/>
  <c r="H66" i="11"/>
  <c r="G66" i="11"/>
  <c r="F66" i="11"/>
  <c r="E66" i="11"/>
  <c r="D66" i="11"/>
  <c r="C66" i="11"/>
  <c r="B66" i="11"/>
  <c r="A66" i="11"/>
  <c r="K65" i="11"/>
  <c r="J65" i="11"/>
  <c r="I65" i="11"/>
  <c r="H65" i="11"/>
  <c r="G65" i="11"/>
  <c r="F65" i="11"/>
  <c r="E65" i="11"/>
  <c r="D65" i="11"/>
  <c r="C65" i="11"/>
  <c r="B65" i="11"/>
  <c r="A65" i="11"/>
  <c r="K64" i="11"/>
  <c r="J64" i="11"/>
  <c r="I64" i="11"/>
  <c r="H64" i="11"/>
  <c r="G64" i="11"/>
  <c r="F64" i="11"/>
  <c r="E64" i="11"/>
  <c r="D64" i="11"/>
  <c r="C64" i="11"/>
  <c r="B64" i="11"/>
  <c r="A64" i="11"/>
  <c r="K63" i="11"/>
  <c r="J63" i="11"/>
  <c r="I63" i="11"/>
  <c r="H63" i="11"/>
  <c r="G63" i="11"/>
  <c r="F63" i="11"/>
  <c r="E63" i="11"/>
  <c r="D63" i="11"/>
  <c r="C63" i="11"/>
  <c r="B63" i="11"/>
  <c r="A63" i="11"/>
  <c r="K62" i="11"/>
  <c r="J62" i="11"/>
  <c r="I62" i="11"/>
  <c r="H62" i="11"/>
  <c r="G62" i="11"/>
  <c r="F62" i="11"/>
  <c r="E62" i="11"/>
  <c r="D62" i="11"/>
  <c r="C62" i="11"/>
  <c r="B62" i="11"/>
  <c r="A62" i="11"/>
  <c r="K61" i="11"/>
  <c r="I61" i="11"/>
  <c r="H61" i="11"/>
  <c r="G61" i="11"/>
  <c r="F61" i="11"/>
  <c r="E61" i="11"/>
  <c r="D61" i="11"/>
  <c r="C61" i="11"/>
  <c r="B61" i="11"/>
  <c r="A61" i="11"/>
  <c r="K60" i="11"/>
  <c r="I60" i="11"/>
  <c r="H60" i="11"/>
  <c r="G60" i="11"/>
  <c r="F60" i="11"/>
  <c r="E60" i="11"/>
  <c r="D60" i="11"/>
  <c r="C60" i="11"/>
  <c r="B60" i="11"/>
  <c r="A60" i="11"/>
  <c r="K59" i="11"/>
  <c r="I59" i="11"/>
  <c r="H59" i="11"/>
  <c r="G59" i="11"/>
  <c r="F59" i="11"/>
  <c r="E59" i="11"/>
  <c r="D59" i="11"/>
  <c r="C59" i="11"/>
  <c r="B59" i="11"/>
  <c r="A59" i="11"/>
  <c r="K58" i="11"/>
  <c r="J58" i="11"/>
  <c r="I58" i="11"/>
  <c r="H58" i="11"/>
  <c r="G58" i="11"/>
  <c r="F58" i="11"/>
  <c r="E58" i="11"/>
  <c r="D58" i="11"/>
  <c r="C58" i="11"/>
  <c r="B58" i="11"/>
  <c r="A58" i="11"/>
  <c r="K57" i="11"/>
  <c r="I57" i="11"/>
  <c r="H57" i="11"/>
  <c r="G57" i="11"/>
  <c r="F57" i="11"/>
  <c r="E57" i="11"/>
  <c r="D57" i="11"/>
  <c r="C57" i="11"/>
  <c r="B57" i="11"/>
  <c r="A57" i="11"/>
  <c r="K56" i="11"/>
  <c r="J56" i="11"/>
  <c r="I56" i="11"/>
  <c r="H56" i="11"/>
  <c r="G56" i="11"/>
  <c r="F56" i="11"/>
  <c r="E56" i="11"/>
  <c r="D56" i="11"/>
  <c r="C56" i="11"/>
  <c r="B56" i="11"/>
  <c r="A56" i="11"/>
  <c r="K55" i="11"/>
  <c r="J55" i="11"/>
  <c r="I55" i="11"/>
  <c r="H55" i="11"/>
  <c r="G55" i="11"/>
  <c r="F55" i="11"/>
  <c r="E55" i="11"/>
  <c r="D55" i="11"/>
  <c r="C55" i="11"/>
  <c r="B55" i="11"/>
  <c r="A55" i="11"/>
  <c r="K54" i="11"/>
  <c r="J54" i="11"/>
  <c r="I54" i="11"/>
  <c r="H54" i="11"/>
  <c r="G54" i="11"/>
  <c r="F54" i="11"/>
  <c r="E54" i="11"/>
  <c r="D54" i="11"/>
  <c r="C54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AD106" i="4"/>
  <c r="I106" i="4" s="1"/>
  <c r="AC106" i="4"/>
  <c r="D106" i="4" s="1"/>
  <c r="AB106" i="4"/>
  <c r="AA106" i="4"/>
  <c r="C106" i="4" s="1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K106" i="4"/>
  <c r="F106" i="4"/>
  <c r="B106" i="4"/>
  <c r="A106" i="4"/>
  <c r="K105" i="4"/>
  <c r="J105" i="4"/>
  <c r="I105" i="4"/>
  <c r="H105" i="4"/>
  <c r="G105" i="4"/>
  <c r="F105" i="4"/>
  <c r="E105" i="4"/>
  <c r="D105" i="4"/>
  <c r="C105" i="4"/>
  <c r="B105" i="4"/>
  <c r="A105" i="4"/>
  <c r="K104" i="4"/>
  <c r="J104" i="4"/>
  <c r="I104" i="4"/>
  <c r="H104" i="4"/>
  <c r="G104" i="4"/>
  <c r="F104" i="4"/>
  <c r="E104" i="4"/>
  <c r="D104" i="4"/>
  <c r="C104" i="4"/>
  <c r="B104" i="4"/>
  <c r="A104" i="4"/>
  <c r="K103" i="4"/>
  <c r="J103" i="4"/>
  <c r="I103" i="4"/>
  <c r="H103" i="4"/>
  <c r="G103" i="4"/>
  <c r="F103" i="4"/>
  <c r="E103" i="4"/>
  <c r="D103" i="4"/>
  <c r="C103" i="4"/>
  <c r="B103" i="4"/>
  <c r="A103" i="4"/>
  <c r="K102" i="4"/>
  <c r="J102" i="4"/>
  <c r="I102" i="4"/>
  <c r="H102" i="4"/>
  <c r="G102" i="4"/>
  <c r="F102" i="4"/>
  <c r="E102" i="4"/>
  <c r="D102" i="4"/>
  <c r="C102" i="4"/>
  <c r="B102" i="4"/>
  <c r="A102" i="4"/>
  <c r="K101" i="4"/>
  <c r="J101" i="4"/>
  <c r="I101" i="4"/>
  <c r="H101" i="4"/>
  <c r="G101" i="4"/>
  <c r="F101" i="4"/>
  <c r="E101" i="4"/>
  <c r="D101" i="4"/>
  <c r="C101" i="4"/>
  <c r="B101" i="4"/>
  <c r="A101" i="4"/>
  <c r="K100" i="4"/>
  <c r="J100" i="4"/>
  <c r="I100" i="4"/>
  <c r="H100" i="4"/>
  <c r="G100" i="4"/>
  <c r="F100" i="4"/>
  <c r="E100" i="4"/>
  <c r="D100" i="4"/>
  <c r="C100" i="4"/>
  <c r="B100" i="4"/>
  <c r="A100" i="4"/>
  <c r="K99" i="4"/>
  <c r="J99" i="4"/>
  <c r="I99" i="4"/>
  <c r="H99" i="4"/>
  <c r="G99" i="4"/>
  <c r="F99" i="4"/>
  <c r="E99" i="4"/>
  <c r="D99" i="4"/>
  <c r="C99" i="4"/>
  <c r="B99" i="4"/>
  <c r="A99" i="4"/>
  <c r="K98" i="4"/>
  <c r="J98" i="4"/>
  <c r="I98" i="4"/>
  <c r="H98" i="4"/>
  <c r="G98" i="4"/>
  <c r="F98" i="4"/>
  <c r="E98" i="4"/>
  <c r="D98" i="4"/>
  <c r="C98" i="4"/>
  <c r="B98" i="4"/>
  <c r="A98" i="4"/>
  <c r="K97" i="4"/>
  <c r="J97" i="4"/>
  <c r="I97" i="4"/>
  <c r="H97" i="4"/>
  <c r="G97" i="4"/>
  <c r="F97" i="4"/>
  <c r="E97" i="4"/>
  <c r="D97" i="4"/>
  <c r="C97" i="4"/>
  <c r="B97" i="4"/>
  <c r="A97" i="4"/>
  <c r="K96" i="4"/>
  <c r="J96" i="4"/>
  <c r="I96" i="4"/>
  <c r="H96" i="4"/>
  <c r="G96" i="4"/>
  <c r="F96" i="4"/>
  <c r="E96" i="4"/>
  <c r="D96" i="4"/>
  <c r="C96" i="4"/>
  <c r="B96" i="4"/>
  <c r="A96" i="4"/>
  <c r="K95" i="4"/>
  <c r="J95" i="4"/>
  <c r="I95" i="4"/>
  <c r="H95" i="4"/>
  <c r="G95" i="4"/>
  <c r="F95" i="4"/>
  <c r="E95" i="4"/>
  <c r="D95" i="4"/>
  <c r="C95" i="4"/>
  <c r="B95" i="4"/>
  <c r="A95" i="4"/>
  <c r="K94" i="4"/>
  <c r="J94" i="4"/>
  <c r="I94" i="4"/>
  <c r="H94" i="4"/>
  <c r="G94" i="4"/>
  <c r="F94" i="4"/>
  <c r="E94" i="4"/>
  <c r="D94" i="4"/>
  <c r="C94" i="4"/>
  <c r="B94" i="4"/>
  <c r="A94" i="4"/>
  <c r="K93" i="4"/>
  <c r="J93" i="4"/>
  <c r="I93" i="4"/>
  <c r="H93" i="4"/>
  <c r="G93" i="4"/>
  <c r="F93" i="4"/>
  <c r="E93" i="4"/>
  <c r="D93" i="4"/>
  <c r="C93" i="4"/>
  <c r="B93" i="4"/>
  <c r="A93" i="4"/>
  <c r="K92" i="4"/>
  <c r="J92" i="4"/>
  <c r="I92" i="4"/>
  <c r="H92" i="4"/>
  <c r="G92" i="4"/>
  <c r="F92" i="4"/>
  <c r="E92" i="4"/>
  <c r="D92" i="4"/>
  <c r="C92" i="4"/>
  <c r="B92" i="4"/>
  <c r="A92" i="4"/>
  <c r="K91" i="4"/>
  <c r="J91" i="4"/>
  <c r="I91" i="4"/>
  <c r="H91" i="4"/>
  <c r="G91" i="4"/>
  <c r="F91" i="4"/>
  <c r="E91" i="4"/>
  <c r="D91" i="4"/>
  <c r="C91" i="4"/>
  <c r="B91" i="4"/>
  <c r="A91" i="4"/>
  <c r="K90" i="4"/>
  <c r="J90" i="4"/>
  <c r="I90" i="4"/>
  <c r="H90" i="4"/>
  <c r="G90" i="4"/>
  <c r="F90" i="4"/>
  <c r="E90" i="4"/>
  <c r="D90" i="4"/>
  <c r="C90" i="4"/>
  <c r="B90" i="4"/>
  <c r="A90" i="4"/>
  <c r="K89" i="4"/>
  <c r="J89" i="4"/>
  <c r="I89" i="4"/>
  <c r="H89" i="4"/>
  <c r="G89" i="4"/>
  <c r="F89" i="4"/>
  <c r="E89" i="4"/>
  <c r="D89" i="4"/>
  <c r="C89" i="4"/>
  <c r="B89" i="4"/>
  <c r="A89" i="4"/>
  <c r="K88" i="4"/>
  <c r="J88" i="4"/>
  <c r="I88" i="4"/>
  <c r="H88" i="4"/>
  <c r="G88" i="4"/>
  <c r="F88" i="4"/>
  <c r="E88" i="4"/>
  <c r="D88" i="4"/>
  <c r="C88" i="4"/>
  <c r="B88" i="4"/>
  <c r="A88" i="4"/>
  <c r="K87" i="4"/>
  <c r="J87" i="4"/>
  <c r="I87" i="4"/>
  <c r="H87" i="4"/>
  <c r="G87" i="4"/>
  <c r="F87" i="4"/>
  <c r="E87" i="4"/>
  <c r="D87" i="4"/>
  <c r="C87" i="4"/>
  <c r="B87" i="4"/>
  <c r="A87" i="4"/>
  <c r="K86" i="4"/>
  <c r="J86" i="4"/>
  <c r="I86" i="4"/>
  <c r="H86" i="4"/>
  <c r="G86" i="4"/>
  <c r="F86" i="4"/>
  <c r="E86" i="4"/>
  <c r="D86" i="4"/>
  <c r="C86" i="4"/>
  <c r="B86" i="4"/>
  <c r="A86" i="4"/>
  <c r="K85" i="4"/>
  <c r="J85" i="4"/>
  <c r="I85" i="4"/>
  <c r="H85" i="4"/>
  <c r="G85" i="4"/>
  <c r="F85" i="4"/>
  <c r="E85" i="4"/>
  <c r="D85" i="4"/>
  <c r="C85" i="4"/>
  <c r="B85" i="4"/>
  <c r="A85" i="4"/>
  <c r="K84" i="4"/>
  <c r="J84" i="4"/>
  <c r="I84" i="4"/>
  <c r="H84" i="4"/>
  <c r="G84" i="4"/>
  <c r="F84" i="4"/>
  <c r="E84" i="4"/>
  <c r="D84" i="4"/>
  <c r="C84" i="4"/>
  <c r="B84" i="4"/>
  <c r="A84" i="4"/>
  <c r="K83" i="4"/>
  <c r="J83" i="4"/>
  <c r="I83" i="4"/>
  <c r="H83" i="4"/>
  <c r="G83" i="4"/>
  <c r="F83" i="4"/>
  <c r="E83" i="4"/>
  <c r="D83" i="4"/>
  <c r="C83" i="4"/>
  <c r="B83" i="4"/>
  <c r="A83" i="4"/>
  <c r="K82" i="4"/>
  <c r="J82" i="4"/>
  <c r="I82" i="4"/>
  <c r="H82" i="4"/>
  <c r="G82" i="4"/>
  <c r="F82" i="4"/>
  <c r="E82" i="4"/>
  <c r="D82" i="4"/>
  <c r="C82" i="4"/>
  <c r="B82" i="4"/>
  <c r="A82" i="4"/>
  <c r="K81" i="4"/>
  <c r="J81" i="4"/>
  <c r="I81" i="4"/>
  <c r="H81" i="4"/>
  <c r="G81" i="4"/>
  <c r="F81" i="4"/>
  <c r="E81" i="4"/>
  <c r="D81" i="4"/>
  <c r="C81" i="4"/>
  <c r="B81" i="4"/>
  <c r="A81" i="4"/>
  <c r="K80" i="4"/>
  <c r="J80" i="4"/>
  <c r="I80" i="4"/>
  <c r="H80" i="4"/>
  <c r="G80" i="4"/>
  <c r="F80" i="4"/>
  <c r="E80" i="4"/>
  <c r="D80" i="4"/>
  <c r="C80" i="4"/>
  <c r="B80" i="4"/>
  <c r="A80" i="4"/>
  <c r="K79" i="4"/>
  <c r="J79" i="4"/>
  <c r="I79" i="4"/>
  <c r="H79" i="4"/>
  <c r="G79" i="4"/>
  <c r="F79" i="4"/>
  <c r="E79" i="4"/>
  <c r="D79" i="4"/>
  <c r="C79" i="4"/>
  <c r="B79" i="4"/>
  <c r="A79" i="4"/>
  <c r="K78" i="4"/>
  <c r="J78" i="4"/>
  <c r="I78" i="4"/>
  <c r="H78" i="4"/>
  <c r="G78" i="4"/>
  <c r="F78" i="4"/>
  <c r="E78" i="4"/>
  <c r="D78" i="4"/>
  <c r="C78" i="4"/>
  <c r="B78" i="4"/>
  <c r="A78" i="4"/>
  <c r="K77" i="4"/>
  <c r="J77" i="4"/>
  <c r="I77" i="4"/>
  <c r="H77" i="4"/>
  <c r="G77" i="4"/>
  <c r="F77" i="4"/>
  <c r="E77" i="4"/>
  <c r="D77" i="4"/>
  <c r="C77" i="4"/>
  <c r="B77" i="4"/>
  <c r="A77" i="4"/>
  <c r="K76" i="4"/>
  <c r="J76" i="4"/>
  <c r="I76" i="4"/>
  <c r="H76" i="4"/>
  <c r="G76" i="4"/>
  <c r="F76" i="4"/>
  <c r="E76" i="4"/>
  <c r="D76" i="4"/>
  <c r="C76" i="4"/>
  <c r="B76" i="4"/>
  <c r="A76" i="4"/>
  <c r="K75" i="4"/>
  <c r="J75" i="4"/>
  <c r="I75" i="4"/>
  <c r="H75" i="4"/>
  <c r="G75" i="4"/>
  <c r="F75" i="4"/>
  <c r="E75" i="4"/>
  <c r="D75" i="4"/>
  <c r="C75" i="4"/>
  <c r="B75" i="4"/>
  <c r="A75" i="4"/>
  <c r="K74" i="4"/>
  <c r="J74" i="4"/>
  <c r="I74" i="4"/>
  <c r="H74" i="4"/>
  <c r="G74" i="4"/>
  <c r="F74" i="4"/>
  <c r="E74" i="4"/>
  <c r="D74" i="4"/>
  <c r="C74" i="4"/>
  <c r="B74" i="4"/>
  <c r="A74" i="4"/>
  <c r="K73" i="4"/>
  <c r="J73" i="4"/>
  <c r="I73" i="4"/>
  <c r="H73" i="4"/>
  <c r="G73" i="4"/>
  <c r="F73" i="4"/>
  <c r="E73" i="4"/>
  <c r="D73" i="4"/>
  <c r="C73" i="4"/>
  <c r="B73" i="4"/>
  <c r="A73" i="4"/>
  <c r="K72" i="4"/>
  <c r="J72" i="4"/>
  <c r="I72" i="4"/>
  <c r="H72" i="4"/>
  <c r="G72" i="4"/>
  <c r="F72" i="4"/>
  <c r="E72" i="4"/>
  <c r="D72" i="4"/>
  <c r="C72" i="4"/>
  <c r="B72" i="4"/>
  <c r="A72" i="4"/>
  <c r="K71" i="4"/>
  <c r="J71" i="4"/>
  <c r="I71" i="4"/>
  <c r="H71" i="4"/>
  <c r="G71" i="4"/>
  <c r="F71" i="4"/>
  <c r="E71" i="4"/>
  <c r="D71" i="4"/>
  <c r="C71" i="4"/>
  <c r="B71" i="4"/>
  <c r="A71" i="4"/>
  <c r="K70" i="4"/>
  <c r="J70" i="4"/>
  <c r="I70" i="4"/>
  <c r="H70" i="4"/>
  <c r="G70" i="4"/>
  <c r="F70" i="4"/>
  <c r="E70" i="4"/>
  <c r="D70" i="4"/>
  <c r="C70" i="4"/>
  <c r="B70" i="4"/>
  <c r="A70" i="4"/>
  <c r="K69" i="4"/>
  <c r="J69" i="4"/>
  <c r="I69" i="4"/>
  <c r="H69" i="4"/>
  <c r="G69" i="4"/>
  <c r="F69" i="4"/>
  <c r="E69" i="4"/>
  <c r="D69" i="4"/>
  <c r="C69" i="4"/>
  <c r="B69" i="4"/>
  <c r="A69" i="4"/>
  <c r="K68" i="4"/>
  <c r="J68" i="4"/>
  <c r="I68" i="4"/>
  <c r="H68" i="4"/>
  <c r="G68" i="4"/>
  <c r="F68" i="4"/>
  <c r="E68" i="4"/>
  <c r="D68" i="4"/>
  <c r="C68" i="4"/>
  <c r="B68" i="4"/>
  <c r="A68" i="4"/>
  <c r="K67" i="4"/>
  <c r="J67" i="4"/>
  <c r="I67" i="4"/>
  <c r="H67" i="4"/>
  <c r="G67" i="4"/>
  <c r="F67" i="4"/>
  <c r="E67" i="4"/>
  <c r="D67" i="4"/>
  <c r="C67" i="4"/>
  <c r="B67" i="4"/>
  <c r="A67" i="4"/>
  <c r="K66" i="4"/>
  <c r="J66" i="4"/>
  <c r="I66" i="4"/>
  <c r="H66" i="4"/>
  <c r="G66" i="4"/>
  <c r="F66" i="4"/>
  <c r="E66" i="4"/>
  <c r="D66" i="4"/>
  <c r="C66" i="4"/>
  <c r="B66" i="4"/>
  <c r="A66" i="4"/>
  <c r="K65" i="4"/>
  <c r="J65" i="4"/>
  <c r="I65" i="4"/>
  <c r="H65" i="4"/>
  <c r="G65" i="4"/>
  <c r="F65" i="4"/>
  <c r="E65" i="4"/>
  <c r="D65" i="4"/>
  <c r="C65" i="4"/>
  <c r="B65" i="4"/>
  <c r="A65" i="4"/>
  <c r="K64" i="4"/>
  <c r="J64" i="4"/>
  <c r="I64" i="4"/>
  <c r="H64" i="4"/>
  <c r="G64" i="4"/>
  <c r="F64" i="4"/>
  <c r="E64" i="4"/>
  <c r="D64" i="4"/>
  <c r="C64" i="4"/>
  <c r="B64" i="4"/>
  <c r="A64" i="4"/>
  <c r="K63" i="4"/>
  <c r="J63" i="4"/>
  <c r="I63" i="4"/>
  <c r="H63" i="4"/>
  <c r="G63" i="4"/>
  <c r="F63" i="4"/>
  <c r="E63" i="4"/>
  <c r="D63" i="4"/>
  <c r="C63" i="4"/>
  <c r="B63" i="4"/>
  <c r="A63" i="4"/>
  <c r="K62" i="4"/>
  <c r="J62" i="4"/>
  <c r="I62" i="4"/>
  <c r="H62" i="4"/>
  <c r="G62" i="4"/>
  <c r="F62" i="4"/>
  <c r="E62" i="4"/>
  <c r="D62" i="4"/>
  <c r="C62" i="4"/>
  <c r="B62" i="4"/>
  <c r="A62" i="4"/>
  <c r="K61" i="4"/>
  <c r="J61" i="4"/>
  <c r="I61" i="4"/>
  <c r="H61" i="4"/>
  <c r="G61" i="4"/>
  <c r="F61" i="4"/>
  <c r="E61" i="4"/>
  <c r="D61" i="4"/>
  <c r="C61" i="4"/>
  <c r="B61" i="4"/>
  <c r="A61" i="4"/>
  <c r="K60" i="4"/>
  <c r="J60" i="4"/>
  <c r="I60" i="4"/>
  <c r="H60" i="4"/>
  <c r="G60" i="4"/>
  <c r="F60" i="4"/>
  <c r="E60" i="4"/>
  <c r="D60" i="4"/>
  <c r="C60" i="4"/>
  <c r="B60" i="4"/>
  <c r="A60" i="4"/>
  <c r="K59" i="4"/>
  <c r="J59" i="4"/>
  <c r="I59" i="4"/>
  <c r="H59" i="4"/>
  <c r="G59" i="4"/>
  <c r="F59" i="4"/>
  <c r="E59" i="4"/>
  <c r="D59" i="4"/>
  <c r="C59" i="4"/>
  <c r="B59" i="4"/>
  <c r="A59" i="4"/>
  <c r="K58" i="4"/>
  <c r="J58" i="4"/>
  <c r="J106" i="4" s="1"/>
  <c r="I58" i="4"/>
  <c r="H58" i="4"/>
  <c r="G58" i="4"/>
  <c r="F58" i="4"/>
  <c r="E58" i="4"/>
  <c r="D58" i="4"/>
  <c r="C58" i="4"/>
  <c r="B58" i="4"/>
  <c r="A58" i="4"/>
  <c r="K57" i="4"/>
  <c r="J57" i="4"/>
  <c r="I57" i="4"/>
  <c r="H57" i="4"/>
  <c r="G57" i="4"/>
  <c r="F57" i="4"/>
  <c r="E57" i="4"/>
  <c r="D57" i="4"/>
  <c r="C57" i="4"/>
  <c r="B57" i="4"/>
  <c r="A57" i="4"/>
  <c r="K56" i="4"/>
  <c r="J56" i="4"/>
  <c r="I56" i="4"/>
  <c r="H56" i="4"/>
  <c r="G56" i="4"/>
  <c r="F56" i="4"/>
  <c r="E56" i="4"/>
  <c r="D56" i="4"/>
  <c r="C56" i="4"/>
  <c r="B56" i="4"/>
  <c r="A56" i="4"/>
  <c r="K55" i="4"/>
  <c r="J55" i="4"/>
  <c r="I55" i="4"/>
  <c r="H55" i="4"/>
  <c r="G55" i="4"/>
  <c r="F55" i="4"/>
  <c r="E55" i="4"/>
  <c r="D55" i="4"/>
  <c r="C55" i="4"/>
  <c r="B55" i="4"/>
  <c r="A55" i="4"/>
  <c r="K54" i="4"/>
  <c r="J54" i="4"/>
  <c r="I54" i="4"/>
  <c r="H54" i="4"/>
  <c r="G54" i="4"/>
  <c r="F54" i="4"/>
  <c r="E54" i="4"/>
  <c r="D54" i="4"/>
  <c r="C54" i="4"/>
  <c r="K53" i="4"/>
  <c r="J53" i="4"/>
  <c r="I53" i="4"/>
  <c r="H53" i="4"/>
  <c r="G53" i="4"/>
  <c r="F53" i="4"/>
  <c r="E53" i="4"/>
  <c r="D53" i="4"/>
  <c r="C53" i="4"/>
  <c r="AD52" i="4"/>
  <c r="J48" i="4" s="1"/>
  <c r="AC52" i="4"/>
  <c r="D52" i="4" s="1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K52" i="4"/>
  <c r="J52" i="4"/>
  <c r="I52" i="4"/>
  <c r="H52" i="4"/>
  <c r="G52" i="4"/>
  <c r="F52" i="4"/>
  <c r="E52" i="4"/>
  <c r="C52" i="4"/>
  <c r="B52" i="4"/>
  <c r="A52" i="4"/>
  <c r="K51" i="4"/>
  <c r="J51" i="4"/>
  <c r="I51" i="4"/>
  <c r="H51" i="4"/>
  <c r="G51" i="4"/>
  <c r="F51" i="4"/>
  <c r="E51" i="4"/>
  <c r="D51" i="4"/>
  <c r="C51" i="4"/>
  <c r="B51" i="4"/>
  <c r="A51" i="4"/>
  <c r="K50" i="4"/>
  <c r="J50" i="4"/>
  <c r="I50" i="4"/>
  <c r="H50" i="4"/>
  <c r="G50" i="4"/>
  <c r="F50" i="4"/>
  <c r="E50" i="4"/>
  <c r="D50" i="4"/>
  <c r="C50" i="4"/>
  <c r="B50" i="4"/>
  <c r="A50" i="4"/>
  <c r="K49" i="4"/>
  <c r="I49" i="4"/>
  <c r="H49" i="4"/>
  <c r="G49" i="4"/>
  <c r="F49" i="4"/>
  <c r="E49" i="4"/>
  <c r="D49" i="4"/>
  <c r="C49" i="4"/>
  <c r="B49" i="4"/>
  <c r="A49" i="4"/>
  <c r="K48" i="4"/>
  <c r="I48" i="4"/>
  <c r="H48" i="4"/>
  <c r="G48" i="4"/>
  <c r="F48" i="4"/>
  <c r="E48" i="4"/>
  <c r="D48" i="4"/>
  <c r="C48" i="4"/>
  <c r="B48" i="4"/>
  <c r="A48" i="4"/>
  <c r="K47" i="4"/>
  <c r="J47" i="4"/>
  <c r="I47" i="4"/>
  <c r="H47" i="4"/>
  <c r="G47" i="4"/>
  <c r="F47" i="4"/>
  <c r="E47" i="4"/>
  <c r="D47" i="4"/>
  <c r="C47" i="4"/>
  <c r="B47" i="4"/>
  <c r="A47" i="4"/>
  <c r="K46" i="4"/>
  <c r="J46" i="4"/>
  <c r="I46" i="4"/>
  <c r="H46" i="4"/>
  <c r="G46" i="4"/>
  <c r="F46" i="4"/>
  <c r="E46" i="4"/>
  <c r="D46" i="4"/>
  <c r="C46" i="4"/>
  <c r="B46" i="4"/>
  <c r="A46" i="4"/>
  <c r="K45" i="4"/>
  <c r="J45" i="4"/>
  <c r="I45" i="4"/>
  <c r="H45" i="4"/>
  <c r="G45" i="4"/>
  <c r="F45" i="4"/>
  <c r="E45" i="4"/>
  <c r="D45" i="4"/>
  <c r="C45" i="4"/>
  <c r="B45" i="4"/>
  <c r="A45" i="4"/>
  <c r="K44" i="4"/>
  <c r="J44" i="4"/>
  <c r="I44" i="4"/>
  <c r="H44" i="4"/>
  <c r="G44" i="4"/>
  <c r="F44" i="4"/>
  <c r="E44" i="4"/>
  <c r="D44" i="4"/>
  <c r="C44" i="4"/>
  <c r="B44" i="4"/>
  <c r="A44" i="4"/>
  <c r="K43" i="4"/>
  <c r="J43" i="4"/>
  <c r="I43" i="4"/>
  <c r="H43" i="4"/>
  <c r="G43" i="4"/>
  <c r="F43" i="4"/>
  <c r="E43" i="4"/>
  <c r="D43" i="4"/>
  <c r="C43" i="4"/>
  <c r="B43" i="4"/>
  <c r="A43" i="4"/>
  <c r="K42" i="4"/>
  <c r="J42" i="4"/>
  <c r="I42" i="4"/>
  <c r="H42" i="4"/>
  <c r="G42" i="4"/>
  <c r="F42" i="4"/>
  <c r="E42" i="4"/>
  <c r="D42" i="4"/>
  <c r="C42" i="4"/>
  <c r="B42" i="4"/>
  <c r="A42" i="4"/>
  <c r="K41" i="4"/>
  <c r="J41" i="4"/>
  <c r="I41" i="4"/>
  <c r="H41" i="4"/>
  <c r="G41" i="4"/>
  <c r="F41" i="4"/>
  <c r="E41" i="4"/>
  <c r="D41" i="4"/>
  <c r="C41" i="4"/>
  <c r="B41" i="4"/>
  <c r="A41" i="4"/>
  <c r="K40" i="4"/>
  <c r="J40" i="4"/>
  <c r="I40" i="4"/>
  <c r="H40" i="4"/>
  <c r="G40" i="4"/>
  <c r="F40" i="4"/>
  <c r="E40" i="4"/>
  <c r="D40" i="4"/>
  <c r="C40" i="4"/>
  <c r="B40" i="4"/>
  <c r="A40" i="4"/>
  <c r="K39" i="4"/>
  <c r="J39" i="4"/>
  <c r="I39" i="4"/>
  <c r="H39" i="4"/>
  <c r="G39" i="4"/>
  <c r="F39" i="4"/>
  <c r="E39" i="4"/>
  <c r="D39" i="4"/>
  <c r="C39" i="4"/>
  <c r="B39" i="4"/>
  <c r="A39" i="4"/>
  <c r="K38" i="4"/>
  <c r="J38" i="4"/>
  <c r="I38" i="4"/>
  <c r="H38" i="4"/>
  <c r="G38" i="4"/>
  <c r="F38" i="4"/>
  <c r="E38" i="4"/>
  <c r="D38" i="4"/>
  <c r="C38" i="4"/>
  <c r="B38" i="4"/>
  <c r="A38" i="4"/>
  <c r="K37" i="4"/>
  <c r="I37" i="4"/>
  <c r="H37" i="4"/>
  <c r="G37" i="4"/>
  <c r="F37" i="4"/>
  <c r="E37" i="4"/>
  <c r="D37" i="4"/>
  <c r="C37" i="4"/>
  <c r="B37" i="4"/>
  <c r="A37" i="4"/>
  <c r="K36" i="4"/>
  <c r="I36" i="4"/>
  <c r="H36" i="4"/>
  <c r="G36" i="4"/>
  <c r="F36" i="4"/>
  <c r="E36" i="4"/>
  <c r="D36" i="4"/>
  <c r="C36" i="4"/>
  <c r="B36" i="4"/>
  <c r="A36" i="4"/>
  <c r="K35" i="4"/>
  <c r="J35" i="4"/>
  <c r="I35" i="4"/>
  <c r="H35" i="4"/>
  <c r="G35" i="4"/>
  <c r="F35" i="4"/>
  <c r="E35" i="4"/>
  <c r="D35" i="4"/>
  <c r="C35" i="4"/>
  <c r="B35" i="4"/>
  <c r="A35" i="4"/>
  <c r="K34" i="4"/>
  <c r="J34" i="4"/>
  <c r="I34" i="4"/>
  <c r="H34" i="4"/>
  <c r="G34" i="4"/>
  <c r="F34" i="4"/>
  <c r="E34" i="4"/>
  <c r="D34" i="4"/>
  <c r="C34" i="4"/>
  <c r="B34" i="4"/>
  <c r="A34" i="4"/>
  <c r="K33" i="4"/>
  <c r="J33" i="4"/>
  <c r="I33" i="4"/>
  <c r="H33" i="4"/>
  <c r="G33" i="4"/>
  <c r="F33" i="4"/>
  <c r="E33" i="4"/>
  <c r="D33" i="4"/>
  <c r="C33" i="4"/>
  <c r="B33" i="4"/>
  <c r="A33" i="4"/>
  <c r="K32" i="4"/>
  <c r="J32" i="4"/>
  <c r="I32" i="4"/>
  <c r="H32" i="4"/>
  <c r="G32" i="4"/>
  <c r="F32" i="4"/>
  <c r="E32" i="4"/>
  <c r="D32" i="4"/>
  <c r="C32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" i="4"/>
  <c r="A1" i="4"/>
  <c r="AD44" i="5"/>
  <c r="E44" i="5" s="1"/>
  <c r="AC44" i="5"/>
  <c r="D44" i="5" s="1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J44" i="5"/>
  <c r="C44" i="5"/>
  <c r="B44" i="5"/>
  <c r="A44" i="5"/>
  <c r="J43" i="5"/>
  <c r="I43" i="5"/>
  <c r="H43" i="5"/>
  <c r="G43" i="5"/>
  <c r="F43" i="5"/>
  <c r="E43" i="5"/>
  <c r="D43" i="5"/>
  <c r="C43" i="5"/>
  <c r="B43" i="5"/>
  <c r="A43" i="5"/>
  <c r="J42" i="5"/>
  <c r="I42" i="5"/>
  <c r="H42" i="5"/>
  <c r="G42" i="5"/>
  <c r="F42" i="5"/>
  <c r="E42" i="5"/>
  <c r="D42" i="5"/>
  <c r="C42" i="5"/>
  <c r="B42" i="5"/>
  <c r="A42" i="5"/>
  <c r="J41" i="5"/>
  <c r="I41" i="5"/>
  <c r="H41" i="5"/>
  <c r="G41" i="5"/>
  <c r="F41" i="5"/>
  <c r="E41" i="5"/>
  <c r="D41" i="5"/>
  <c r="C41" i="5"/>
  <c r="B41" i="5"/>
  <c r="A41" i="5"/>
  <c r="J40" i="5"/>
  <c r="I40" i="5"/>
  <c r="H40" i="5"/>
  <c r="G40" i="5"/>
  <c r="F40" i="5"/>
  <c r="E40" i="5"/>
  <c r="D40" i="5"/>
  <c r="C40" i="5"/>
  <c r="B40" i="5"/>
  <c r="A40" i="5"/>
  <c r="J39" i="5"/>
  <c r="I39" i="5"/>
  <c r="H39" i="5"/>
  <c r="G39" i="5"/>
  <c r="F39" i="5"/>
  <c r="E39" i="5"/>
  <c r="D39" i="5"/>
  <c r="C39" i="5"/>
  <c r="B39" i="5"/>
  <c r="A39" i="5"/>
  <c r="J38" i="5"/>
  <c r="I38" i="5"/>
  <c r="H38" i="5"/>
  <c r="G38" i="5"/>
  <c r="F38" i="5"/>
  <c r="E38" i="5"/>
  <c r="D38" i="5"/>
  <c r="C38" i="5"/>
  <c r="B38" i="5"/>
  <c r="A38" i="5"/>
  <c r="J37" i="5"/>
  <c r="I37" i="5"/>
  <c r="H37" i="5"/>
  <c r="G37" i="5"/>
  <c r="F37" i="5"/>
  <c r="E37" i="5"/>
  <c r="D37" i="5"/>
  <c r="C37" i="5"/>
  <c r="B37" i="5"/>
  <c r="A37" i="5"/>
  <c r="J36" i="5"/>
  <c r="I36" i="5"/>
  <c r="H36" i="5"/>
  <c r="G36" i="5"/>
  <c r="F36" i="5"/>
  <c r="E36" i="5"/>
  <c r="D36" i="5"/>
  <c r="C36" i="5"/>
  <c r="B36" i="5"/>
  <c r="A36" i="5"/>
  <c r="J35" i="5"/>
  <c r="I35" i="5"/>
  <c r="H35" i="5"/>
  <c r="G35" i="5"/>
  <c r="F35" i="5"/>
  <c r="E35" i="5"/>
  <c r="D35" i="5"/>
  <c r="C35" i="5"/>
  <c r="B35" i="5"/>
  <c r="A35" i="5"/>
  <c r="J34" i="5"/>
  <c r="I34" i="5"/>
  <c r="H34" i="5"/>
  <c r="G34" i="5"/>
  <c r="F34" i="5"/>
  <c r="E34" i="5"/>
  <c r="D34" i="5"/>
  <c r="C34" i="5"/>
  <c r="B34" i="5"/>
  <c r="A34" i="5"/>
  <c r="J33" i="5"/>
  <c r="I33" i="5"/>
  <c r="H33" i="5"/>
  <c r="G33" i="5"/>
  <c r="F33" i="5"/>
  <c r="E33" i="5"/>
  <c r="D33" i="5"/>
  <c r="C33" i="5"/>
  <c r="B33" i="5"/>
  <c r="A33" i="5"/>
  <c r="J32" i="5"/>
  <c r="I32" i="5"/>
  <c r="H32" i="5"/>
  <c r="G32" i="5"/>
  <c r="F32" i="5"/>
  <c r="E32" i="5"/>
  <c r="D32" i="5"/>
  <c r="C32" i="5"/>
  <c r="B32" i="5"/>
  <c r="A32" i="5"/>
  <c r="J31" i="5"/>
  <c r="I31" i="5"/>
  <c r="H31" i="5"/>
  <c r="G31" i="5"/>
  <c r="F31" i="5"/>
  <c r="E31" i="5"/>
  <c r="D31" i="5"/>
  <c r="C31" i="5"/>
  <c r="B31" i="5"/>
  <c r="A31" i="5"/>
  <c r="J30" i="5"/>
  <c r="I30" i="5"/>
  <c r="H30" i="5"/>
  <c r="G30" i="5"/>
  <c r="F30" i="5"/>
  <c r="E30" i="5"/>
  <c r="D30" i="5"/>
  <c r="C30" i="5"/>
  <c r="B30" i="5"/>
  <c r="A30" i="5"/>
  <c r="J29" i="5"/>
  <c r="I29" i="5"/>
  <c r="H29" i="5"/>
  <c r="G29" i="5"/>
  <c r="F29" i="5"/>
  <c r="E29" i="5"/>
  <c r="D29" i="5"/>
  <c r="C29" i="5"/>
  <c r="B29" i="5"/>
  <c r="A29" i="5"/>
  <c r="J28" i="5"/>
  <c r="I28" i="5"/>
  <c r="H28" i="5"/>
  <c r="G28" i="5"/>
  <c r="F28" i="5"/>
  <c r="E28" i="5"/>
  <c r="D28" i="5"/>
  <c r="C28" i="5"/>
  <c r="B28" i="5"/>
  <c r="A28" i="5"/>
  <c r="J27" i="5"/>
  <c r="I27" i="5"/>
  <c r="H27" i="5"/>
  <c r="G27" i="5"/>
  <c r="F27" i="5"/>
  <c r="E27" i="5"/>
  <c r="D27" i="5"/>
  <c r="C27" i="5"/>
  <c r="B27" i="5"/>
  <c r="A27" i="5"/>
  <c r="J26" i="5"/>
  <c r="I26" i="5"/>
  <c r="I44" i="5" s="1"/>
  <c r="H26" i="5"/>
  <c r="G26" i="5"/>
  <c r="F26" i="5"/>
  <c r="E26" i="5"/>
  <c r="D26" i="5"/>
  <c r="C26" i="5"/>
  <c r="B26" i="5"/>
  <c r="A26" i="5"/>
  <c r="J25" i="5"/>
  <c r="I25" i="5"/>
  <c r="H25" i="5"/>
  <c r="G25" i="5"/>
  <c r="F25" i="5"/>
  <c r="E25" i="5"/>
  <c r="D25" i="5"/>
  <c r="C25" i="5"/>
  <c r="B25" i="5"/>
  <c r="A25" i="5"/>
  <c r="J24" i="5"/>
  <c r="I24" i="5"/>
  <c r="H24" i="5"/>
  <c r="G24" i="5"/>
  <c r="F24" i="5"/>
  <c r="E24" i="5"/>
  <c r="D24" i="5"/>
  <c r="C24" i="5"/>
  <c r="B24" i="5"/>
  <c r="A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AD21" i="5"/>
  <c r="H21" i="5" s="1"/>
  <c r="AC21" i="5"/>
  <c r="G21" i="5" s="1"/>
  <c r="AB21" i="5"/>
  <c r="C21" i="5" s="1"/>
  <c r="AA21" i="5"/>
  <c r="Z21" i="5"/>
  <c r="B21" i="5" s="1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J21" i="5"/>
  <c r="I21" i="5"/>
  <c r="A21" i="5"/>
  <c r="J20" i="5"/>
  <c r="I20" i="5"/>
  <c r="H20" i="5"/>
  <c r="G20" i="5"/>
  <c r="F20" i="5"/>
  <c r="E20" i="5"/>
  <c r="D20" i="5"/>
  <c r="C20" i="5"/>
  <c r="B20" i="5"/>
  <c r="A20" i="5"/>
  <c r="J19" i="5"/>
  <c r="I19" i="5"/>
  <c r="H19" i="5"/>
  <c r="G19" i="5"/>
  <c r="F19" i="5"/>
  <c r="E19" i="5"/>
  <c r="D19" i="5"/>
  <c r="C19" i="5"/>
  <c r="B19" i="5"/>
  <c r="A19" i="5"/>
  <c r="J18" i="5"/>
  <c r="I18" i="5"/>
  <c r="H18" i="5"/>
  <c r="G18" i="5"/>
  <c r="F18" i="5"/>
  <c r="E18" i="5"/>
  <c r="D18" i="5"/>
  <c r="C18" i="5"/>
  <c r="B18" i="5"/>
  <c r="A18" i="5"/>
  <c r="H17" i="5"/>
  <c r="G17" i="5"/>
  <c r="F17" i="5"/>
  <c r="E17" i="5"/>
  <c r="D17" i="5"/>
  <c r="C17" i="5"/>
  <c r="B17" i="5"/>
  <c r="A17" i="5"/>
  <c r="H16" i="5"/>
  <c r="G16" i="5"/>
  <c r="F16" i="5"/>
  <c r="E16" i="5"/>
  <c r="D16" i="5"/>
  <c r="C16" i="5"/>
  <c r="B16" i="5"/>
  <c r="A16" i="5"/>
  <c r="J15" i="5"/>
  <c r="I15" i="5"/>
  <c r="H15" i="5"/>
  <c r="G15" i="5"/>
  <c r="F15" i="5"/>
  <c r="E15" i="5"/>
  <c r="D15" i="5"/>
  <c r="C15" i="5"/>
  <c r="B15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I78" i="7" l="1"/>
  <c r="E38" i="13"/>
  <c r="G38" i="13"/>
  <c r="H38" i="13"/>
  <c r="D78" i="7"/>
  <c r="E72" i="8"/>
  <c r="J35" i="9"/>
  <c r="H44" i="5"/>
  <c r="E82" i="6"/>
  <c r="E70" i="14"/>
  <c r="I72" i="8"/>
  <c r="J73" i="11"/>
  <c r="G76" i="10"/>
  <c r="H42" i="9"/>
  <c r="G82" i="6"/>
  <c r="I17" i="5"/>
  <c r="E21" i="5"/>
  <c r="J37" i="4"/>
  <c r="J49" i="4"/>
  <c r="J60" i="11"/>
  <c r="J72" i="11"/>
  <c r="J84" i="11"/>
  <c r="J96" i="11"/>
  <c r="J101" i="11"/>
  <c r="G70" i="14"/>
  <c r="H76" i="10"/>
  <c r="J31" i="9"/>
  <c r="I42" i="9"/>
  <c r="J44" i="9"/>
  <c r="D86" i="9"/>
  <c r="H82" i="6"/>
  <c r="G44" i="5"/>
  <c r="J33" i="9"/>
  <c r="G42" i="9"/>
  <c r="D21" i="5"/>
  <c r="E106" i="4"/>
  <c r="J61" i="11"/>
  <c r="J85" i="11"/>
  <c r="J97" i="11"/>
  <c r="J102" i="11"/>
  <c r="J32" i="9"/>
  <c r="J17" i="5"/>
  <c r="F21" i="5"/>
  <c r="J36" i="4"/>
  <c r="G106" i="4"/>
  <c r="J59" i="11"/>
  <c r="J71" i="11"/>
  <c r="J83" i="11"/>
  <c r="J95" i="11"/>
  <c r="H70" i="14"/>
  <c r="I76" i="10"/>
  <c r="J42" i="9"/>
  <c r="F44" i="5"/>
  <c r="G72" i="8"/>
  <c r="E42" i="9"/>
  <c r="J34" i="9"/>
  <c r="I16" i="5"/>
  <c r="H106" i="4"/>
  <c r="J41" i="9"/>
  <c r="J16" i="5"/>
  <c r="J57" i="11"/>
  <c r="J69" i="11"/>
  <c r="J81" i="11"/>
  <c r="J93" i="11"/>
  <c r="J40" i="9"/>
</calcChain>
</file>

<file path=xl/sharedStrings.xml><?xml version="1.0" encoding="utf-8"?>
<sst xmlns="http://schemas.openxmlformats.org/spreadsheetml/2006/main" count="1952" uniqueCount="148">
  <si>
    <t>BLUE ORIGIN</t>
  </si>
  <si>
    <t>BOEING</t>
  </si>
  <si>
    <t>NORTHROP GRUMMAN</t>
  </si>
  <si>
    <t>Rocket Lab</t>
  </si>
  <si>
    <t>SPACEX</t>
  </si>
  <si>
    <t>FFP</t>
  </si>
  <si>
    <t>ParentID</t>
  </si>
  <si>
    <t>TopPSCtext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</si>
  <si>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</si>
  <si>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</si>
  <si>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</si>
  <si>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</si>
  <si>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</si>
  <si>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</si>
  <si>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</si>
  <si>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</si>
  <si>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</si>
  <si>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</si>
  <si>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</si>
  <si>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</si>
  <si>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</si>
  <si>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</si>
  <si>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</si>
  <si>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</si>
  <si>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</si>
  <si>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ABL Space</t>
  </si>
  <si>
    <t>Other Labeled</t>
  </si>
  <si>
    <t>SPACE TRANSP &amp; LAUNCH</t>
  </si>
  <si>
    <t>BLUE ORIGIN</t>
  </si>
  <si>
    <t>R&amp;D- SPACE: FLIGHT (APPLIED RESEARCH/EXPLORATORY DEVELOPMENT)</t>
  </si>
  <si>
    <t>BOEING</t>
  </si>
  <si>
    <t>R&amp;D- SPACE: AERONAUTICS/SPACE TECHNOLOGY (BASIC RESEARCH)</t>
  </si>
  <si>
    <t>R&amp;D- SPACE: FLIGHT (ENGINEERING DEVELOPMENT)</t>
  </si>
  <si>
    <t>R&amp;D- SPACE: STATION (APPLIED RESEARCH/EXPLORATORY DEVELOPMENT)</t>
  </si>
  <si>
    <t>SPACE VEHICLES</t>
  </si>
  <si>
    <t>Firefly Aerospace</t>
  </si>
  <si>
    <t>NORTHROP GRUMMAN</t>
  </si>
  <si>
    <t>R&amp;D- SPACE: SCIENCE/APPLICATIONS (ENGINEERING DEVELOPMENT)</t>
  </si>
  <si>
    <t>RUSSIA SPACE AGENCY</t>
  </si>
  <si>
    <t>Rocket Lab</t>
  </si>
  <si>
    <t>SPACEX</t>
  </si>
  <si>
    <t>UNITED LAUNCH ALLIANCE</t>
  </si>
  <si>
    <t>Virgin Orbit</t>
  </si>
  <si>
    <t>Grand Total</t>
  </si>
  <si>
    <t>NA</t>
  </si>
  <si>
    <t>SBIRS HIGH</t>
  </si>
  <si>
    <t>TopCAU</t>
  </si>
  <si>
    <t>CONT_AWD_NAS1510000_8000_-NONE-_-NONE-</t>
  </si>
  <si>
    <t>CONT_AWD_NNM07AB03C_8000_-NONE-_-NONE-</t>
  </si>
  <si>
    <t>CONT_AWD_FA881018C0006_9700_-NONE-_-NONE-</t>
  </si>
  <si>
    <t>CONT_AWD_80MSFC20C0034_8000_-NONE-_-NONE-</t>
  </si>
  <si>
    <t>CONT_AWD_NNK17MA01T_8000_NNK14MA74C_8000</t>
  </si>
  <si>
    <t>CONT_AWD_FA881113C0003_9700_-NONE-_-NONE-</t>
  </si>
  <si>
    <t>NASA</t>
  </si>
  <si>
    <t>Other Agencies</t>
  </si>
  <si>
    <t>Competition.sum</t>
  </si>
  <si>
    <t>1 Offer</t>
  </si>
  <si>
    <t>3+ Offers</t>
  </si>
  <si>
    <t>2 Offers</t>
  </si>
  <si>
    <t>No Comp.</t>
  </si>
  <si>
    <t>Unlabeled</t>
  </si>
  <si>
    <t>PricingUCA</t>
  </si>
  <si>
    <t>FFP</t>
  </si>
  <si>
    <t>UCA</t>
  </si>
  <si>
    <t>Combination/Other</t>
  </si>
  <si>
    <t>Incentive</t>
  </si>
  <si>
    <t>Other CB</t>
  </si>
  <si>
    <t>Other FP</t>
  </si>
  <si>
    <t>T&amp;M/LH/FPLOE</t>
  </si>
  <si>
    <t>Vehicle.sum7</t>
  </si>
  <si>
    <t>Definitive</t>
  </si>
  <si>
    <t>Multi-Awd.</t>
  </si>
  <si>
    <t>Pur. Order</t>
  </si>
  <si>
    <t>Single-Awd.</t>
  </si>
  <si>
    <t>BOA or BPA</t>
  </si>
  <si>
    <t>FSS or GWAC</t>
  </si>
  <si>
    <t>Not Classified
as Commercial</t>
  </si>
  <si>
    <t>Any Commercial
Classification</t>
  </si>
  <si>
    <t>SpaceParentID</t>
  </si>
  <si>
    <t>SpaceArea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</si>
  <si>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</si>
  <si>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</si>
  <si>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</si>
  <si>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</si>
  <si>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</si>
  <si>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</si>
  <si>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</si>
  <si>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</si>
  <si>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</si>
  <si>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</si>
  <si>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</si>
  <si>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</si>
  <si>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</si>
  <si>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</si>
  <si>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</si>
  <si>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</si>
  <si>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</si>
  <si>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ABL Space</t>
  </si>
  <si>
    <t>R&amp;D (Defense)</t>
  </si>
  <si>
    <t>Space Transp. and Launch</t>
  </si>
  <si>
    <t>BLUE ORIGIN</t>
  </si>
  <si>
    <t>Other Services</t>
  </si>
  <si>
    <t>R&amp;D (All Other)</t>
  </si>
  <si>
    <t>R&amp;D (Space Flight)</t>
  </si>
  <si>
    <t>BOEING</t>
  </si>
  <si>
    <t>Other Products</t>
  </si>
  <si>
    <t>R&amp;D (Space Station)</t>
  </si>
  <si>
    <t>Space Vehicle Launchers</t>
  </si>
  <si>
    <t>Space Vehicle Services</t>
  </si>
  <si>
    <t>Space Vehicles and Components</t>
  </si>
  <si>
    <t>Firefly Aerospace</t>
  </si>
  <si>
    <t>NORTHROP GRUMMAN</t>
  </si>
  <si>
    <t>RUSSIA SPACE AGENCY</t>
  </si>
  <si>
    <t>Rocket Lab</t>
  </si>
  <si>
    <t>SPACEX</t>
  </si>
  <si>
    <t>UNITED LAUNCH ALLIANCE</t>
  </si>
  <si>
    <t>Virgin Orbit</t>
  </si>
  <si>
    <t>Grand Total</t>
  </si>
  <si>
    <t/>
  </si>
  <si>
    <t>CALIFORNIA INSTITUTE OF TECHNOLOGY</t>
  </si>
  <si>
    <t>JOHNS HOPKINS UNIVERSITY</t>
  </si>
  <si>
    <t>LORAL SPACE</t>
  </si>
  <si>
    <t>MAXAR TECHNOLOGIES</t>
  </si>
  <si>
    <t>MDA</t>
  </si>
  <si>
    <t>ORBITAL SCIENCES</t>
  </si>
  <si>
    <t>Orbital ATK</t>
  </si>
  <si>
    <t>SIERRA NEVADA</t>
  </si>
  <si>
    <t>WYLE LABORATORIES</t>
  </si>
  <si>
    <t>TopProject</t>
  </si>
  <si>
    <t>EELV</t>
  </si>
  <si>
    <t>MUOS</t>
  </si>
  <si>
    <t>NAVSTAR GPS</t>
  </si>
  <si>
    <t>Other Labeled</t>
  </si>
  <si>
    <t>WIDEBAND GAPFILLER</t>
  </si>
  <si>
    <t>SBIRS HIGH</t>
  </si>
  <si>
    <t>Customer</t>
  </si>
  <si>
    <t>Defense</t>
  </si>
  <si>
    <t>NASA</t>
  </si>
  <si>
    <t>Energy</t>
  </si>
  <si>
    <t>GSA</t>
  </si>
  <si>
    <t>Other Agencies</t>
  </si>
  <si>
    <t>DHS</t>
  </si>
  <si>
    <t>State and IAP</t>
  </si>
  <si>
    <t>VA</t>
  </si>
  <si>
    <t>AnyCommercialText</t>
  </si>
  <si>
    <t>Not Classified
as Commercial</t>
  </si>
  <si>
    <t>Any Commercial
Classification</t>
  </si>
  <si>
    <t>Non-development
or Commercial 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</si>
</sst>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,&quot;B&quot;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4"/>
  <sheetViews>
    <sheetView workbookViewId="0">
      <pane xSplit="1" ySplit="1" topLeftCell="B2" activePane="bottomRight" state="frozen"/>
      <selection pane="topRight"/>
      <selection pane="bottomLeft"/>
      <selection pane="bottomRight" activeCell="E24" sqref="E24"/>
    </sheetView>
  </sheetViews>
  <sheetFormatPr defaultColWidth="11.5546875" defaultRowHeight="14.4" x14ac:dyDescent="0.3"/>
  <sheetData>
    <row r="1" spans="1:31" x14ac:dyDescent="0.3">
      <c r="A1" t="str">
        <f t="shared" ref="A1:A21" si="0">L1</f>
        <v>SpaceParentID</v>
      </c>
      <c r="L1" t="s">
        <v>78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</row>
    <row r="2" spans="1:31" x14ac:dyDescent="0.3">
      <c r="A2" t="str">
        <f t="shared" si="0"/>
        <v>ABL Space</v>
      </c>
      <c r="L2" t="s">
        <v>97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>
        <v>2300000</v>
      </c>
      <c r="AA2" s="2">
        <v>750000</v>
      </c>
      <c r="AB2" s="2">
        <v>1499952</v>
      </c>
      <c r="AC2" s="2">
        <v>17054988</v>
      </c>
      <c r="AD2" s="2"/>
      <c r="AE2" s="2"/>
    </row>
    <row r="3" spans="1:31" x14ac:dyDescent="0.3">
      <c r="A3" t="str">
        <f t="shared" si="0"/>
        <v>BLUE ORIGIN</v>
      </c>
      <c r="L3" t="s">
        <v>100</v>
      </c>
      <c r="M3" s="2"/>
      <c r="N3" s="2"/>
      <c r="O3" s="2"/>
      <c r="P3" s="2"/>
      <c r="Q3" s="2"/>
      <c r="R3" s="2"/>
      <c r="S3" s="2"/>
      <c r="T3" s="2"/>
      <c r="U3" s="2"/>
      <c r="V3" s="2">
        <v>781920</v>
      </c>
      <c r="W3" s="2">
        <v>664628.46100000001</v>
      </c>
      <c r="X3" s="2">
        <v>1372059.9649</v>
      </c>
      <c r="Y3" s="2">
        <v>6485012.9752000002</v>
      </c>
      <c r="Z3" s="2">
        <v>233091938.14840001</v>
      </c>
      <c r="AA3" s="2">
        <v>280500432.59960002</v>
      </c>
      <c r="AB3" s="2">
        <v>17454119</v>
      </c>
      <c r="AC3" s="2">
        <v>440844387.61000001</v>
      </c>
      <c r="AD3" s="2"/>
      <c r="AE3" s="2"/>
    </row>
    <row r="4" spans="1:31" x14ac:dyDescent="0.3">
      <c r="A4" t="str">
        <f t="shared" si="0"/>
        <v>BOEING</v>
      </c>
      <c r="L4" t="s">
        <v>104</v>
      </c>
      <c r="M4" s="2">
        <v>1449227516.76</v>
      </c>
      <c r="N4" s="2">
        <v>2300370611.4018998</v>
      </c>
      <c r="O4" s="2">
        <v>1551993366.3099999</v>
      </c>
      <c r="P4" s="2">
        <v>1515875206.1856</v>
      </c>
      <c r="Q4" s="2">
        <v>1770070951.2219999</v>
      </c>
      <c r="R4" s="2">
        <v>2411228351.7114</v>
      </c>
      <c r="S4" s="2">
        <v>1637930071.2874</v>
      </c>
      <c r="T4" s="2">
        <v>1371456831.8994</v>
      </c>
      <c r="U4" s="2">
        <v>1466511747.96</v>
      </c>
      <c r="V4" s="2">
        <v>1633363239.1565001</v>
      </c>
      <c r="W4" s="2">
        <v>1619409650.1426001</v>
      </c>
      <c r="X4" s="2">
        <v>1856137811.961</v>
      </c>
      <c r="Y4" s="2">
        <v>2061295637.7699001</v>
      </c>
      <c r="Z4" s="2">
        <v>1897478437.2590001</v>
      </c>
      <c r="AA4" s="2">
        <v>1729718525.2516</v>
      </c>
      <c r="AB4" s="2">
        <v>1696831312.02</v>
      </c>
      <c r="AC4" s="2">
        <v>1618161962.3536999</v>
      </c>
      <c r="AD4" s="2"/>
      <c r="AE4" s="2"/>
    </row>
    <row r="5" spans="1:31" x14ac:dyDescent="0.3">
      <c r="A5" t="str">
        <f t="shared" si="0"/>
        <v>CALIFORNIA INSTITUTE OF TECHNOLOGY</v>
      </c>
      <c r="L5" t="s">
        <v>119</v>
      </c>
      <c r="M5" s="2">
        <v>1729266480.6192999</v>
      </c>
      <c r="N5" s="2">
        <v>1781677847.6443999</v>
      </c>
      <c r="O5" s="2">
        <v>1738681674.7009001</v>
      </c>
      <c r="P5" s="2">
        <v>1653348261.8513999</v>
      </c>
      <c r="Q5" s="2">
        <v>1629652202.9521999</v>
      </c>
      <c r="R5" s="2">
        <v>1671519359.4695001</v>
      </c>
      <c r="S5" s="2">
        <v>1709066992.4398999</v>
      </c>
      <c r="T5" s="2">
        <v>1717744631.47</v>
      </c>
      <c r="U5" s="2">
        <v>1855991704.4418001</v>
      </c>
      <c r="V5" s="2">
        <v>2138632543.5039001</v>
      </c>
      <c r="W5" s="2">
        <v>2351964282.7873998</v>
      </c>
      <c r="X5" s="2">
        <v>2710772590.0436001</v>
      </c>
      <c r="Y5" s="2">
        <v>3031439939.0943999</v>
      </c>
      <c r="Z5" s="2">
        <v>2818363191.4253998</v>
      </c>
      <c r="AA5" s="2">
        <v>2353682832.1705999</v>
      </c>
      <c r="AB5" s="2">
        <v>2648084317.1606002</v>
      </c>
      <c r="AC5" s="2">
        <v>2915419456.0369</v>
      </c>
      <c r="AD5" s="2"/>
      <c r="AE5" s="2"/>
    </row>
    <row r="6" spans="1:31" x14ac:dyDescent="0.3">
      <c r="A6" t="str">
        <f t="shared" si="0"/>
        <v>Firefly Aerospace</v>
      </c>
      <c r="L6" t="s">
        <v>110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>
        <v>25000</v>
      </c>
      <c r="Z6" s="2"/>
      <c r="AA6" s="2">
        <v>49899250.5</v>
      </c>
      <c r="AB6" s="2">
        <v>37869252</v>
      </c>
      <c r="AC6" s="2">
        <v>94871677</v>
      </c>
      <c r="AD6" s="2"/>
      <c r="AE6" s="2"/>
    </row>
    <row r="7" spans="1:31" x14ac:dyDescent="0.3">
      <c r="A7" t="str">
        <f t="shared" si="0"/>
        <v>JOHNS HOPKINS UNIVERSITY</v>
      </c>
      <c r="L7" t="s">
        <v>120</v>
      </c>
      <c r="M7" s="2">
        <v>103249058</v>
      </c>
      <c r="N7" s="2">
        <v>167580283.16999999</v>
      </c>
      <c r="O7" s="2">
        <v>241065205.41229999</v>
      </c>
      <c r="P7" s="2">
        <v>205884077.40419999</v>
      </c>
      <c r="Q7" s="2">
        <v>169763126.16850001</v>
      </c>
      <c r="R7" s="2">
        <v>189606407.28439999</v>
      </c>
      <c r="S7" s="2">
        <v>165577355.68000001</v>
      </c>
      <c r="T7" s="2">
        <v>160640950.55000001</v>
      </c>
      <c r="U7" s="2">
        <v>212985656.12020001</v>
      </c>
      <c r="V7" s="2">
        <v>226347549.11179999</v>
      </c>
      <c r="W7" s="2">
        <v>160823866.17649999</v>
      </c>
      <c r="X7" s="2">
        <v>287713993.98979998</v>
      </c>
      <c r="Y7" s="2">
        <v>208584822.34779999</v>
      </c>
      <c r="Z7" s="2">
        <v>320076010.39969999</v>
      </c>
      <c r="AA7" s="2">
        <v>272014788.09460002</v>
      </c>
      <c r="AB7" s="2">
        <v>390672453.42159998</v>
      </c>
      <c r="AC7" s="2">
        <v>507034415.44929999</v>
      </c>
      <c r="AD7" s="2"/>
      <c r="AE7" s="2"/>
    </row>
    <row r="8" spans="1:31" x14ac:dyDescent="0.3">
      <c r="A8" t="str">
        <f t="shared" si="0"/>
        <v>LORAL SPACE</v>
      </c>
      <c r="L8" t="s">
        <v>121</v>
      </c>
      <c r="M8" s="2">
        <v>55196033.640000001</v>
      </c>
      <c r="N8" s="2">
        <v>0</v>
      </c>
      <c r="O8" s="2">
        <v>87093144.980000004</v>
      </c>
      <c r="P8" s="2">
        <v>27694819.092500001</v>
      </c>
      <c r="Q8" s="2">
        <v>31704997.6406</v>
      </c>
      <c r="R8" s="2">
        <v>12766835.385</v>
      </c>
      <c r="S8" s="2">
        <v>125848.59</v>
      </c>
      <c r="T8" s="2"/>
      <c r="U8" s="2">
        <v>0</v>
      </c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t="str">
        <f t="shared" si="0"/>
        <v>MAXAR TECHNOLOGIES</v>
      </c>
      <c r="L9" t="s">
        <v>122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22325557</v>
      </c>
      <c r="Y9" s="2">
        <v>226862403.43000001</v>
      </c>
      <c r="Z9" s="2">
        <v>123580406.37</v>
      </c>
      <c r="AA9" s="2">
        <v>93644007.200000003</v>
      </c>
      <c r="AB9" s="2">
        <v>206959374.25</v>
      </c>
      <c r="AC9" s="2">
        <v>185665893</v>
      </c>
      <c r="AD9" s="2"/>
      <c r="AE9" s="2"/>
    </row>
    <row r="10" spans="1:31" x14ac:dyDescent="0.3">
      <c r="A10" t="str">
        <f t="shared" si="0"/>
        <v>MDA</v>
      </c>
      <c r="L10" t="s">
        <v>123</v>
      </c>
      <c r="M10" s="2">
        <v>27500</v>
      </c>
      <c r="N10" s="2">
        <v>-1458.35</v>
      </c>
      <c r="O10" s="2">
        <v>1458.35</v>
      </c>
      <c r="P10" s="2">
        <v>990000</v>
      </c>
      <c r="Q10" s="2">
        <v>1822031.3125</v>
      </c>
      <c r="R10" s="2">
        <v>558406.6875</v>
      </c>
      <c r="S10" s="2">
        <v>4150000</v>
      </c>
      <c r="T10" s="2">
        <v>7076942.3399999999</v>
      </c>
      <c r="U10" s="2">
        <v>0</v>
      </c>
      <c r="V10" s="2">
        <v>1166012.97</v>
      </c>
      <c r="W10" s="2">
        <v>23933409</v>
      </c>
      <c r="X10" s="2">
        <v>249996</v>
      </c>
      <c r="Y10" s="2"/>
      <c r="Z10" s="2"/>
      <c r="AA10" s="2"/>
      <c r="AB10" s="2"/>
      <c r="AC10" s="2"/>
      <c r="AD10" s="2"/>
      <c r="AE10" s="2"/>
    </row>
    <row r="11" spans="1:31" x14ac:dyDescent="0.3">
      <c r="A11" t="str">
        <f t="shared" si="0"/>
        <v>NORTHROP GRUMMAN</v>
      </c>
      <c r="L11" t="s">
        <v>111</v>
      </c>
      <c r="M11" s="2">
        <v>1298352188.8503001</v>
      </c>
      <c r="N11" s="2">
        <v>1418147680.7502999</v>
      </c>
      <c r="O11" s="2">
        <v>1242050665.2066</v>
      </c>
      <c r="P11" s="2">
        <v>1258779444.8276</v>
      </c>
      <c r="Q11" s="2">
        <v>748211700.6135</v>
      </c>
      <c r="R11" s="2">
        <v>661945486.35459995</v>
      </c>
      <c r="S11" s="2">
        <v>657843707.75</v>
      </c>
      <c r="T11" s="2">
        <v>669957864.83000004</v>
      </c>
      <c r="U11" s="2">
        <v>524836377.20039999</v>
      </c>
      <c r="V11" s="2">
        <v>644824262.39769995</v>
      </c>
      <c r="W11" s="2">
        <v>621250572.34749997</v>
      </c>
      <c r="X11" s="2">
        <v>646444136.24000001</v>
      </c>
      <c r="Y11" s="2">
        <v>1581638933.3682001</v>
      </c>
      <c r="Z11" s="2">
        <v>1920619531.8253</v>
      </c>
      <c r="AA11" s="2">
        <v>1676816099.9098001</v>
      </c>
      <c r="AB11" s="2">
        <v>1625671944.8044</v>
      </c>
      <c r="AC11" s="2">
        <v>2016967409.7156</v>
      </c>
      <c r="AD11" s="2"/>
      <c r="AE11" s="2"/>
    </row>
    <row r="12" spans="1:31" x14ac:dyDescent="0.3">
      <c r="A12" t="str">
        <f t="shared" si="0"/>
        <v>ORBITAL SCIENCES</v>
      </c>
      <c r="L12" t="s">
        <v>124</v>
      </c>
      <c r="M12" s="2">
        <v>181388192.0478</v>
      </c>
      <c r="N12" s="2">
        <v>193406556.192</v>
      </c>
      <c r="O12" s="2">
        <v>289926560.74849999</v>
      </c>
      <c r="P12" s="2">
        <v>423474649.59719998</v>
      </c>
      <c r="Q12" s="2">
        <v>463774767.22259998</v>
      </c>
      <c r="R12" s="2">
        <v>667992476.07589996</v>
      </c>
      <c r="S12" s="2">
        <v>398713793.93000001</v>
      </c>
      <c r="T12" s="2">
        <v>853138470.39999998</v>
      </c>
      <c r="U12" s="2"/>
      <c r="V12" s="2"/>
      <c r="W12" s="2"/>
      <c r="X12" s="2"/>
      <c r="Y12" s="2"/>
      <c r="Z12" s="2"/>
      <c r="AA12" s="2"/>
      <c r="AB12" s="2"/>
      <c r="AC12" s="2"/>
      <c r="AD12" s="2">
        <v>0</v>
      </c>
      <c r="AE12" s="2"/>
    </row>
    <row r="13" spans="1:31" x14ac:dyDescent="0.3">
      <c r="A13" t="str">
        <f t="shared" si="0"/>
        <v>Orbital ATK</v>
      </c>
      <c r="L13" t="s">
        <v>125</v>
      </c>
      <c r="M13" s="2"/>
      <c r="N13" s="2"/>
      <c r="O13" s="2"/>
      <c r="P13" s="2"/>
      <c r="Q13" s="2"/>
      <c r="R13" s="2"/>
      <c r="S13" s="2"/>
      <c r="T13" s="2"/>
      <c r="U13" s="2">
        <v>783770886.72370005</v>
      </c>
      <c r="V13" s="2">
        <v>1017857939.1813999</v>
      </c>
      <c r="W13" s="2">
        <v>1108326344.7864001</v>
      </c>
      <c r="X13" s="2">
        <v>1118676710.8406</v>
      </c>
      <c r="Y13" s="2">
        <v>102529</v>
      </c>
      <c r="Z13" s="2">
        <v>23205</v>
      </c>
      <c r="AA13" s="2">
        <v>415901</v>
      </c>
      <c r="AB13" s="2">
        <v>333618</v>
      </c>
      <c r="AC13" s="2">
        <v>0</v>
      </c>
      <c r="AD13" s="2"/>
      <c r="AE13" s="2"/>
    </row>
    <row r="14" spans="1:31" x14ac:dyDescent="0.3">
      <c r="A14" t="str">
        <f t="shared" si="0"/>
        <v>RUSSIA SPACE AGENCY</v>
      </c>
      <c r="L14" t="s">
        <v>112</v>
      </c>
      <c r="M14" s="2">
        <v>100040612</v>
      </c>
      <c r="N14" s="2">
        <v>199782273</v>
      </c>
      <c r="O14" s="2">
        <v>387192261</v>
      </c>
      <c r="P14" s="2">
        <v>341238820</v>
      </c>
      <c r="Q14" s="2">
        <v>414009402.3398</v>
      </c>
      <c r="R14" s="2">
        <v>586488883.38090003</v>
      </c>
      <c r="S14" s="2">
        <v>285001263</v>
      </c>
      <c r="T14" s="2">
        <v>312278472.29000002</v>
      </c>
      <c r="U14" s="2">
        <v>459872927.36330003</v>
      </c>
      <c r="V14" s="2">
        <v>235823637.52149999</v>
      </c>
      <c r="W14" s="2">
        <v>254927244.28130001</v>
      </c>
      <c r="X14" s="2">
        <v>127459133.88</v>
      </c>
      <c r="Y14" s="2">
        <v>184529617.63999999</v>
      </c>
      <c r="Z14" s="2">
        <v>136408443.41</v>
      </c>
      <c r="AA14" s="2">
        <v>3413944.54</v>
      </c>
      <c r="AB14" s="2">
        <v>2504481</v>
      </c>
      <c r="AC14" s="2">
        <v>6014852</v>
      </c>
      <c r="AD14" s="2"/>
      <c r="AE14" s="2"/>
    </row>
    <row r="15" spans="1:31" x14ac:dyDescent="0.3">
      <c r="A15" t="str">
        <f t="shared" si="0"/>
        <v>Rocket Lab</v>
      </c>
      <c r="B15">
        <f t="shared" ref="B15:B23" si="1">Z15</f>
        <v>9912639</v>
      </c>
      <c r="C15">
        <f t="shared" ref="C15:C23" si="2">AB15</f>
        <v>371000</v>
      </c>
      <c r="D15">
        <f t="shared" ref="D15:D23" si="3">AC15</f>
        <v>15227350</v>
      </c>
      <c r="E15">
        <f t="shared" ref="E15:E23" si="4">AD15</f>
        <v>0</v>
      </c>
      <c r="F15" t="str">
        <f>AB15&amp;"-"&amp;AC15</f>
        <v>371000-15227350</v>
      </c>
      <c r="G15" t="str">
        <f>Z15&amp;"-"&amp;AC15</f>
        <v>9912639-15227350</v>
      </c>
      <c r="H15" t="str">
        <f>AD15&amp;"/"&amp;AC15</f>
        <v>/15227350</v>
      </c>
      <c r="I15" t="str">
        <f>"Share "&amp;AC15</f>
        <v>Share 15227350</v>
      </c>
      <c r="J15" t="str">
        <f>"Share "&amp;AD15</f>
        <v xml:space="preserve">Share </v>
      </c>
      <c r="L15" t="s">
        <v>113</v>
      </c>
      <c r="M15" s="2"/>
      <c r="N15" s="2"/>
      <c r="O15" s="2"/>
      <c r="P15" s="2"/>
      <c r="Q15" s="2"/>
      <c r="R15" s="2"/>
      <c r="S15" s="2"/>
      <c r="T15" s="2"/>
      <c r="U15" s="2">
        <v>3124964</v>
      </c>
      <c r="V15" s="2">
        <v>3925000</v>
      </c>
      <c r="W15" s="2">
        <v>0</v>
      </c>
      <c r="X15" s="2">
        <v>6530871</v>
      </c>
      <c r="Y15" s="2">
        <v>0</v>
      </c>
      <c r="Z15" s="2">
        <v>9912639</v>
      </c>
      <c r="AA15" s="2">
        <v>1548010</v>
      </c>
      <c r="AB15" s="2">
        <v>371000</v>
      </c>
      <c r="AC15" s="2">
        <v>15227350</v>
      </c>
      <c r="AD15" s="2"/>
      <c r="AE15" s="2"/>
    </row>
    <row r="16" spans="1:31" x14ac:dyDescent="0.3">
      <c r="A16" t="str">
        <f t="shared" si="0"/>
        <v>SIERRA NEVADA</v>
      </c>
      <c r="B16" s="2">
        <f t="shared" si="1"/>
        <v>352478625.38999999</v>
      </c>
      <c r="C16" s="2">
        <f t="shared" si="2"/>
        <v>147088554.03999999</v>
      </c>
      <c r="D16" s="2">
        <f t="shared" si="3"/>
        <v>53134722.399999999</v>
      </c>
      <c r="E16" s="2">
        <f t="shared" si="4"/>
        <v>0</v>
      </c>
      <c r="F16" s="1">
        <f t="shared" ref="F16:F23" si="5">AC16/AB16-1</f>
        <v>-0.63875691928040657</v>
      </c>
      <c r="G16" s="1">
        <f t="shared" ref="G16:G23" si="6">AC16/Z16-1</f>
        <v>-0.84925405805470022</v>
      </c>
      <c r="H16" s="1">
        <f t="shared" ref="H16:H23" si="7">AD16/AC16</f>
        <v>0</v>
      </c>
      <c r="I16" s="1">
        <f t="shared" ref="I16:I23" si="8">AC16/SUM(AC$15:AC$25)</f>
        <v>2.7369349546160701E-3</v>
      </c>
      <c r="J16" s="1" t="e">
        <f>AD16/SUM(AD15:AD$25)</f>
        <v>#DIV/0!</v>
      </c>
      <c r="L16" t="s">
        <v>126</v>
      </c>
      <c r="M16" s="2">
        <v>0</v>
      </c>
      <c r="N16" s="2">
        <v>168769</v>
      </c>
      <c r="O16" s="2">
        <v>950000</v>
      </c>
      <c r="P16" s="2">
        <v>1208346</v>
      </c>
      <c r="Q16" s="2">
        <v>17751729</v>
      </c>
      <c r="R16" s="2">
        <v>11057026</v>
      </c>
      <c r="S16" s="2">
        <v>10960820</v>
      </c>
      <c r="T16" s="2">
        <v>8176396</v>
      </c>
      <c r="U16" s="2">
        <v>1867608.0625</v>
      </c>
      <c r="V16" s="2">
        <v>81281944.677499995</v>
      </c>
      <c r="W16" s="2">
        <v>122350361.82439999</v>
      </c>
      <c r="X16" s="2">
        <v>340371217.94999999</v>
      </c>
      <c r="Y16" s="2">
        <v>77947098.200100005</v>
      </c>
      <c r="Z16" s="2">
        <v>352478625.38999999</v>
      </c>
      <c r="AA16" s="2">
        <v>56419758</v>
      </c>
      <c r="AB16" s="2">
        <v>147088554.03999999</v>
      </c>
      <c r="AC16" s="2">
        <v>53134722.399999999</v>
      </c>
      <c r="AD16" s="2"/>
      <c r="AE16" s="2"/>
    </row>
    <row r="17" spans="1:31" x14ac:dyDescent="0.3">
      <c r="A17" t="str">
        <f t="shared" si="0"/>
        <v>SPACEX</v>
      </c>
      <c r="B17" s="2">
        <f t="shared" si="1"/>
        <v>1137212359.8199999</v>
      </c>
      <c r="C17" s="2">
        <f t="shared" si="2"/>
        <v>2848207580.7275</v>
      </c>
      <c r="D17" s="2">
        <f t="shared" si="3"/>
        <v>3109331653.0893002</v>
      </c>
      <c r="E17" s="2">
        <f t="shared" si="4"/>
        <v>0</v>
      </c>
      <c r="F17" s="1">
        <f t="shared" si="5"/>
        <v>9.1680140916942099E-2</v>
      </c>
      <c r="G17" s="1">
        <f t="shared" si="6"/>
        <v>1.7341697671853047</v>
      </c>
      <c r="H17" s="1">
        <f t="shared" si="7"/>
        <v>0</v>
      </c>
      <c r="I17" s="1">
        <f t="shared" si="8"/>
        <v>0.16015964895366189</v>
      </c>
      <c r="J17" s="1" t="e">
        <f>AD17/SUM(AD15:AD$25)</f>
        <v>#DIV/0!</v>
      </c>
      <c r="L17" t="s">
        <v>114</v>
      </c>
      <c r="M17" s="2"/>
      <c r="N17" s="2">
        <v>4020000</v>
      </c>
      <c r="O17" s="2">
        <v>25657217.649999999</v>
      </c>
      <c r="P17" s="2">
        <v>115342392</v>
      </c>
      <c r="Q17" s="2">
        <v>194582177.50999999</v>
      </c>
      <c r="R17" s="2">
        <v>256277026.80000001</v>
      </c>
      <c r="S17" s="2">
        <v>594242502.10000002</v>
      </c>
      <c r="T17" s="2">
        <v>497433902.89999998</v>
      </c>
      <c r="U17" s="2">
        <v>642805700.05999994</v>
      </c>
      <c r="V17" s="2">
        <v>1038028720.85</v>
      </c>
      <c r="W17" s="2">
        <v>1082847866.8399999</v>
      </c>
      <c r="X17" s="2">
        <v>967134868.59000003</v>
      </c>
      <c r="Y17" s="2">
        <v>1288676659.51</v>
      </c>
      <c r="Z17" s="2">
        <v>1137212359.8199999</v>
      </c>
      <c r="AA17" s="2">
        <v>2193334723.9137998</v>
      </c>
      <c r="AB17" s="2">
        <v>2848207580.7275</v>
      </c>
      <c r="AC17" s="2">
        <v>3109331653.0893002</v>
      </c>
      <c r="AD17" s="2"/>
      <c r="AE17" s="2"/>
    </row>
    <row r="18" spans="1:31" x14ac:dyDescent="0.3">
      <c r="A18" t="str">
        <f t="shared" si="0"/>
        <v>UNITED LAUNCH ALLIANCE</v>
      </c>
      <c r="B18" s="2">
        <f t="shared" si="1"/>
        <v>1294422079.47</v>
      </c>
      <c r="C18" s="2">
        <f t="shared" si="2"/>
        <v>1122698699</v>
      </c>
      <c r="D18" s="2">
        <f t="shared" si="3"/>
        <v>1057667922.039</v>
      </c>
      <c r="E18" s="2">
        <f t="shared" si="4"/>
        <v>0</v>
      </c>
      <c r="F18" s="1">
        <f t="shared" si="5"/>
        <v>-5.7923623692557547E-2</v>
      </c>
      <c r="G18" s="1">
        <f t="shared" si="6"/>
        <v>-0.18290336760010983</v>
      </c>
      <c r="H18" s="1">
        <f t="shared" si="7"/>
        <v>0</v>
      </c>
      <c r="I18" s="1">
        <f t="shared" si="8"/>
        <v>5.4479786012859341E-2</v>
      </c>
      <c r="J18" s="1" t="e">
        <f>AD18/SUM(AD15:AD$25)</f>
        <v>#DIV/0!</v>
      </c>
      <c r="L18" t="s">
        <v>115</v>
      </c>
      <c r="M18" s="2"/>
      <c r="N18" s="2">
        <v>106995229</v>
      </c>
      <c r="O18" s="2">
        <v>1557556068.71</v>
      </c>
      <c r="P18" s="2">
        <v>1418426267.3469</v>
      </c>
      <c r="Q18" s="2">
        <v>1876076608.0599</v>
      </c>
      <c r="R18" s="2">
        <v>2739954433.0633998</v>
      </c>
      <c r="S18" s="2">
        <v>1547236090.3199999</v>
      </c>
      <c r="T18" s="2">
        <v>2883771754.9960999</v>
      </c>
      <c r="U18" s="2">
        <v>2096445937.03</v>
      </c>
      <c r="V18" s="2">
        <v>1852590908.2843001</v>
      </c>
      <c r="W18" s="2">
        <v>2249243842.0202999</v>
      </c>
      <c r="X18" s="2">
        <v>1738033068.23</v>
      </c>
      <c r="Y18" s="2">
        <v>1637040527.4400001</v>
      </c>
      <c r="Z18" s="2">
        <v>1294422079.47</v>
      </c>
      <c r="AA18" s="2">
        <v>722901800.63</v>
      </c>
      <c r="AB18" s="2">
        <v>1122698699</v>
      </c>
      <c r="AC18" s="2">
        <v>1057667922.039</v>
      </c>
      <c r="AD18" s="2"/>
      <c r="AE18" s="2"/>
    </row>
    <row r="19" spans="1:31" x14ac:dyDescent="0.3">
      <c r="A19" t="str">
        <f t="shared" si="0"/>
        <v>Virgin Orbit</v>
      </c>
      <c r="B19" s="2">
        <f t="shared" si="1"/>
        <v>35350000</v>
      </c>
      <c r="C19" s="2">
        <f t="shared" si="2"/>
        <v>0</v>
      </c>
      <c r="D19" s="2">
        <f t="shared" si="3"/>
        <v>-210426</v>
      </c>
      <c r="E19" s="2">
        <f t="shared" si="4"/>
        <v>0</v>
      </c>
      <c r="F19" s="1" t="e">
        <f t="shared" si="5"/>
        <v>#DIV/0!</v>
      </c>
      <c r="G19" s="1">
        <f t="shared" si="6"/>
        <v>-1.0059526449787837</v>
      </c>
      <c r="H19" s="1">
        <f t="shared" si="7"/>
        <v>0</v>
      </c>
      <c r="I19" s="1">
        <f t="shared" si="8"/>
        <v>-1.0838906250878262E-5</v>
      </c>
      <c r="J19" s="1" t="e">
        <f>AD19/SUM(AD15:AD$25)</f>
        <v>#DIV/0!</v>
      </c>
      <c r="L19" t="s">
        <v>116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>
        <v>897869.52</v>
      </c>
      <c r="Z19" s="2">
        <v>35350000</v>
      </c>
      <c r="AA19" s="2">
        <v>2249791</v>
      </c>
      <c r="AB19" s="2">
        <v>0</v>
      </c>
      <c r="AC19" s="2">
        <v>-210426</v>
      </c>
      <c r="AD19" s="2"/>
      <c r="AE19" s="2"/>
    </row>
    <row r="20" spans="1:31" x14ac:dyDescent="0.3">
      <c r="A20" t="str">
        <f t="shared" si="0"/>
        <v>WYLE LABORATORIES</v>
      </c>
      <c r="B20" s="2">
        <f t="shared" si="1"/>
        <v>150376557.24000001</v>
      </c>
      <c r="C20" s="2">
        <f t="shared" si="2"/>
        <v>0</v>
      </c>
      <c r="D20" s="2">
        <f t="shared" si="3"/>
        <v>0</v>
      </c>
      <c r="E20" s="2">
        <f t="shared" si="4"/>
        <v>0</v>
      </c>
      <c r="F20" s="1" t="e">
        <f t="shared" si="5"/>
        <v>#DIV/0!</v>
      </c>
      <c r="G20" s="1">
        <f t="shared" si="6"/>
        <v>-1</v>
      </c>
      <c r="H20" s="1" t="e">
        <f t="shared" si="7"/>
        <v>#DIV/0!</v>
      </c>
      <c r="I20" s="1">
        <f t="shared" si="8"/>
        <v>0</v>
      </c>
      <c r="J20" s="1" t="e">
        <f>AD20/SUM(AD15:AD$25)</f>
        <v>#DIV/0!</v>
      </c>
      <c r="L20" t="s">
        <v>127</v>
      </c>
      <c r="M20" s="2">
        <v>10149046.619999999</v>
      </c>
      <c r="N20" s="2">
        <v>154637</v>
      </c>
      <c r="O20" s="2">
        <v>-5133.5698000000002</v>
      </c>
      <c r="P20" s="2">
        <v>705840</v>
      </c>
      <c r="Q20" s="2">
        <v>537941</v>
      </c>
      <c r="R20" s="2">
        <v>984326</v>
      </c>
      <c r="S20" s="2">
        <v>742137</v>
      </c>
      <c r="T20" s="2">
        <v>-613595</v>
      </c>
      <c r="U20" s="2">
        <v>9390760.8800000008</v>
      </c>
      <c r="V20" s="2">
        <v>114366702.43000001</v>
      </c>
      <c r="W20" s="2">
        <v>126190622.34</v>
      </c>
      <c r="X20" s="2">
        <v>139162295.89809999</v>
      </c>
      <c r="Y20" s="2">
        <v>143525338.62</v>
      </c>
      <c r="Z20" s="2">
        <v>150376557.24000001</v>
      </c>
      <c r="AA20" s="2">
        <v>154157522.88</v>
      </c>
      <c r="AB20" s="2"/>
      <c r="AC20" s="2"/>
      <c r="AD20" s="2"/>
      <c r="AE20" s="2"/>
    </row>
    <row r="21" spans="1:31" x14ac:dyDescent="0.3">
      <c r="A21" t="str">
        <f t="shared" si="0"/>
        <v>Grand Total</v>
      </c>
      <c r="B21" s="2">
        <f t="shared" si="1"/>
        <v>10431693424.757799</v>
      </c>
      <c r="C21" s="2">
        <f t="shared" si="2"/>
        <v>10746246657.424101</v>
      </c>
      <c r="D21" s="2">
        <f t="shared" si="3"/>
        <v>12037186262.6938</v>
      </c>
      <c r="E21" s="2">
        <f t="shared" si="4"/>
        <v>0</v>
      </c>
      <c r="F21" s="1">
        <f t="shared" si="5"/>
        <v>0.12012934808060138</v>
      </c>
      <c r="G21" s="1">
        <f t="shared" si="6"/>
        <v>0.15390529347091864</v>
      </c>
      <c r="H21" s="1">
        <f t="shared" si="7"/>
        <v>0</v>
      </c>
      <c r="I21" s="1">
        <f t="shared" si="8"/>
        <v>0.62002762693629954</v>
      </c>
      <c r="J21" s="1" t="e">
        <f>AD21/SUM(AD15:AD$25)</f>
        <v>#DIV/0!</v>
      </c>
      <c r="L21" t="s">
        <v>117</v>
      </c>
      <c r="M21" s="2">
        <f t="shared" ref="M21:AD21" si="9">SUM(M2:M20)</f>
        <v>4926896628.5374002</v>
      </c>
      <c r="N21" s="2">
        <f t="shared" si="9"/>
        <v>6172302428.8086004</v>
      </c>
      <c r="O21" s="2">
        <f t="shared" si="9"/>
        <v>7122162489.4984989</v>
      </c>
      <c r="P21" s="2">
        <f t="shared" si="9"/>
        <v>6962968124.3053999</v>
      </c>
      <c r="Q21" s="2">
        <f t="shared" si="9"/>
        <v>7317957635.0416002</v>
      </c>
      <c r="R21" s="2">
        <f t="shared" si="9"/>
        <v>9210379018.2126007</v>
      </c>
      <c r="S21" s="2">
        <f t="shared" si="9"/>
        <v>7011590582.0972996</v>
      </c>
      <c r="T21" s="2">
        <f t="shared" si="9"/>
        <v>8481062622.675499</v>
      </c>
      <c r="U21" s="2">
        <f t="shared" si="9"/>
        <v>8057604269.8418999</v>
      </c>
      <c r="V21" s="2">
        <f t="shared" si="9"/>
        <v>8988990380.0846004</v>
      </c>
      <c r="W21" s="2">
        <f t="shared" si="9"/>
        <v>9721932691.0074005</v>
      </c>
      <c r="X21" s="2">
        <f t="shared" si="9"/>
        <v>9962384311.5879993</v>
      </c>
      <c r="Y21" s="2">
        <f t="shared" si="9"/>
        <v>10449051388.915604</v>
      </c>
      <c r="Z21" s="2">
        <f t="shared" si="9"/>
        <v>10431693424.757799</v>
      </c>
      <c r="AA21" s="2">
        <f t="shared" si="9"/>
        <v>9591467387.6899986</v>
      </c>
      <c r="AB21" s="2">
        <f t="shared" si="9"/>
        <v>10746246657.424101</v>
      </c>
      <c r="AC21" s="2">
        <f t="shared" si="9"/>
        <v>12037186262.6938</v>
      </c>
      <c r="AD21" s="2">
        <f t="shared" si="9"/>
        <v>0</v>
      </c>
      <c r="AE21" s="2"/>
    </row>
    <row r="22" spans="1:31" x14ac:dyDescent="0.3">
      <c r="A22" t="s">
        <v>3</v>
      </c>
      <c r="B22" s="2">
        <f t="shared" si="1"/>
        <v>11472796.4591881</v>
      </c>
      <c r="C22" s="2">
        <f t="shared" si="2"/>
        <v>387971.98664061201</v>
      </c>
      <c r="D22" s="2">
        <f t="shared" si="3"/>
        <v>15227350</v>
      </c>
      <c r="E22" s="2">
        <f t="shared" si="4"/>
        <v>0</v>
      </c>
      <c r="F22" s="1">
        <f t="shared" si="5"/>
        <v>38.248581145899763</v>
      </c>
      <c r="G22" s="1">
        <f t="shared" si="6"/>
        <v>0.32725705142315409</v>
      </c>
      <c r="H22" s="1">
        <f t="shared" si="7"/>
        <v>0</v>
      </c>
      <c r="I22" s="1">
        <f t="shared" si="8"/>
        <v>7.8435088391791462E-4</v>
      </c>
      <c r="J22" s="1" t="e">
        <f>AD22/SUM(AD15:AD$25)</f>
        <v>#DIV/0!</v>
      </c>
      <c r="L22" t="s">
        <v>39</v>
      </c>
      <c r="M22" s="2"/>
      <c r="N22" s="2"/>
      <c r="O22" s="2"/>
      <c r="P22" s="2"/>
      <c r="Q22" s="2"/>
      <c r="R22" s="2"/>
      <c r="S22" s="2"/>
      <c r="T22" s="2"/>
      <c r="U22" s="2">
        <v>3910048.7440925101</v>
      </c>
      <c r="V22" s="2">
        <v>4872124.7732857596</v>
      </c>
      <c r="W22" s="2">
        <v>0</v>
      </c>
      <c r="X22" s="2">
        <v>7799094.3327917</v>
      </c>
      <c r="Y22" s="2">
        <v>0</v>
      </c>
      <c r="Z22" s="2">
        <v>11472796.4591881</v>
      </c>
      <c r="AA22" s="2">
        <v>1732040.15306804</v>
      </c>
      <c r="AB22" s="2">
        <v>387971.98664061201</v>
      </c>
      <c r="AC22" s="2">
        <v>15227350</v>
      </c>
      <c r="AD22" s="2"/>
      <c r="AE22" s="2"/>
    </row>
    <row r="23" spans="1:31" x14ac:dyDescent="0.3">
      <c r="A23" t="s">
        <v>4</v>
      </c>
      <c r="B23" s="2">
        <f t="shared" si="1"/>
        <v>1316199039.9416101</v>
      </c>
      <c r="C23" s="2">
        <f t="shared" si="2"/>
        <v>2978503378.59758</v>
      </c>
      <c r="D23" s="2">
        <f t="shared" si="3"/>
        <v>3109331653.0893002</v>
      </c>
      <c r="E23" s="2">
        <f t="shared" si="4"/>
        <v>0</v>
      </c>
      <c r="F23" s="1">
        <f t="shared" si="5"/>
        <v>4.3924165213913735E-2</v>
      </c>
      <c r="G23" s="1">
        <f t="shared" si="6"/>
        <v>1.3623567247300512</v>
      </c>
      <c r="H23" s="1">
        <f t="shared" si="7"/>
        <v>0</v>
      </c>
      <c r="I23" s="1">
        <f t="shared" si="8"/>
        <v>0.16015964895366189</v>
      </c>
      <c r="J23" s="1" t="e">
        <f>AD23/SUM(AD15:AD$25)</f>
        <v>#DIV/0!</v>
      </c>
      <c r="L23" t="s">
        <v>40</v>
      </c>
      <c r="M23" s="2"/>
      <c r="N23" s="2">
        <v>5575745.93570494</v>
      </c>
      <c r="O23" s="2">
        <v>35226370.000457898</v>
      </c>
      <c r="P23" s="2">
        <v>157000956.58206299</v>
      </c>
      <c r="Q23" s="2">
        <v>259648517.96945301</v>
      </c>
      <c r="R23" s="2">
        <v>335878641.54459399</v>
      </c>
      <c r="S23" s="2">
        <v>764939177.54444802</v>
      </c>
      <c r="T23" s="2">
        <v>628850005.46982598</v>
      </c>
      <c r="U23" s="2">
        <v>804297783.97930706</v>
      </c>
      <c r="V23" s="2">
        <v>1288510941.7160299</v>
      </c>
      <c r="W23" s="2">
        <v>1321832391.30551</v>
      </c>
      <c r="X23" s="2">
        <v>1154941825.16628</v>
      </c>
      <c r="Y23" s="2">
        <v>1510986071.3768201</v>
      </c>
      <c r="Z23" s="2">
        <v>1316199039.9416101</v>
      </c>
      <c r="AA23" s="2">
        <v>2454082215.8365302</v>
      </c>
      <c r="AB23" s="2">
        <v>2978503378.59758</v>
      </c>
      <c r="AC23" s="2">
        <v>3109331653.0893002</v>
      </c>
      <c r="AD23" s="2"/>
      <c r="AE23" s="2"/>
    </row>
    <row r="24" spans="1:31" x14ac:dyDescent="0.3">
      <c r="A24" t="str">
        <f t="shared" ref="A24:A44" si="10">L24</f>
        <v>SpaceParentID</v>
      </c>
      <c r="B24" s="2" t="str">
        <f t="shared" ref="B24:B44" si="11">Z24</f>
        <v>2020</v>
      </c>
      <c r="C24" s="2" t="str">
        <f t="shared" ref="C24:C44" si="12">AB24</f>
        <v>2022</v>
      </c>
      <c r="D24" s="2" t="str">
        <f t="shared" ref="D24:D44" si="13">AC24</f>
        <v>2023</v>
      </c>
      <c r="E24" s="2">
        <f t="shared" ref="E24:E44" si="14">AD24</f>
        <v>0</v>
      </c>
      <c r="F24" s="1" t="str">
        <f>AB24&amp;"-"&amp;AC24</f>
        <v>2022-2023</v>
      </c>
      <c r="G24" s="1" t="str">
        <f>Z24&amp;"-"&amp;AC24</f>
        <v>2020-2023</v>
      </c>
      <c r="H24" s="1" t="str">
        <f>AD24&amp;"/"&amp;AC24</f>
        <v>/2023</v>
      </c>
      <c r="I24" s="1" t="str">
        <f>"Share "&amp;AC24</f>
        <v>Share 2023</v>
      </c>
      <c r="J24" s="1" t="str">
        <f>"Share "&amp;AD24</f>
        <v xml:space="preserve">Share </v>
      </c>
      <c r="L24" t="s">
        <v>78</v>
      </c>
      <c r="M24" s="2" t="s">
        <v>80</v>
      </c>
      <c r="N24" s="2" t="s">
        <v>81</v>
      </c>
      <c r="O24" s="2" t="s">
        <v>82</v>
      </c>
      <c r="P24" s="2" t="s">
        <v>83</v>
      </c>
      <c r="Q24" s="2" t="s">
        <v>84</v>
      </c>
      <c r="R24" s="2" t="s">
        <v>85</v>
      </c>
      <c r="S24" s="2" t="s">
        <v>86</v>
      </c>
      <c r="T24" s="2" t="s">
        <v>87</v>
      </c>
      <c r="U24" s="2" t="s">
        <v>88</v>
      </c>
      <c r="V24" s="2" t="s">
        <v>89</v>
      </c>
      <c r="W24" s="2" t="s">
        <v>90</v>
      </c>
      <c r="X24" s="2" t="s">
        <v>91</v>
      </c>
      <c r="Y24" s="2" t="s">
        <v>92</v>
      </c>
      <c r="Z24" s="2" t="s">
        <v>93</v>
      </c>
      <c r="AA24" s="2" t="s">
        <v>94</v>
      </c>
      <c r="AB24" s="2" t="s">
        <v>95</v>
      </c>
      <c r="AC24" s="2" t="s">
        <v>96</v>
      </c>
      <c r="AD24" s="2"/>
      <c r="AE24" s="2"/>
    </row>
    <row r="25" spans="1:31" x14ac:dyDescent="0.3">
      <c r="A25" t="str">
        <f t="shared" si="10"/>
        <v>ABL Space</v>
      </c>
      <c r="B25" s="2">
        <f t="shared" si="11"/>
        <v>2661998.67221358</v>
      </c>
      <c r="C25" s="2">
        <f t="shared" si="12"/>
        <v>1568569.6962414</v>
      </c>
      <c r="D25" s="2">
        <f t="shared" si="13"/>
        <v>17054988</v>
      </c>
      <c r="E25" s="2">
        <f t="shared" si="14"/>
        <v>0</v>
      </c>
      <c r="F25" s="1">
        <f t="shared" ref="F25:F44" si="15">AC25/AB25-1</f>
        <v>9.8729551774888229</v>
      </c>
      <c r="G25" s="1">
        <f t="shared" ref="G25:G44" si="16">AC25/Z25-1</f>
        <v>5.4068356524828607</v>
      </c>
      <c r="H25" s="1">
        <f t="shared" ref="H25:H44" si="17">AD25/AC25</f>
        <v>0</v>
      </c>
      <c r="I25" s="1">
        <f t="shared" ref="I25:I43" si="18">AC25/SUM(AC$24:AC$43)</f>
        <v>1.4168583610654594E-3</v>
      </c>
      <c r="J25" s="1" t="e">
        <f>AD25/SUM(AD24:AD$43)</f>
        <v>#DIV/0!</v>
      </c>
      <c r="L25" t="s">
        <v>97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2661998.67221358</v>
      </c>
      <c r="AA25" s="2">
        <v>839161.31988877803</v>
      </c>
      <c r="AB25" s="2">
        <v>1568569.6962414</v>
      </c>
      <c r="AC25" s="2">
        <v>17054988</v>
      </c>
      <c r="AD25" s="2"/>
      <c r="AE25" s="2"/>
    </row>
    <row r="26" spans="1:31" x14ac:dyDescent="0.3">
      <c r="A26" t="str">
        <f t="shared" si="10"/>
        <v>BLUE ORIGIN</v>
      </c>
      <c r="B26" s="2">
        <f t="shared" si="11"/>
        <v>269778447.76292598</v>
      </c>
      <c r="C26" s="2">
        <f t="shared" si="12"/>
        <v>18252585.508063801</v>
      </c>
      <c r="D26" s="2">
        <f t="shared" si="13"/>
        <v>440844387.61000001</v>
      </c>
      <c r="E26" s="2">
        <f t="shared" si="14"/>
        <v>0</v>
      </c>
      <c r="F26" s="1">
        <f t="shared" si="15"/>
        <v>23.152435139407487</v>
      </c>
      <c r="G26" s="1">
        <f t="shared" si="16"/>
        <v>0.63409787277522689</v>
      </c>
      <c r="H26" s="1">
        <f t="shared" si="17"/>
        <v>0</v>
      </c>
      <c r="I26" s="1">
        <f t="shared" si="18"/>
        <v>3.6623541248695733E-2</v>
      </c>
      <c r="J26" s="1" t="e">
        <f>AD26/SUM(AD24:AD$43)</f>
        <v>#DIV/0!</v>
      </c>
      <c r="L26" t="s">
        <v>100</v>
      </c>
      <c r="M26" s="2"/>
      <c r="N26" s="2"/>
      <c r="O26" s="2"/>
      <c r="P26" s="2"/>
      <c r="Q26" s="2"/>
      <c r="R26" s="2"/>
      <c r="S26" s="2"/>
      <c r="T26" s="2"/>
      <c r="U26" s="2"/>
      <c r="V26" s="2">
        <v>970601.73317900696</v>
      </c>
      <c r="W26" s="2">
        <v>811311.96249855298</v>
      </c>
      <c r="X26" s="2">
        <v>1638498.9225023701</v>
      </c>
      <c r="Y26" s="2">
        <v>7603741.5638077799</v>
      </c>
      <c r="Z26" s="2">
        <v>269778447.76292598</v>
      </c>
      <c r="AA26" s="2">
        <v>313846817.66620499</v>
      </c>
      <c r="AB26" s="2">
        <v>18252585.508063801</v>
      </c>
      <c r="AC26" s="2">
        <v>440844387.61000001</v>
      </c>
      <c r="AD26" s="2">
        <v>0</v>
      </c>
      <c r="AE26" s="2"/>
    </row>
    <row r="27" spans="1:31" x14ac:dyDescent="0.3">
      <c r="A27" t="str">
        <f t="shared" si="10"/>
        <v>BOEING</v>
      </c>
      <c r="B27" s="2">
        <f t="shared" si="11"/>
        <v>2196123948.05972</v>
      </c>
      <c r="C27" s="2">
        <f t="shared" si="12"/>
        <v>1774455566.3568599</v>
      </c>
      <c r="D27" s="2">
        <f t="shared" si="13"/>
        <v>1618161962.3536999</v>
      </c>
      <c r="E27" s="2">
        <f t="shared" si="14"/>
        <v>0</v>
      </c>
      <c r="F27" s="1">
        <f t="shared" si="15"/>
        <v>-8.8079750750844066E-2</v>
      </c>
      <c r="G27" s="1">
        <f t="shared" si="16"/>
        <v>-0.26317366386202867</v>
      </c>
      <c r="H27" s="1">
        <f t="shared" si="17"/>
        <v>0</v>
      </c>
      <c r="I27" s="1">
        <f t="shared" si="18"/>
        <v>0.13443025031263175</v>
      </c>
      <c r="J27" s="1" t="e">
        <f>AD27/SUM(AD24:AD$43)</f>
        <v>#DIV/0!</v>
      </c>
      <c r="L27" t="s">
        <v>104</v>
      </c>
      <c r="M27" s="2">
        <v>2051811679.57832</v>
      </c>
      <c r="N27" s="2">
        <v>3190617434.6117501</v>
      </c>
      <c r="O27" s="2">
        <v>2130827017.3984499</v>
      </c>
      <c r="P27" s="2">
        <v>2063368491.87392</v>
      </c>
      <c r="Q27" s="2">
        <v>2361965032.2905402</v>
      </c>
      <c r="R27" s="2">
        <v>3160174414.92589</v>
      </c>
      <c r="S27" s="2">
        <v>2108426908.5065601</v>
      </c>
      <c r="T27" s="2">
        <v>1733779364.8836701</v>
      </c>
      <c r="U27" s="2">
        <v>1834943512.4078</v>
      </c>
      <c r="V27" s="2">
        <v>2027503057.6480701</v>
      </c>
      <c r="W27" s="2">
        <v>1976813360.30882</v>
      </c>
      <c r="X27" s="2">
        <v>2216579364.3980098</v>
      </c>
      <c r="Y27" s="2">
        <v>2416889430.46768</v>
      </c>
      <c r="Z27" s="2">
        <v>2196123948.05972</v>
      </c>
      <c r="AA27" s="2">
        <v>1935350507.58161</v>
      </c>
      <c r="AB27" s="2">
        <v>1774455566.3568599</v>
      </c>
      <c r="AC27" s="2">
        <v>1618161962.3536999</v>
      </c>
      <c r="AD27" s="2"/>
      <c r="AE27" s="2"/>
    </row>
    <row r="28" spans="1:31" x14ac:dyDescent="0.3">
      <c r="A28" t="str">
        <f t="shared" si="10"/>
        <v>CALIFORNIA INSTITUTE OF TECHNOLOGY</v>
      </c>
      <c r="B28" s="2">
        <f t="shared" si="11"/>
        <v>3261947423.2130599</v>
      </c>
      <c r="C28" s="2">
        <f t="shared" si="12"/>
        <v>2769225157.1985102</v>
      </c>
      <c r="D28" s="2">
        <f t="shared" si="13"/>
        <v>2915419456.0369</v>
      </c>
      <c r="E28" s="2">
        <f t="shared" si="14"/>
        <v>0</v>
      </c>
      <c r="F28" s="1">
        <f t="shared" si="15"/>
        <v>5.2792492679175185E-2</v>
      </c>
      <c r="G28" s="1">
        <f t="shared" si="16"/>
        <v>-0.10623346186089822</v>
      </c>
      <c r="H28" s="1">
        <f t="shared" si="17"/>
        <v>0</v>
      </c>
      <c r="I28" s="1">
        <f t="shared" si="18"/>
        <v>0.24220107526893572</v>
      </c>
      <c r="J28" s="1" t="e">
        <f>AD28/SUM(AD24:AD$43)</f>
        <v>#DIV/0!</v>
      </c>
      <c r="L28" t="s">
        <v>119</v>
      </c>
      <c r="M28" s="2">
        <v>2448289948.2687402</v>
      </c>
      <c r="N28" s="2">
        <v>2471189805.40766</v>
      </c>
      <c r="O28" s="2">
        <v>2387142862.5476799</v>
      </c>
      <c r="P28" s="2">
        <v>2250493111.6216202</v>
      </c>
      <c r="Q28" s="2">
        <v>2174591654.3689899</v>
      </c>
      <c r="R28" s="2">
        <v>2190706122.9184899</v>
      </c>
      <c r="S28" s="2">
        <v>2199997972.1163402</v>
      </c>
      <c r="T28" s="2">
        <v>2171552269.7551799</v>
      </c>
      <c r="U28" s="2">
        <v>2322272523.13908</v>
      </c>
      <c r="V28" s="2">
        <v>2654696712.3975801</v>
      </c>
      <c r="W28" s="2">
        <v>2871042800.5501099</v>
      </c>
      <c r="X28" s="2">
        <v>3237174818.56495</v>
      </c>
      <c r="Y28" s="2">
        <v>3554393175.6540799</v>
      </c>
      <c r="Z28" s="2">
        <v>3261947423.2130599</v>
      </c>
      <c r="AA28" s="2">
        <v>2633492789.3917899</v>
      </c>
      <c r="AB28" s="2">
        <v>2769225157.1985102</v>
      </c>
      <c r="AC28" s="2">
        <v>2915419456.0369</v>
      </c>
      <c r="AD28" s="2"/>
      <c r="AE28" s="2"/>
    </row>
    <row r="29" spans="1:31" x14ac:dyDescent="0.3">
      <c r="A29" t="str">
        <f t="shared" si="10"/>
        <v>Firefly Aerospace</v>
      </c>
      <c r="B29" s="2">
        <f t="shared" si="11"/>
        <v>0</v>
      </c>
      <c r="C29" s="2">
        <f t="shared" si="12"/>
        <v>39601641.323541701</v>
      </c>
      <c r="D29" s="2">
        <f t="shared" si="13"/>
        <v>94871677</v>
      </c>
      <c r="E29" s="2">
        <f t="shared" si="14"/>
        <v>0</v>
      </c>
      <c r="F29" s="1">
        <f t="shared" si="15"/>
        <v>1.3956501253295861</v>
      </c>
      <c r="G29" s="1" t="e">
        <f t="shared" si="16"/>
        <v>#DIV/0!</v>
      </c>
      <c r="H29" s="1">
        <f t="shared" si="17"/>
        <v>0</v>
      </c>
      <c r="I29" s="1">
        <f t="shared" si="18"/>
        <v>7.8815493030984039E-3</v>
      </c>
      <c r="J29" s="1" t="e">
        <f>AD29/SUM(AD24:AD$43)</f>
        <v>#DIV/0!</v>
      </c>
      <c r="L29" t="s">
        <v>110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29312.746145944599</v>
      </c>
      <c r="Z29" s="2"/>
      <c r="AA29" s="2">
        <v>55831361.214721099</v>
      </c>
      <c r="AB29" s="2">
        <v>39601641.323541701</v>
      </c>
      <c r="AC29" s="2">
        <v>94871677</v>
      </c>
      <c r="AD29" s="2"/>
      <c r="AE29" s="2"/>
    </row>
    <row r="30" spans="1:31" x14ac:dyDescent="0.3">
      <c r="A30" t="str">
        <f t="shared" si="10"/>
        <v>JOHNS HOPKINS UNIVERSITY</v>
      </c>
      <c r="B30" s="2">
        <f t="shared" si="11"/>
        <v>370453006.38757497</v>
      </c>
      <c r="C30" s="2">
        <f t="shared" si="12"/>
        <v>408544387.81601101</v>
      </c>
      <c r="D30" s="2">
        <f t="shared" si="13"/>
        <v>507034415.44929999</v>
      </c>
      <c r="E30" s="2">
        <f t="shared" si="14"/>
        <v>0</v>
      </c>
      <c r="F30" s="1">
        <f t="shared" si="15"/>
        <v>0.24107546345158504</v>
      </c>
      <c r="G30" s="1">
        <f t="shared" si="16"/>
        <v>0.36868754391705738</v>
      </c>
      <c r="H30" s="1">
        <f t="shared" si="17"/>
        <v>0</v>
      </c>
      <c r="I30" s="1">
        <f t="shared" si="18"/>
        <v>4.21223369302446E-2</v>
      </c>
      <c r="J30" s="1" t="e">
        <f>AD30/SUM(AD24:AD$43)</f>
        <v>#DIV/0!</v>
      </c>
      <c r="L30" t="s">
        <v>120</v>
      </c>
      <c r="M30" s="2">
        <v>146179685.83944699</v>
      </c>
      <c r="N30" s="2">
        <v>232434100.19637099</v>
      </c>
      <c r="O30" s="2">
        <v>330973226.94653398</v>
      </c>
      <c r="P30" s="2">
        <v>280243859.49508297</v>
      </c>
      <c r="Q30" s="2">
        <v>226530223.26901901</v>
      </c>
      <c r="R30" s="2">
        <v>248499615.05342099</v>
      </c>
      <c r="S30" s="2">
        <v>213139595.07482299</v>
      </c>
      <c r="T30" s="2">
        <v>203080373.17744601</v>
      </c>
      <c r="U30" s="2">
        <v>266494045.12260199</v>
      </c>
      <c r="V30" s="2">
        <v>280966497.17200398</v>
      </c>
      <c r="W30" s="2">
        <v>196317693.479366</v>
      </c>
      <c r="X30" s="2">
        <v>343584887.833601</v>
      </c>
      <c r="Y30" s="2">
        <v>244567757.89512101</v>
      </c>
      <c r="Z30" s="2">
        <v>370453006.38757497</v>
      </c>
      <c r="AA30" s="2">
        <v>304352384.80897498</v>
      </c>
      <c r="AB30" s="2">
        <v>408544387.81601101</v>
      </c>
      <c r="AC30" s="2">
        <v>507034415.44929999</v>
      </c>
      <c r="AD30" s="2"/>
      <c r="AE30" s="2"/>
    </row>
    <row r="31" spans="1:31" x14ac:dyDescent="0.3">
      <c r="A31" t="str">
        <f t="shared" si="10"/>
        <v>LORAL SPACE</v>
      </c>
      <c r="B31" s="2">
        <f t="shared" si="11"/>
        <v>0</v>
      </c>
      <c r="C31" s="2">
        <f t="shared" si="12"/>
        <v>0</v>
      </c>
      <c r="D31" s="2">
        <f t="shared" si="13"/>
        <v>0</v>
      </c>
      <c r="E31" s="2">
        <f t="shared" si="14"/>
        <v>0</v>
      </c>
      <c r="F31" s="1" t="e">
        <f t="shared" si="15"/>
        <v>#DIV/0!</v>
      </c>
      <c r="G31" s="1" t="e">
        <f t="shared" si="16"/>
        <v>#DIV/0!</v>
      </c>
      <c r="H31" s="1" t="e">
        <f t="shared" si="17"/>
        <v>#DIV/0!</v>
      </c>
      <c r="I31" s="1">
        <f t="shared" si="18"/>
        <v>0</v>
      </c>
      <c r="J31" s="1" t="e">
        <f>AD31/SUM(AD24:AD$43)</f>
        <v>#DIV/0!</v>
      </c>
      <c r="L31" t="s">
        <v>121</v>
      </c>
      <c r="M31" s="2">
        <v>78146367.757454693</v>
      </c>
      <c r="N31" s="2">
        <v>0</v>
      </c>
      <c r="O31" s="2">
        <v>119575528.080263</v>
      </c>
      <c r="P31" s="2">
        <v>37697441.6300442</v>
      </c>
      <c r="Q31" s="2">
        <v>42306832.799133003</v>
      </c>
      <c r="R31" s="2">
        <v>16732312.6051549</v>
      </c>
      <c r="S31" s="2">
        <v>161998.70690758599</v>
      </c>
      <c r="T31" s="2"/>
      <c r="U31" s="2">
        <v>0</v>
      </c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t="str">
        <f t="shared" si="10"/>
        <v>MAXAR TECHNOLOGIES</v>
      </c>
      <c r="B32" s="2">
        <f t="shared" si="11"/>
        <v>143030816.37763199</v>
      </c>
      <c r="C32" s="2">
        <f t="shared" si="12"/>
        <v>216427060.86703601</v>
      </c>
      <c r="D32" s="2">
        <f t="shared" si="13"/>
        <v>185665893</v>
      </c>
      <c r="E32" s="2">
        <f t="shared" si="14"/>
        <v>0</v>
      </c>
      <c r="F32" s="1">
        <f t="shared" si="15"/>
        <v>-0.14213180063436903</v>
      </c>
      <c r="G32" s="1">
        <f t="shared" si="16"/>
        <v>0.29808315230336291</v>
      </c>
      <c r="H32" s="1">
        <f t="shared" si="17"/>
        <v>0</v>
      </c>
      <c r="I32" s="1">
        <f t="shared" si="18"/>
        <v>1.5424359891765093E-2</v>
      </c>
      <c r="J32" s="1" t="e">
        <f>AD32/SUM(AD24:AD$43)</f>
        <v>#DIV/0!</v>
      </c>
      <c r="L32" t="s">
        <v>122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v>26660934.670906499</v>
      </c>
      <c r="Y32" s="2">
        <v>265998401.67209801</v>
      </c>
      <c r="Z32" s="2">
        <v>143030816.37763199</v>
      </c>
      <c r="AA32" s="2">
        <v>104776571.57550199</v>
      </c>
      <c r="AB32" s="2">
        <v>216427060.86703601</v>
      </c>
      <c r="AC32" s="2">
        <v>185665893</v>
      </c>
      <c r="AD32" s="2"/>
      <c r="AE32" s="2"/>
    </row>
    <row r="33" spans="1:31" x14ac:dyDescent="0.3">
      <c r="A33" t="str">
        <f t="shared" si="10"/>
        <v>MDA</v>
      </c>
      <c r="B33" s="2">
        <f t="shared" si="11"/>
        <v>0</v>
      </c>
      <c r="C33" s="2">
        <f t="shared" si="12"/>
        <v>0</v>
      </c>
      <c r="D33" s="2">
        <f t="shared" si="13"/>
        <v>0</v>
      </c>
      <c r="E33" s="2">
        <f t="shared" si="14"/>
        <v>0</v>
      </c>
      <c r="F33" s="1" t="e">
        <f t="shared" si="15"/>
        <v>#DIV/0!</v>
      </c>
      <c r="G33" s="1" t="e">
        <f t="shared" si="16"/>
        <v>#DIV/0!</v>
      </c>
      <c r="H33" s="1" t="e">
        <f t="shared" si="17"/>
        <v>#DIV/0!</v>
      </c>
      <c r="I33" s="1">
        <f t="shared" si="18"/>
        <v>0</v>
      </c>
      <c r="J33" s="1" t="e">
        <f>AD33/SUM(AD24:AD$43)</f>
        <v>#DIV/0!</v>
      </c>
      <c r="L33" t="s">
        <v>123</v>
      </c>
      <c r="M33" s="2">
        <v>38934.4119787011</v>
      </c>
      <c r="N33" s="2">
        <v>-2022.7336033172401</v>
      </c>
      <c r="O33" s="2">
        <v>2002.2582881338999</v>
      </c>
      <c r="P33" s="2">
        <v>1347561.3286764701</v>
      </c>
      <c r="Q33" s="2">
        <v>2431300.4204110499</v>
      </c>
      <c r="R33" s="2">
        <v>731852.09758691001</v>
      </c>
      <c r="S33" s="2">
        <v>5342091.1085812096</v>
      </c>
      <c r="T33" s="2">
        <v>8946586.0756042991</v>
      </c>
      <c r="U33" s="2">
        <v>0</v>
      </c>
      <c r="V33" s="2">
        <v>1447378.5164610201</v>
      </c>
      <c r="W33" s="2">
        <v>29215512.371912301</v>
      </c>
      <c r="X33" s="2">
        <v>298542.47416931001</v>
      </c>
      <c r="Y33" s="2"/>
      <c r="Z33" s="2"/>
      <c r="AA33" s="2"/>
      <c r="AB33" s="2"/>
      <c r="AC33" s="2"/>
      <c r="AD33" s="2"/>
      <c r="AE33" s="2"/>
    </row>
    <row r="34" spans="1:31" x14ac:dyDescent="0.3">
      <c r="A34" t="str">
        <f t="shared" si="10"/>
        <v>NORTHROP GRUMMAN</v>
      </c>
      <c r="B34" s="2">
        <f t="shared" si="11"/>
        <v>2222907236.3245301</v>
      </c>
      <c r="C34" s="2">
        <f t="shared" si="12"/>
        <v>1700040900.4088199</v>
      </c>
      <c r="D34" s="2">
        <f t="shared" si="13"/>
        <v>2016967409.7156</v>
      </c>
      <c r="E34" s="2">
        <f t="shared" si="14"/>
        <v>0</v>
      </c>
      <c r="F34" s="1">
        <f t="shared" si="15"/>
        <v>0.18642287325591211</v>
      </c>
      <c r="G34" s="1">
        <f t="shared" si="16"/>
        <v>-9.2644363760964521E-2</v>
      </c>
      <c r="H34" s="1">
        <f t="shared" si="17"/>
        <v>0</v>
      </c>
      <c r="I34" s="1">
        <f t="shared" si="18"/>
        <v>0.16756136905239041</v>
      </c>
      <c r="J34" s="1" t="e">
        <f>AD34/SUM(AD24:AD$43)</f>
        <v>#DIV/0!</v>
      </c>
      <c r="L34" t="s">
        <v>111</v>
      </c>
      <c r="M34" s="2">
        <v>1838202873.2416699</v>
      </c>
      <c r="N34" s="2">
        <v>1966972927.1574299</v>
      </c>
      <c r="O34" s="2">
        <v>1705287646.10151</v>
      </c>
      <c r="P34" s="2">
        <v>1713416667.86112</v>
      </c>
      <c r="Q34" s="2">
        <v>998406234.72165096</v>
      </c>
      <c r="R34" s="2">
        <v>867550843.35697806</v>
      </c>
      <c r="S34" s="2">
        <v>846809884.82105303</v>
      </c>
      <c r="T34" s="2">
        <v>846952739.86500597</v>
      </c>
      <c r="U34" s="2">
        <v>656691026.68910396</v>
      </c>
      <c r="V34" s="2">
        <v>800424016.11300695</v>
      </c>
      <c r="W34" s="2">
        <v>758360573.810274</v>
      </c>
      <c r="X34" s="2">
        <v>771976479.00499201</v>
      </c>
      <c r="Y34" s="2">
        <v>1854487221.9345901</v>
      </c>
      <c r="Z34" s="2">
        <v>2222907236.3245301</v>
      </c>
      <c r="AA34" s="2">
        <v>1876158948.81475</v>
      </c>
      <c r="AB34" s="2">
        <v>1700040900.4088199</v>
      </c>
      <c r="AC34" s="2">
        <v>2016967409.7156</v>
      </c>
      <c r="AD34" s="2"/>
      <c r="AE34" s="2"/>
    </row>
    <row r="35" spans="1:31" x14ac:dyDescent="0.3">
      <c r="A35" t="str">
        <f t="shared" si="10"/>
        <v>ORBITAL SCIENCES</v>
      </c>
      <c r="B35" s="2">
        <f t="shared" si="11"/>
        <v>0</v>
      </c>
      <c r="C35" s="2">
        <f t="shared" si="12"/>
        <v>0</v>
      </c>
      <c r="D35" s="2">
        <f t="shared" si="13"/>
        <v>0</v>
      </c>
      <c r="E35" s="2">
        <f t="shared" si="14"/>
        <v>0</v>
      </c>
      <c r="F35" s="1" t="e">
        <f t="shared" si="15"/>
        <v>#DIV/0!</v>
      </c>
      <c r="G35" s="1" t="e">
        <f t="shared" si="16"/>
        <v>#DIV/0!</v>
      </c>
      <c r="H35" s="1" t="e">
        <f t="shared" si="17"/>
        <v>#DIV/0!</v>
      </c>
      <c r="I35" s="1">
        <f t="shared" si="18"/>
        <v>0</v>
      </c>
      <c r="J35" s="1" t="e">
        <f>AD35/SUM(AD24:AD$43)</f>
        <v>#DIV/0!</v>
      </c>
      <c r="L35" t="s">
        <v>124</v>
      </c>
      <c r="M35" s="2">
        <v>256808821.71857399</v>
      </c>
      <c r="N35" s="2">
        <v>268255179.01150101</v>
      </c>
      <c r="O35" s="2">
        <v>398057982.79483002</v>
      </c>
      <c r="P35" s="2">
        <v>576422284.31515598</v>
      </c>
      <c r="Q35" s="2">
        <v>618856426.22530198</v>
      </c>
      <c r="R35" s="2">
        <v>875476074.57409096</v>
      </c>
      <c r="S35" s="2">
        <v>513244677.93304402</v>
      </c>
      <c r="T35" s="2">
        <v>1078527476.0120499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3">
      <c r="A36" t="str">
        <f t="shared" si="10"/>
        <v>Orbital ATK</v>
      </c>
      <c r="B36" s="2">
        <f t="shared" si="11"/>
        <v>26857.2518211809</v>
      </c>
      <c r="C36" s="2">
        <f t="shared" si="12"/>
        <v>348879.88743683998</v>
      </c>
      <c r="D36" s="2">
        <f t="shared" si="13"/>
        <v>0</v>
      </c>
      <c r="E36" s="2">
        <f t="shared" si="14"/>
        <v>0</v>
      </c>
      <c r="F36" s="1">
        <f t="shared" si="15"/>
        <v>-1</v>
      </c>
      <c r="G36" s="1">
        <f t="shared" si="16"/>
        <v>-1</v>
      </c>
      <c r="H36" s="1" t="e">
        <f t="shared" si="17"/>
        <v>#DIV/0!</v>
      </c>
      <c r="I36" s="1">
        <f t="shared" si="18"/>
        <v>0</v>
      </c>
      <c r="J36" s="1" t="e">
        <f>AD36/SUM(AD24:AD$43)</f>
        <v>#DIV/0!</v>
      </c>
      <c r="L36" t="s">
        <v>125</v>
      </c>
      <c r="M36" s="2"/>
      <c r="N36" s="2"/>
      <c r="O36" s="2"/>
      <c r="P36" s="2"/>
      <c r="Q36" s="2"/>
      <c r="R36" s="2"/>
      <c r="S36" s="2"/>
      <c r="T36" s="2"/>
      <c r="U36" s="2">
        <v>980677656.21948898</v>
      </c>
      <c r="V36" s="2">
        <v>1263472835.9672101</v>
      </c>
      <c r="W36" s="2">
        <v>1352933969.3406601</v>
      </c>
      <c r="X36" s="2">
        <v>1335911426.7825799</v>
      </c>
      <c r="Y36" s="2">
        <v>120216.261983902</v>
      </c>
      <c r="Z36" s="2">
        <v>26857.2518211809</v>
      </c>
      <c r="AA36" s="2">
        <v>465344.04280408402</v>
      </c>
      <c r="AB36" s="2">
        <v>348879.88743683998</v>
      </c>
      <c r="AC36" s="2">
        <v>0</v>
      </c>
      <c r="AD36" s="2"/>
      <c r="AE36" s="2"/>
    </row>
    <row r="37" spans="1:31" x14ac:dyDescent="0.3">
      <c r="A37" t="str">
        <f t="shared" si="10"/>
        <v>RUSSIA SPACE AGENCY</v>
      </c>
      <c r="B37" s="2">
        <f t="shared" si="11"/>
        <v>157877867.49397501</v>
      </c>
      <c r="C37" s="2">
        <f t="shared" si="12"/>
        <v>2619052.4772875099</v>
      </c>
      <c r="D37" s="2">
        <f t="shared" si="13"/>
        <v>6014852</v>
      </c>
      <c r="E37" s="2">
        <f t="shared" si="14"/>
        <v>0</v>
      </c>
      <c r="F37" s="1">
        <f t="shared" si="15"/>
        <v>1.296575594479664</v>
      </c>
      <c r="G37" s="1">
        <f t="shared" si="16"/>
        <v>-0.96190186695909397</v>
      </c>
      <c r="H37" s="1">
        <f t="shared" si="17"/>
        <v>0</v>
      </c>
      <c r="I37" s="1">
        <f t="shared" si="18"/>
        <v>4.9968920217189836E-4</v>
      </c>
      <c r="J37" s="1" t="e">
        <f>AD37/SUM(AD24:AD$43)</f>
        <v>#DIV/0!</v>
      </c>
      <c r="L37" t="s">
        <v>112</v>
      </c>
      <c r="M37" s="2">
        <v>141637178.26215899</v>
      </c>
      <c r="N37" s="2">
        <v>277098307.63822001</v>
      </c>
      <c r="O37" s="2">
        <v>531600036.81458801</v>
      </c>
      <c r="P37" s="2">
        <v>464485088.56079799</v>
      </c>
      <c r="Q37" s="2">
        <v>552450019.41364002</v>
      </c>
      <c r="R37" s="2">
        <v>768656839.40025604</v>
      </c>
      <c r="S37" s="2">
        <v>366868123.61607599</v>
      </c>
      <c r="T37" s="2">
        <v>394778719.06763297</v>
      </c>
      <c r="U37" s="2">
        <v>575406808.55172098</v>
      </c>
      <c r="V37" s="2">
        <v>292729219.48913699</v>
      </c>
      <c r="W37" s="2">
        <v>311189687.15396202</v>
      </c>
      <c r="X37" s="2">
        <v>152210296.100788</v>
      </c>
      <c r="Y37" s="2">
        <v>216362793.531582</v>
      </c>
      <c r="Z37" s="2">
        <v>157877867.49397501</v>
      </c>
      <c r="AA37" s="2">
        <v>3819800.2749513201</v>
      </c>
      <c r="AB37" s="2">
        <v>2619052.4772875099</v>
      </c>
      <c r="AC37" s="2">
        <v>6014852</v>
      </c>
      <c r="AD37" s="2"/>
      <c r="AE37" s="2"/>
    </row>
    <row r="38" spans="1:31" x14ac:dyDescent="0.3">
      <c r="A38" t="str">
        <f t="shared" si="10"/>
        <v>Rocket Lab</v>
      </c>
      <c r="B38" s="2">
        <f t="shared" si="11"/>
        <v>11472796.4591881</v>
      </c>
      <c r="C38" s="2">
        <f t="shared" si="12"/>
        <v>387971.98664061201</v>
      </c>
      <c r="D38" s="2">
        <f t="shared" si="13"/>
        <v>15227350</v>
      </c>
      <c r="E38" s="2">
        <f t="shared" si="14"/>
        <v>0</v>
      </c>
      <c r="F38" s="1">
        <f t="shared" si="15"/>
        <v>38.248581145899763</v>
      </c>
      <c r="G38" s="1">
        <f t="shared" si="16"/>
        <v>0.32725705142315409</v>
      </c>
      <c r="H38" s="1">
        <f t="shared" si="17"/>
        <v>0</v>
      </c>
      <c r="I38" s="1">
        <f t="shared" si="18"/>
        <v>1.2650257018281177E-3</v>
      </c>
      <c r="J38" s="1" t="e">
        <f>AD38/SUM(AD24:AD$43)</f>
        <v>#DIV/0!</v>
      </c>
      <c r="L38" t="s">
        <v>113</v>
      </c>
      <c r="M38" s="2"/>
      <c r="N38" s="2"/>
      <c r="O38" s="2"/>
      <c r="P38" s="2"/>
      <c r="Q38" s="2"/>
      <c r="R38" s="2"/>
      <c r="S38" s="2"/>
      <c r="T38" s="2"/>
      <c r="U38" s="2">
        <v>3910048.7440925101</v>
      </c>
      <c r="V38" s="2">
        <v>4872124.7732857596</v>
      </c>
      <c r="W38" s="2">
        <v>0</v>
      </c>
      <c r="X38" s="2">
        <v>7799094.3327917</v>
      </c>
      <c r="Y38" s="2">
        <v>0</v>
      </c>
      <c r="Z38" s="2">
        <v>11472796.4591881</v>
      </c>
      <c r="AA38" s="2">
        <v>1732040.15306804</v>
      </c>
      <c r="AB38" s="2">
        <v>387971.98664061201</v>
      </c>
      <c r="AC38" s="2">
        <v>15227350</v>
      </c>
      <c r="AD38" s="2"/>
      <c r="AE38" s="2"/>
    </row>
    <row r="39" spans="1:31" x14ac:dyDescent="0.3">
      <c r="A39" t="str">
        <f t="shared" si="10"/>
        <v>SIERRA NEVADA</v>
      </c>
      <c r="B39" s="2">
        <f t="shared" si="11"/>
        <v>407955492.50949901</v>
      </c>
      <c r="C39" s="2">
        <f t="shared" si="12"/>
        <v>153817354.509417</v>
      </c>
      <c r="D39" s="2">
        <f t="shared" si="13"/>
        <v>53134722.399999999</v>
      </c>
      <c r="E39" s="2">
        <f t="shared" si="14"/>
        <v>0</v>
      </c>
      <c r="F39" s="1">
        <f t="shared" si="15"/>
        <v>-0.65455963945377182</v>
      </c>
      <c r="G39" s="1">
        <f t="shared" si="16"/>
        <v>-0.8697536290707919</v>
      </c>
      <c r="H39" s="1">
        <f t="shared" si="17"/>
        <v>0</v>
      </c>
      <c r="I39" s="1">
        <f t="shared" si="18"/>
        <v>4.4142145216010797E-3</v>
      </c>
      <c r="J39" s="1" t="e">
        <f>AD39/SUM(AD24:AD$43)</f>
        <v>#DIV/0!</v>
      </c>
      <c r="L39" t="s">
        <v>126</v>
      </c>
      <c r="M39" s="2">
        <v>0</v>
      </c>
      <c r="N39" s="2">
        <v>234082.852194773</v>
      </c>
      <c r="O39" s="2">
        <v>1304313.3498318</v>
      </c>
      <c r="P39" s="2">
        <v>1644768.0214756499</v>
      </c>
      <c r="Q39" s="2">
        <v>23687730.2188094</v>
      </c>
      <c r="R39" s="2">
        <v>14491423.280408001</v>
      </c>
      <c r="S39" s="2">
        <v>14109325.075845599</v>
      </c>
      <c r="T39" s="2">
        <v>10336502.275674401</v>
      </c>
      <c r="U39" s="2">
        <v>2336807.25897488</v>
      </c>
      <c r="V39" s="2">
        <v>100895739.18065999</v>
      </c>
      <c r="W39" s="2">
        <v>149353086.70773599</v>
      </c>
      <c r="X39" s="2">
        <v>406467565.65230799</v>
      </c>
      <c r="Y39" s="2">
        <v>91393740.094101906</v>
      </c>
      <c r="Z39" s="2">
        <v>407955492.50949901</v>
      </c>
      <c r="AA39" s="2">
        <v>63127038.121447302</v>
      </c>
      <c r="AB39" s="2">
        <v>153817354.509417</v>
      </c>
      <c r="AC39" s="2">
        <v>53134722.399999999</v>
      </c>
      <c r="AD39" s="2"/>
      <c r="AE39" s="2"/>
    </row>
    <row r="40" spans="1:31" x14ac:dyDescent="0.3">
      <c r="A40" t="str">
        <f t="shared" si="10"/>
        <v>SPACEX</v>
      </c>
      <c r="B40" s="2">
        <f t="shared" si="11"/>
        <v>1316199039.9416101</v>
      </c>
      <c r="C40" s="2">
        <f t="shared" si="12"/>
        <v>2978503378.59758</v>
      </c>
      <c r="D40" s="2">
        <f t="shared" si="13"/>
        <v>3109331653.0893002</v>
      </c>
      <c r="E40" s="2">
        <f t="shared" si="14"/>
        <v>0</v>
      </c>
      <c r="F40" s="1">
        <f t="shared" si="15"/>
        <v>4.3924165213913735E-2</v>
      </c>
      <c r="G40" s="1">
        <f t="shared" si="16"/>
        <v>1.3623567247300512</v>
      </c>
      <c r="H40" s="1">
        <f t="shared" si="17"/>
        <v>0</v>
      </c>
      <c r="I40" s="1">
        <f t="shared" si="18"/>
        <v>0.25831050423518687</v>
      </c>
      <c r="J40" s="1" t="e">
        <f>AD40/SUM(AD24:AD$43)</f>
        <v>#DIV/0!</v>
      </c>
      <c r="L40" t="s">
        <v>114</v>
      </c>
      <c r="M40" s="2"/>
      <c r="N40" s="2">
        <v>5575745.93570494</v>
      </c>
      <c r="O40" s="2">
        <v>35226370.000457898</v>
      </c>
      <c r="P40" s="2">
        <v>157000956.58206299</v>
      </c>
      <c r="Q40" s="2">
        <v>259648517.96945301</v>
      </c>
      <c r="R40" s="2">
        <v>335878641.54459399</v>
      </c>
      <c r="S40" s="2">
        <v>764939177.54444802</v>
      </c>
      <c r="T40" s="2">
        <v>628850005.46982598</v>
      </c>
      <c r="U40" s="2">
        <v>804297783.97930706</v>
      </c>
      <c r="V40" s="2">
        <v>1288510941.7160299</v>
      </c>
      <c r="W40" s="2">
        <v>1321832391.30551</v>
      </c>
      <c r="X40" s="2">
        <v>1154941825.16628</v>
      </c>
      <c r="Y40" s="2">
        <v>1510986071.3768201</v>
      </c>
      <c r="Z40" s="2">
        <v>1316199039.9416101</v>
      </c>
      <c r="AA40" s="2">
        <v>2454082215.8365302</v>
      </c>
      <c r="AB40" s="2">
        <v>2978503378.59758</v>
      </c>
      <c r="AC40" s="2">
        <v>3109331653.0893002</v>
      </c>
      <c r="AD40" s="2"/>
      <c r="AE40" s="2"/>
    </row>
    <row r="41" spans="1:31" x14ac:dyDescent="0.3">
      <c r="A41" t="str">
        <f t="shared" si="10"/>
        <v>UNITED LAUNCH ALLIANCE</v>
      </c>
      <c r="B41" s="2">
        <f t="shared" si="11"/>
        <v>1498152111.6665599</v>
      </c>
      <c r="C41" s="2">
        <f t="shared" si="12"/>
        <v>1174058341.37429</v>
      </c>
      <c r="D41" s="2">
        <f t="shared" si="13"/>
        <v>1057667922.039</v>
      </c>
      <c r="E41" s="2">
        <f t="shared" si="14"/>
        <v>0</v>
      </c>
      <c r="F41" s="1">
        <f t="shared" si="15"/>
        <v>-9.9135124068067682E-2</v>
      </c>
      <c r="G41" s="1">
        <f t="shared" si="16"/>
        <v>-0.29401833511922948</v>
      </c>
      <c r="H41" s="1">
        <f t="shared" si="17"/>
        <v>0</v>
      </c>
      <c r="I41" s="1">
        <f t="shared" si="18"/>
        <v>8.7866707298280583E-2</v>
      </c>
      <c r="J41" s="1" t="e">
        <f>AD41/SUM(AD24:AD$43)</f>
        <v>#DIV/0!</v>
      </c>
      <c r="L41" t="s">
        <v>115</v>
      </c>
      <c r="M41" s="2"/>
      <c r="N41" s="2">
        <v>148402540.606112</v>
      </c>
      <c r="O41" s="2">
        <v>2138464393.18946</v>
      </c>
      <c r="P41" s="2">
        <v>1930723621.6723101</v>
      </c>
      <c r="Q41" s="2">
        <v>2503417924.0535898</v>
      </c>
      <c r="R41" s="2">
        <v>3591005344.34413</v>
      </c>
      <c r="S41" s="2">
        <v>1991681002.6444399</v>
      </c>
      <c r="T41" s="2">
        <v>3645629848.16817</v>
      </c>
      <c r="U41" s="2">
        <v>2623136075.53303</v>
      </c>
      <c r="V41" s="2">
        <v>2299631607.39259</v>
      </c>
      <c r="W41" s="2">
        <v>2745651958.4816198</v>
      </c>
      <c r="X41" s="2">
        <v>2075539978.1494901</v>
      </c>
      <c r="Y41" s="2">
        <v>1919446136.4588799</v>
      </c>
      <c r="Z41" s="2">
        <v>1498152111.6665599</v>
      </c>
      <c r="AA41" s="2">
        <v>808841638.88886094</v>
      </c>
      <c r="AB41" s="2">
        <v>1174058341.37429</v>
      </c>
      <c r="AC41" s="2">
        <v>1057667922.039</v>
      </c>
      <c r="AD41" s="2"/>
      <c r="AE41" s="2"/>
    </row>
    <row r="42" spans="1:31" x14ac:dyDescent="0.3">
      <c r="A42" t="str">
        <f t="shared" si="10"/>
        <v>Virgin Orbit</v>
      </c>
      <c r="B42" s="2">
        <f t="shared" si="11"/>
        <v>40913762.201195702</v>
      </c>
      <c r="C42" s="2">
        <f t="shared" si="12"/>
        <v>0</v>
      </c>
      <c r="D42" s="2">
        <f t="shared" si="13"/>
        <v>-210426</v>
      </c>
      <c r="E42" s="2">
        <f t="shared" si="14"/>
        <v>0</v>
      </c>
      <c r="F42" s="1" t="e">
        <f t="shared" si="15"/>
        <v>#DIV/0!</v>
      </c>
      <c r="G42" s="1">
        <f t="shared" si="16"/>
        <v>-1.0051431593840043</v>
      </c>
      <c r="H42" s="1">
        <f t="shared" si="17"/>
        <v>0</v>
      </c>
      <c r="I42" s="1">
        <f t="shared" si="18"/>
        <v>-1.7481327895719444E-5</v>
      </c>
      <c r="J42" s="1" t="e">
        <f>AD42/SUM(AD24:AD$43)</f>
        <v>#DIV/0!</v>
      </c>
      <c r="L42" t="s">
        <v>116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>
        <v>1052760.8524776499</v>
      </c>
      <c r="Z42" s="2">
        <v>40913762.201195702</v>
      </c>
      <c r="AA42" s="2">
        <v>2517250.1133785299</v>
      </c>
      <c r="AB42" s="2">
        <v>0</v>
      </c>
      <c r="AC42" s="2">
        <v>-210426</v>
      </c>
      <c r="AD42" s="2"/>
      <c r="AE42" s="2"/>
    </row>
    <row r="43" spans="1:31" x14ac:dyDescent="0.3">
      <c r="A43" t="str">
        <f t="shared" si="10"/>
        <v>WYLE LABORATORIES</v>
      </c>
      <c r="B43" s="2">
        <f t="shared" si="11"/>
        <v>174044432.915187</v>
      </c>
      <c r="C43" s="2">
        <f t="shared" si="12"/>
        <v>0</v>
      </c>
      <c r="D43" s="2">
        <f t="shared" si="13"/>
        <v>0</v>
      </c>
      <c r="E43" s="2">
        <f t="shared" si="14"/>
        <v>0</v>
      </c>
      <c r="F43" s="1" t="e">
        <f t="shared" si="15"/>
        <v>#DIV/0!</v>
      </c>
      <c r="G43" s="1">
        <f t="shared" si="16"/>
        <v>-1</v>
      </c>
      <c r="H43" s="1" t="e">
        <f t="shared" si="17"/>
        <v>#DIV/0!</v>
      </c>
      <c r="I43" s="1">
        <f t="shared" si="18"/>
        <v>0</v>
      </c>
      <c r="J43" s="1" t="e">
        <f>AD43/SUM(AD24:AD$43)</f>
        <v>#DIV/0!</v>
      </c>
      <c r="L43" t="s">
        <v>127</v>
      </c>
      <c r="M43" s="2">
        <v>14368987.719786299</v>
      </c>
      <c r="N43" s="2">
        <v>214481.74732826001</v>
      </c>
      <c r="O43" s="2">
        <v>-7048.1932867719597</v>
      </c>
      <c r="P43" s="2">
        <v>960770.39215454401</v>
      </c>
      <c r="Q43" s="2">
        <v>717823.10791453195</v>
      </c>
      <c r="R43" s="2">
        <v>1290065.2229551501</v>
      </c>
      <c r="S43" s="2">
        <v>955316.49856605602</v>
      </c>
      <c r="T43" s="2">
        <v>-775699.47857741301</v>
      </c>
      <c r="U43" s="2">
        <v>11750001.851194801</v>
      </c>
      <c r="V43" s="2">
        <v>141964036.72565699</v>
      </c>
      <c r="W43" s="2">
        <v>154040892.720029</v>
      </c>
      <c r="X43" s="2">
        <v>166186083.491337</v>
      </c>
      <c r="Y43" s="2">
        <v>168284872.659152</v>
      </c>
      <c r="Z43" s="2">
        <v>174044432.915187</v>
      </c>
      <c r="AA43" s="2">
        <v>172484040.49435401</v>
      </c>
      <c r="AB43" s="2"/>
      <c r="AC43" s="2"/>
      <c r="AD43" s="2"/>
      <c r="AE43" s="2"/>
    </row>
    <row r="44" spans="1:31" x14ac:dyDescent="0.3">
      <c r="A44" t="str">
        <f t="shared" si="10"/>
        <v>Grand Total</v>
      </c>
      <c r="B44" s="2">
        <f t="shared" si="11"/>
        <v>12073545237.236692</v>
      </c>
      <c r="C44" s="2">
        <f t="shared" si="12"/>
        <v>11237850848.007736</v>
      </c>
      <c r="D44" s="2">
        <f t="shared" si="13"/>
        <v>12037186262.6938</v>
      </c>
      <c r="E44" s="2">
        <f t="shared" si="14"/>
        <v>0</v>
      </c>
      <c r="F44" s="1">
        <f t="shared" si="15"/>
        <v>7.1128850658110698E-2</v>
      </c>
      <c r="G44" s="1">
        <f t="shared" si="16"/>
        <v>-3.0114580124117607E-3</v>
      </c>
      <c r="H44" s="1">
        <f t="shared" si="17"/>
        <v>0</v>
      </c>
      <c r="I44" s="1">
        <f>SUM(I$24:I$43)</f>
        <v>1</v>
      </c>
      <c r="J44" s="1" t="e">
        <f>SUM(J$24:J$43)</f>
        <v>#DIV/0!</v>
      </c>
      <c r="L44" t="s">
        <v>117</v>
      </c>
      <c r="M44" s="2">
        <f t="shared" ref="M44:AD44" si="19">SUM(M25:M43)</f>
        <v>6975484476.79813</v>
      </c>
      <c r="N44" s="2">
        <f t="shared" si="19"/>
        <v>8560992582.4306679</v>
      </c>
      <c r="O44" s="2">
        <f t="shared" si="19"/>
        <v>9778454331.2886066</v>
      </c>
      <c r="P44" s="2">
        <f t="shared" si="19"/>
        <v>9477804623.3544216</v>
      </c>
      <c r="Q44" s="2">
        <f t="shared" si="19"/>
        <v>9765009718.8584518</v>
      </c>
      <c r="R44" s="2">
        <f t="shared" si="19"/>
        <v>12071193549.323956</v>
      </c>
      <c r="S44" s="2">
        <f t="shared" si="19"/>
        <v>9025676073.6466846</v>
      </c>
      <c r="T44" s="2">
        <f t="shared" si="19"/>
        <v>10721658185.271683</v>
      </c>
      <c r="U44" s="2">
        <f t="shared" si="19"/>
        <v>10081916289.496395</v>
      </c>
      <c r="V44" s="2">
        <f t="shared" si="19"/>
        <v>11158084768.824869</v>
      </c>
      <c r="W44" s="2">
        <f t="shared" si="19"/>
        <v>11867563238.192499</v>
      </c>
      <c r="X44" s="2">
        <f t="shared" si="19"/>
        <v>11896969795.544706</v>
      </c>
      <c r="Y44" s="2">
        <f t="shared" si="19"/>
        <v>12251615633.168518</v>
      </c>
      <c r="Z44" s="2">
        <f t="shared" si="19"/>
        <v>12073545237.236692</v>
      </c>
      <c r="AA44" s="2">
        <f t="shared" si="19"/>
        <v>10731717910.298836</v>
      </c>
      <c r="AB44" s="2">
        <f t="shared" si="19"/>
        <v>11237850848.007736</v>
      </c>
      <c r="AC44" s="2">
        <f t="shared" si="19"/>
        <v>12037186262.6938</v>
      </c>
      <c r="AD44" s="2">
        <f t="shared" si="19"/>
        <v>0</v>
      </c>
      <c r="AE44" s="2"/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38"/>
  <sheetViews>
    <sheetView workbookViewId="0">
      <pane xSplit="2" ySplit="1" topLeftCell="C2" activePane="bottomRight" state="frozen"/>
      <selection pane="topRight"/>
      <selection pane="bottomLeft"/>
      <selection pane="bottomRight" activeCell="A14" sqref="A14"/>
    </sheetView>
  </sheetViews>
  <sheetFormatPr defaultColWidth="11.5546875" defaultRowHeight="14.4" x14ac:dyDescent="0.3"/>
  <sheetData>
    <row r="1" spans="1:32" x14ac:dyDescent="0.3">
      <c r="A1" t="str">
        <f t="shared" ref="A1:A18" si="0">M1</f>
        <v>ParentID</v>
      </c>
      <c r="B1" t="str">
        <f t="shared" ref="B1:B18" si="1">N1</f>
        <v>TopCAU</v>
      </c>
      <c r="M1" t="s">
        <v>6</v>
      </c>
      <c r="N1" t="s">
        <v>46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</row>
    <row r="2" spans="1:32" x14ac:dyDescent="0.3">
      <c r="A2" t="str">
        <f t="shared" si="0"/>
        <v>ABL Space</v>
      </c>
      <c r="B2" t="str">
        <f t="shared" si="1"/>
        <v>Other Labeled</v>
      </c>
      <c r="M2" t="s">
        <v>25</v>
      </c>
      <c r="N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2300000</v>
      </c>
      <c r="AC2" s="2">
        <v>750000</v>
      </c>
      <c r="AD2" s="2">
        <v>1499952</v>
      </c>
      <c r="AE2" s="2">
        <v>17054988</v>
      </c>
      <c r="AF2" s="2"/>
    </row>
    <row r="3" spans="1:32" x14ac:dyDescent="0.3">
      <c r="A3" t="str">
        <f t="shared" si="0"/>
        <v>BLUE ORIGIN</v>
      </c>
      <c r="B3" t="str">
        <f t="shared" si="1"/>
        <v>Other Labeled</v>
      </c>
      <c r="M3" t="s">
        <v>28</v>
      </c>
      <c r="N3" t="s">
        <v>26</v>
      </c>
      <c r="O3" s="2"/>
      <c r="P3" s="2"/>
      <c r="Q3" s="2"/>
      <c r="R3" s="2"/>
      <c r="S3" s="2"/>
      <c r="T3" s="2"/>
      <c r="U3" s="2"/>
      <c r="V3" s="2"/>
      <c r="W3" s="2"/>
      <c r="X3" s="2">
        <v>781920</v>
      </c>
      <c r="Y3" s="2">
        <v>664628.46100000001</v>
      </c>
      <c r="Z3" s="2">
        <v>1372059.9649</v>
      </c>
      <c r="AA3" s="2">
        <v>6485012.9752000002</v>
      </c>
      <c r="AB3" s="2">
        <v>233091938.14840001</v>
      </c>
      <c r="AC3" s="2">
        <v>280500432.59960002</v>
      </c>
      <c r="AD3" s="2">
        <v>17454119</v>
      </c>
      <c r="AE3" s="2">
        <v>440844387.61000001</v>
      </c>
      <c r="AF3" s="2"/>
    </row>
    <row r="4" spans="1:32" x14ac:dyDescent="0.3">
      <c r="A4" t="str">
        <f t="shared" si="0"/>
        <v>BOEING</v>
      </c>
      <c r="B4" t="str">
        <f t="shared" si="1"/>
        <v>CONT_AWD_NAS1510000_8000_-NONE-_-NONE-</v>
      </c>
      <c r="M4" t="s">
        <v>30</v>
      </c>
      <c r="N4" t="s">
        <v>47</v>
      </c>
      <c r="O4" s="2">
        <v>460925325.80000001</v>
      </c>
      <c r="P4" s="2">
        <v>492954370.62</v>
      </c>
      <c r="Q4" s="2">
        <v>572758597.52999997</v>
      </c>
      <c r="R4" s="2">
        <v>645961364.57809997</v>
      </c>
      <c r="S4" s="2">
        <v>838285109.62890005</v>
      </c>
      <c r="T4" s="2">
        <v>480132594.75</v>
      </c>
      <c r="U4" s="2">
        <v>673088788.02740002</v>
      </c>
      <c r="V4" s="2">
        <v>564206414.98930001</v>
      </c>
      <c r="W4" s="2">
        <v>543451490.76180005</v>
      </c>
      <c r="X4" s="2">
        <v>451164742.81470001</v>
      </c>
      <c r="Y4" s="2">
        <v>491568328.31489998</v>
      </c>
      <c r="Z4" s="2">
        <v>620137964.13</v>
      </c>
      <c r="AA4" s="2">
        <v>551398910.75999999</v>
      </c>
      <c r="AB4" s="2">
        <v>384202674.43000001</v>
      </c>
      <c r="AC4" s="2">
        <v>431166966.49000001</v>
      </c>
      <c r="AD4" s="2">
        <v>327795250.25999999</v>
      </c>
      <c r="AE4" s="2">
        <v>422660398.59299999</v>
      </c>
      <c r="AF4" s="2"/>
    </row>
    <row r="5" spans="1:32" x14ac:dyDescent="0.3">
      <c r="A5" t="str">
        <f t="shared" si="0"/>
        <v>BOEING</v>
      </c>
      <c r="B5" t="str">
        <f t="shared" si="1"/>
        <v>CONT_AWD_NNM07AB03C_8000_-NONE-_-NONE-</v>
      </c>
      <c r="M5" t="s">
        <v>30</v>
      </c>
      <c r="N5" t="s">
        <v>48</v>
      </c>
      <c r="O5" s="2">
        <v>8000000</v>
      </c>
      <c r="P5" s="2">
        <v>46161349</v>
      </c>
      <c r="Q5" s="2">
        <v>36700000</v>
      </c>
      <c r="R5" s="2">
        <v>143473797</v>
      </c>
      <c r="S5" s="2">
        <v>159900000</v>
      </c>
      <c r="T5" s="2">
        <v>539238666</v>
      </c>
      <c r="U5" s="2">
        <v>594226985</v>
      </c>
      <c r="V5" s="2">
        <v>644183414</v>
      </c>
      <c r="W5" s="2">
        <v>647288050</v>
      </c>
      <c r="X5" s="2">
        <v>828014288</v>
      </c>
      <c r="Y5" s="2">
        <v>799608064</v>
      </c>
      <c r="Z5" s="2">
        <v>897250000</v>
      </c>
      <c r="AA5" s="2">
        <v>803164680</v>
      </c>
      <c r="AB5" s="2">
        <v>772788793</v>
      </c>
      <c r="AC5" s="2">
        <v>878490977</v>
      </c>
      <c r="AD5" s="2">
        <v>836994384</v>
      </c>
      <c r="AE5" s="2">
        <v>651567976</v>
      </c>
      <c r="AF5" s="2"/>
    </row>
    <row r="6" spans="1:32" x14ac:dyDescent="0.3">
      <c r="A6" t="str">
        <f t="shared" si="0"/>
        <v>BOEING</v>
      </c>
      <c r="B6" t="str">
        <f t="shared" si="1"/>
        <v>Other Labeled</v>
      </c>
      <c r="M6" t="s">
        <v>30</v>
      </c>
      <c r="N6" t="s">
        <v>26</v>
      </c>
      <c r="O6" s="2">
        <v>980302190.96000004</v>
      </c>
      <c r="P6" s="2">
        <v>1761254891.7818999</v>
      </c>
      <c r="Q6" s="2">
        <v>942534768.77999997</v>
      </c>
      <c r="R6" s="2">
        <v>726440044.60749996</v>
      </c>
      <c r="S6" s="2">
        <v>771885841.59309995</v>
      </c>
      <c r="T6" s="2">
        <v>1391857090.9614</v>
      </c>
      <c r="U6" s="2">
        <v>370614298.25999999</v>
      </c>
      <c r="V6" s="2">
        <v>163067002.91010001</v>
      </c>
      <c r="W6" s="2">
        <v>275772207.19819999</v>
      </c>
      <c r="X6" s="2">
        <v>354184208.34179997</v>
      </c>
      <c r="Y6" s="2">
        <v>328233257.82770002</v>
      </c>
      <c r="Z6" s="2">
        <v>338749847.83099997</v>
      </c>
      <c r="AA6" s="2">
        <v>706732047.00989997</v>
      </c>
      <c r="AB6" s="2">
        <v>740486969.829</v>
      </c>
      <c r="AC6" s="2">
        <v>420060581.76160002</v>
      </c>
      <c r="AD6" s="2">
        <v>532041677.75999999</v>
      </c>
      <c r="AE6" s="2">
        <v>543933587.76069999</v>
      </c>
      <c r="AF6" s="2"/>
    </row>
    <row r="7" spans="1:32" x14ac:dyDescent="0.3">
      <c r="A7" t="str">
        <f t="shared" si="0"/>
        <v>Firefly Aerospace</v>
      </c>
      <c r="B7" t="str">
        <f t="shared" si="1"/>
        <v>Other Labeled</v>
      </c>
      <c r="M7" t="s">
        <v>35</v>
      </c>
      <c r="N7" t="s">
        <v>26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25000</v>
      </c>
      <c r="AB7" s="2"/>
      <c r="AC7" s="2">
        <v>49899250.5</v>
      </c>
      <c r="AD7" s="2">
        <v>37869252</v>
      </c>
      <c r="AE7" s="2">
        <v>94871677</v>
      </c>
      <c r="AF7" s="2"/>
    </row>
    <row r="8" spans="1:32" x14ac:dyDescent="0.3">
      <c r="A8" t="str">
        <f t="shared" si="0"/>
        <v>NORTHROP GRUMMAN</v>
      </c>
      <c r="B8" t="str">
        <f t="shared" si="1"/>
        <v>CONT_AWD_FA881018C0006_9700_-NONE-_-NONE-</v>
      </c>
      <c r="M8" t="s">
        <v>36</v>
      </c>
      <c r="N8" t="s">
        <v>49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>
        <v>8999999</v>
      </c>
      <c r="AA8" s="2">
        <v>26158272</v>
      </c>
      <c r="AB8" s="2">
        <v>91161226.989999995</v>
      </c>
      <c r="AC8" s="2">
        <v>268056862.05000001</v>
      </c>
      <c r="AD8" s="2">
        <v>423202483.61000001</v>
      </c>
      <c r="AE8" s="2">
        <v>799237091.64380002</v>
      </c>
      <c r="AF8" s="2"/>
    </row>
    <row r="9" spans="1:32" x14ac:dyDescent="0.3">
      <c r="A9" t="str">
        <f t="shared" si="0"/>
        <v>NORTHROP GRUMMAN</v>
      </c>
      <c r="B9" t="str">
        <f t="shared" si="1"/>
        <v>Other Labeled</v>
      </c>
      <c r="M9" t="s">
        <v>36</v>
      </c>
      <c r="N9" t="s">
        <v>26</v>
      </c>
      <c r="O9" s="2">
        <v>1298352188.8503001</v>
      </c>
      <c r="P9" s="2">
        <v>1418147680.7502999</v>
      </c>
      <c r="Q9" s="2">
        <v>1242050665.2066</v>
      </c>
      <c r="R9" s="2">
        <v>1258779444.8276</v>
      </c>
      <c r="S9" s="2">
        <v>748211700.6135</v>
      </c>
      <c r="T9" s="2">
        <v>661945486.35459995</v>
      </c>
      <c r="U9" s="2">
        <v>657843707.75</v>
      </c>
      <c r="V9" s="2">
        <v>669957864.83000004</v>
      </c>
      <c r="W9" s="2">
        <v>524836377.20039999</v>
      </c>
      <c r="X9" s="2">
        <v>644824262.39769995</v>
      </c>
      <c r="Y9" s="2">
        <v>621250572.34749997</v>
      </c>
      <c r="Z9" s="2">
        <v>637444137.24000001</v>
      </c>
      <c r="AA9" s="2">
        <v>1555480661.3682001</v>
      </c>
      <c r="AB9" s="2">
        <v>1829458304.8353</v>
      </c>
      <c r="AC9" s="2">
        <v>1408759237.8598001</v>
      </c>
      <c r="AD9" s="2">
        <v>1202469461.1944001</v>
      </c>
      <c r="AE9" s="2">
        <v>1217730318.0718</v>
      </c>
      <c r="AF9" s="2"/>
    </row>
    <row r="10" spans="1:32" x14ac:dyDescent="0.3">
      <c r="A10" t="str">
        <f t="shared" si="0"/>
        <v>RUSSIA SPACE AGENCY</v>
      </c>
      <c r="B10" t="str">
        <f t="shared" si="1"/>
        <v>Other Labeled</v>
      </c>
      <c r="M10" t="s">
        <v>38</v>
      </c>
      <c r="N10" t="s">
        <v>26</v>
      </c>
      <c r="O10" s="2">
        <v>100040612</v>
      </c>
      <c r="P10" s="2">
        <v>199782273</v>
      </c>
      <c r="Q10" s="2">
        <v>387192261</v>
      </c>
      <c r="R10" s="2">
        <v>341238820</v>
      </c>
      <c r="S10" s="2">
        <v>414009402.3398</v>
      </c>
      <c r="T10" s="2">
        <v>586488883.38090003</v>
      </c>
      <c r="U10" s="2">
        <v>285001263</v>
      </c>
      <c r="V10" s="2">
        <v>312278472.29000002</v>
      </c>
      <c r="W10" s="2">
        <v>459872927.36330003</v>
      </c>
      <c r="X10" s="2">
        <v>235823637.52149999</v>
      </c>
      <c r="Y10" s="2">
        <v>254927244.28130001</v>
      </c>
      <c r="Z10" s="2">
        <v>127459133.88</v>
      </c>
      <c r="AA10" s="2">
        <v>184529617.63999999</v>
      </c>
      <c r="AB10" s="2">
        <v>136408443.41</v>
      </c>
      <c r="AC10" s="2">
        <v>3413944.54</v>
      </c>
      <c r="AD10" s="2">
        <v>2504481</v>
      </c>
      <c r="AE10" s="2">
        <v>6014852</v>
      </c>
      <c r="AF10" s="2"/>
    </row>
    <row r="11" spans="1:32" x14ac:dyDescent="0.3">
      <c r="A11" t="str">
        <f t="shared" si="0"/>
        <v>Rocket Lab</v>
      </c>
      <c r="B11" t="str">
        <f t="shared" si="1"/>
        <v>Other Labeled</v>
      </c>
      <c r="M11" t="s">
        <v>39</v>
      </c>
      <c r="N11" t="s">
        <v>26</v>
      </c>
      <c r="O11" s="2"/>
      <c r="P11" s="2"/>
      <c r="Q11" s="2"/>
      <c r="R11" s="2"/>
      <c r="S11" s="2"/>
      <c r="T11" s="2"/>
      <c r="U11" s="2"/>
      <c r="V11" s="2"/>
      <c r="W11" s="2">
        <v>3124964</v>
      </c>
      <c r="X11" s="2">
        <v>3925000</v>
      </c>
      <c r="Y11" s="2">
        <v>0</v>
      </c>
      <c r="Z11" s="2">
        <v>6530871</v>
      </c>
      <c r="AA11" s="2">
        <v>0</v>
      </c>
      <c r="AB11" s="2">
        <v>9912639</v>
      </c>
      <c r="AC11" s="2">
        <v>1548010</v>
      </c>
      <c r="AD11" s="2">
        <v>371000</v>
      </c>
      <c r="AE11" s="2">
        <v>15227350</v>
      </c>
      <c r="AF11" s="2"/>
    </row>
    <row r="12" spans="1:32" x14ac:dyDescent="0.3">
      <c r="A12" t="str">
        <f t="shared" si="0"/>
        <v>SPACEX</v>
      </c>
      <c r="B12" t="str">
        <f t="shared" si="1"/>
        <v>CONT_AWD_80MSFC20C0034_8000_-NONE-_-NONE-</v>
      </c>
      <c r="M12" t="s">
        <v>40</v>
      </c>
      <c r="N12" t="s">
        <v>50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>
        <v>94778203</v>
      </c>
      <c r="AC12" s="2">
        <v>344832713.24000001</v>
      </c>
      <c r="AD12" s="2">
        <v>818789100</v>
      </c>
      <c r="AE12" s="2">
        <v>911559648</v>
      </c>
      <c r="AF12" s="2"/>
    </row>
    <row r="13" spans="1:32" x14ac:dyDescent="0.3">
      <c r="A13" t="str">
        <f t="shared" si="0"/>
        <v>SPACEX</v>
      </c>
      <c r="B13" t="str">
        <f t="shared" si="1"/>
        <v>CONT_AWD_NNK17MA01T_8000_NNK14MA74C_8000</v>
      </c>
      <c r="M13" t="s">
        <v>40</v>
      </c>
      <c r="N13" t="s">
        <v>51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0</v>
      </c>
      <c r="Z13" s="2">
        <v>0</v>
      </c>
      <c r="AA13" s="2">
        <v>105836240</v>
      </c>
      <c r="AB13" s="2">
        <v>-53918200</v>
      </c>
      <c r="AC13" s="2">
        <v>411199849</v>
      </c>
      <c r="AD13" s="2">
        <v>487366208</v>
      </c>
      <c r="AE13" s="2">
        <v>582993012</v>
      </c>
      <c r="AF13" s="2"/>
    </row>
    <row r="14" spans="1:32" x14ac:dyDescent="0.3">
      <c r="A14" t="str">
        <f t="shared" si="0"/>
        <v>SPACEX</v>
      </c>
      <c r="B14" t="str">
        <f t="shared" si="1"/>
        <v>Other Labeled</v>
      </c>
      <c r="M14" t="s">
        <v>40</v>
      </c>
      <c r="N14" t="s">
        <v>26</v>
      </c>
      <c r="O14" s="2"/>
      <c r="P14" s="2">
        <v>4020000</v>
      </c>
      <c r="Q14" s="2">
        <v>25657217.649999999</v>
      </c>
      <c r="R14" s="2">
        <v>115342392</v>
      </c>
      <c r="S14" s="2">
        <v>194582177.50999999</v>
      </c>
      <c r="T14" s="2">
        <v>256277026.80000001</v>
      </c>
      <c r="U14" s="2">
        <v>594242502.10000002</v>
      </c>
      <c r="V14" s="2">
        <v>497433902.89999998</v>
      </c>
      <c r="W14" s="2">
        <v>642805700.05999994</v>
      </c>
      <c r="X14" s="2">
        <v>1038028720.85</v>
      </c>
      <c r="Y14" s="2">
        <v>1082847866.8399999</v>
      </c>
      <c r="Z14" s="2">
        <v>967134868.59000003</v>
      </c>
      <c r="AA14" s="2">
        <v>1182840419.51</v>
      </c>
      <c r="AB14" s="2">
        <v>1096352356.8199999</v>
      </c>
      <c r="AC14" s="2">
        <v>1437302161.6738</v>
      </c>
      <c r="AD14" s="2">
        <v>1542052272.7275</v>
      </c>
      <c r="AE14" s="2">
        <v>1614778993.0892999</v>
      </c>
      <c r="AF14" s="2"/>
    </row>
    <row r="15" spans="1:32" x14ac:dyDescent="0.3">
      <c r="A15" t="str">
        <f t="shared" si="0"/>
        <v>UNITED LAUNCH ALLIANCE</v>
      </c>
      <c r="B15" t="str">
        <f t="shared" si="1"/>
        <v>CONT_AWD_FA881113C0003_9700_-NONE-_-NONE-</v>
      </c>
      <c r="M15" t="s">
        <v>41</v>
      </c>
      <c r="N15" t="s">
        <v>52</v>
      </c>
      <c r="O15" s="2"/>
      <c r="P15" s="2"/>
      <c r="Q15" s="2"/>
      <c r="R15" s="2"/>
      <c r="S15" s="2"/>
      <c r="T15" s="2"/>
      <c r="U15" s="2">
        <v>525500000</v>
      </c>
      <c r="V15" s="2">
        <v>2446379853.9960999</v>
      </c>
      <c r="W15" s="2">
        <v>1712430554.6800001</v>
      </c>
      <c r="X15" s="2">
        <v>1451459075.8302</v>
      </c>
      <c r="Y15" s="2">
        <v>1767260082.2</v>
      </c>
      <c r="Z15" s="2">
        <v>930846616.50999999</v>
      </c>
      <c r="AA15" s="2">
        <v>624470111.5</v>
      </c>
      <c r="AB15" s="2">
        <v>14683281.300000001</v>
      </c>
      <c r="AC15" s="2">
        <v>32866005.350000001</v>
      </c>
      <c r="AD15" s="2">
        <v>24422337</v>
      </c>
      <c r="AE15" s="2">
        <v>-9015999.5</v>
      </c>
      <c r="AF15" s="2"/>
    </row>
    <row r="16" spans="1:32" x14ac:dyDescent="0.3">
      <c r="A16" t="str">
        <f t="shared" si="0"/>
        <v>UNITED LAUNCH ALLIANCE</v>
      </c>
      <c r="B16" t="str">
        <f t="shared" si="1"/>
        <v>Other Labeled</v>
      </c>
      <c r="M16" t="s">
        <v>41</v>
      </c>
      <c r="N16" t="s">
        <v>26</v>
      </c>
      <c r="O16" s="2"/>
      <c r="P16" s="2">
        <v>106995229</v>
      </c>
      <c r="Q16" s="2">
        <v>1557556068.71</v>
      </c>
      <c r="R16" s="2">
        <v>1418426267.3469</v>
      </c>
      <c r="S16" s="2">
        <v>1876076608.0599</v>
      </c>
      <c r="T16" s="2">
        <v>2739954433.0633998</v>
      </c>
      <c r="U16" s="2">
        <v>1021736090.3200001</v>
      </c>
      <c r="V16" s="2">
        <v>437391901</v>
      </c>
      <c r="W16" s="2">
        <v>384015382.35000002</v>
      </c>
      <c r="X16" s="2">
        <v>401131832.45410001</v>
      </c>
      <c r="Y16" s="2">
        <v>481983759.82029998</v>
      </c>
      <c r="Z16" s="2">
        <v>807186451.72000003</v>
      </c>
      <c r="AA16" s="2">
        <v>1012570415.9400001</v>
      </c>
      <c r="AB16" s="2">
        <v>1279738798.1700001</v>
      </c>
      <c r="AC16" s="2">
        <v>690035795.27999997</v>
      </c>
      <c r="AD16" s="2">
        <v>1098276362</v>
      </c>
      <c r="AE16" s="2">
        <v>1066683921.539</v>
      </c>
      <c r="AF16" s="2"/>
    </row>
    <row r="17" spans="1:32" x14ac:dyDescent="0.3">
      <c r="A17" t="str">
        <f t="shared" si="0"/>
        <v>Virgin Orbit</v>
      </c>
      <c r="B17" t="str">
        <f t="shared" si="1"/>
        <v>Other Labeled</v>
      </c>
      <c r="M17" t="s">
        <v>42</v>
      </c>
      <c r="N17" t="s">
        <v>26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v>897869.52</v>
      </c>
      <c r="AB17" s="2">
        <v>35350000</v>
      </c>
      <c r="AC17" s="2">
        <v>2249791</v>
      </c>
      <c r="AD17" s="2">
        <v>0</v>
      </c>
      <c r="AE17" s="2">
        <v>-210426</v>
      </c>
      <c r="AF17" s="2"/>
    </row>
    <row r="18" spans="1:32" x14ac:dyDescent="0.3">
      <c r="A18" t="str">
        <f t="shared" si="0"/>
        <v>Grand Total</v>
      </c>
      <c r="B18" t="str">
        <f t="shared" si="1"/>
        <v>NA</v>
      </c>
      <c r="M18" t="s">
        <v>43</v>
      </c>
      <c r="N18" t="s">
        <v>44</v>
      </c>
      <c r="O18" s="2">
        <f t="shared" ref="O18:AE18" si="2">SUM(O2:O17)</f>
        <v>2847620317.6103001</v>
      </c>
      <c r="P18" s="2">
        <f t="shared" si="2"/>
        <v>4029315794.1521997</v>
      </c>
      <c r="Q18" s="2">
        <f t="shared" si="2"/>
        <v>4764449578.8766003</v>
      </c>
      <c r="R18" s="2">
        <f t="shared" si="2"/>
        <v>4649662130.3600998</v>
      </c>
      <c r="S18" s="2">
        <f t="shared" si="2"/>
        <v>5002950839.7452002</v>
      </c>
      <c r="T18" s="2">
        <f t="shared" si="2"/>
        <v>6655894181.3102999</v>
      </c>
      <c r="U18" s="2">
        <f t="shared" si="2"/>
        <v>4722253634.4574003</v>
      </c>
      <c r="V18" s="2">
        <f t="shared" si="2"/>
        <v>5734898826.9155006</v>
      </c>
      <c r="W18" s="2">
        <f t="shared" si="2"/>
        <v>5193597653.6136999</v>
      </c>
      <c r="X18" s="2">
        <f t="shared" si="2"/>
        <v>5409337688.21</v>
      </c>
      <c r="Y18" s="2">
        <f t="shared" si="2"/>
        <v>5828343804.0927</v>
      </c>
      <c r="Z18" s="2">
        <f t="shared" si="2"/>
        <v>5343111949.865901</v>
      </c>
      <c r="AA18" s="2">
        <f t="shared" si="2"/>
        <v>6760589258.2233009</v>
      </c>
      <c r="AB18" s="2">
        <f t="shared" si="2"/>
        <v>6666795428.9327002</v>
      </c>
      <c r="AC18" s="2">
        <f t="shared" si="2"/>
        <v>6661132578.3448</v>
      </c>
      <c r="AD18" s="2">
        <f t="shared" si="2"/>
        <v>7353108340.5518999</v>
      </c>
      <c r="AE18" s="2">
        <f t="shared" si="2"/>
        <v>8375931775.8076</v>
      </c>
      <c r="AF18" s="2"/>
    </row>
    <row r="21" spans="1:32" x14ac:dyDescent="0.3">
      <c r="A21" t="str">
        <f t="shared" ref="A21:A38" si="3">M21</f>
        <v>ParentID</v>
      </c>
      <c r="B21" t="str">
        <f t="shared" ref="B21:B38" si="4">N21</f>
        <v>TopCAU</v>
      </c>
      <c r="C21" t="str">
        <f t="shared" ref="C21:C38" si="5">AB21</f>
        <v>2020</v>
      </c>
      <c r="D21" t="str">
        <f t="shared" ref="D21:D38" si="6">AD21</f>
        <v>2022</v>
      </c>
      <c r="E21" t="str">
        <f t="shared" ref="E21:E38" si="7">AE21</f>
        <v>2023</v>
      </c>
      <c r="F21">
        <f t="shared" ref="F21:F38" si="8">AF21</f>
        <v>0</v>
      </c>
      <c r="G21" t="str">
        <f>AD21&amp;"-"&amp;AE21</f>
        <v>2022-2023</v>
      </c>
      <c r="H21" t="str">
        <f>AB21&amp;"-"&amp;AE21</f>
        <v>2020-2023</v>
      </c>
      <c r="I21" t="str">
        <f>AF21&amp;"/"&amp;AE21</f>
        <v>/2023</v>
      </c>
      <c r="J21" t="str">
        <f>"Share "&amp;AE21</f>
        <v>Share 2023</v>
      </c>
      <c r="K21" t="str">
        <f>"Share "&amp;AF21</f>
        <v xml:space="preserve">Share </v>
      </c>
      <c r="M21" t="s">
        <v>6</v>
      </c>
      <c r="N21" t="s">
        <v>46</v>
      </c>
      <c r="O21" t="s">
        <v>8</v>
      </c>
      <c r="P21" t="s">
        <v>9</v>
      </c>
      <c r="Q21" t="s">
        <v>10</v>
      </c>
      <c r="R21" t="s">
        <v>11</v>
      </c>
      <c r="S21" t="s">
        <v>12</v>
      </c>
      <c r="T21" t="s">
        <v>13</v>
      </c>
      <c r="U21" t="s">
        <v>14</v>
      </c>
      <c r="V21" t="s">
        <v>15</v>
      </c>
      <c r="W21" t="s">
        <v>16</v>
      </c>
      <c r="X21" t="s">
        <v>17</v>
      </c>
      <c r="Y21" t="s">
        <v>18</v>
      </c>
      <c r="Z21" t="s">
        <v>19</v>
      </c>
      <c r="AA21" t="s">
        <v>20</v>
      </c>
      <c r="AB21" t="s">
        <v>21</v>
      </c>
      <c r="AC21" t="s">
        <v>22</v>
      </c>
      <c r="AD21" t="s">
        <v>23</v>
      </c>
      <c r="AE21" t="s">
        <v>24</v>
      </c>
    </row>
    <row r="22" spans="1:32" x14ac:dyDescent="0.3">
      <c r="A22" t="str">
        <f t="shared" si="3"/>
        <v>ABL Space</v>
      </c>
      <c r="B22" t="str">
        <f t="shared" si="4"/>
        <v>Other Labeled</v>
      </c>
      <c r="C22" s="2">
        <f t="shared" si="5"/>
        <v>2661998.67221358</v>
      </c>
      <c r="D22" s="2">
        <f t="shared" si="6"/>
        <v>1568569.6962414</v>
      </c>
      <c r="E22" s="2">
        <f t="shared" si="7"/>
        <v>17054988</v>
      </c>
      <c r="F22" s="2">
        <f t="shared" si="8"/>
        <v>0</v>
      </c>
      <c r="G22" s="1">
        <f t="shared" ref="G22:G38" si="9">AE22/AD22-1</f>
        <v>9.8729551774888229</v>
      </c>
      <c r="H22" s="1">
        <f t="shared" ref="H22:H38" si="10">AE22/AB22-1</f>
        <v>5.4068356524828607</v>
      </c>
      <c r="I22" s="1">
        <f t="shared" ref="I22:I38" si="11">AF22/AE22</f>
        <v>0</v>
      </c>
      <c r="J22" s="1">
        <f t="shared" ref="J22:J37" si="12">AE22/SUM(AE$21:AE$37)</f>
        <v>2.0361899376091291E-3</v>
      </c>
      <c r="K22" s="1" t="e">
        <f>AF22/SUM(AF21:AF$37)</f>
        <v>#DIV/0!</v>
      </c>
      <c r="M22" t="s">
        <v>25</v>
      </c>
      <c r="N22" t="s">
        <v>26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>
        <v>2661998.67221358</v>
      </c>
      <c r="AC22" s="2">
        <v>839161.31988877803</v>
      </c>
      <c r="AD22" s="2">
        <v>1568569.6962414</v>
      </c>
      <c r="AE22" s="2">
        <v>17054988</v>
      </c>
      <c r="AF22" s="2"/>
    </row>
    <row r="23" spans="1:32" x14ac:dyDescent="0.3">
      <c r="A23" t="str">
        <f t="shared" si="3"/>
        <v>BLUE ORIGIN</v>
      </c>
      <c r="B23" t="str">
        <f t="shared" si="4"/>
        <v>Other Labeled</v>
      </c>
      <c r="C23" s="2">
        <f t="shared" si="5"/>
        <v>269778447.76292598</v>
      </c>
      <c r="D23" s="2">
        <f t="shared" si="6"/>
        <v>18252585.508063801</v>
      </c>
      <c r="E23" s="2">
        <f t="shared" si="7"/>
        <v>440844387.61000001</v>
      </c>
      <c r="F23" s="2">
        <f t="shared" si="8"/>
        <v>0</v>
      </c>
      <c r="G23" s="1">
        <f t="shared" si="9"/>
        <v>23.152435139407487</v>
      </c>
      <c r="H23" s="1">
        <f t="shared" si="10"/>
        <v>0.63409787277522689</v>
      </c>
      <c r="I23" s="1">
        <f t="shared" si="11"/>
        <v>0</v>
      </c>
      <c r="J23" s="1">
        <f t="shared" si="12"/>
        <v>5.2632280134289201E-2</v>
      </c>
      <c r="K23" s="1" t="e">
        <f>AF23/SUM(AF21:AF$37)</f>
        <v>#DIV/0!</v>
      </c>
      <c r="M23" t="s">
        <v>28</v>
      </c>
      <c r="N23" t="s">
        <v>26</v>
      </c>
      <c r="O23" s="2"/>
      <c r="P23" s="2"/>
      <c r="Q23" s="2"/>
      <c r="R23" s="2"/>
      <c r="S23" s="2"/>
      <c r="T23" s="2"/>
      <c r="U23" s="2"/>
      <c r="V23" s="2"/>
      <c r="W23" s="2"/>
      <c r="X23" s="2">
        <v>970601.73317900696</v>
      </c>
      <c r="Y23" s="2">
        <v>811311.96249855298</v>
      </c>
      <c r="Z23" s="2">
        <v>1638498.9225023701</v>
      </c>
      <c r="AA23" s="2">
        <v>7603741.5638077799</v>
      </c>
      <c r="AB23" s="2">
        <v>269778447.76292598</v>
      </c>
      <c r="AC23" s="2">
        <v>313846817.66620499</v>
      </c>
      <c r="AD23" s="2">
        <v>18252585.508063801</v>
      </c>
      <c r="AE23" s="2">
        <v>440844387.61000001</v>
      </c>
      <c r="AF23" s="2"/>
    </row>
    <row r="24" spans="1:32" x14ac:dyDescent="0.3">
      <c r="A24" t="str">
        <f t="shared" si="3"/>
        <v>BOEING</v>
      </c>
      <c r="B24" t="str">
        <f t="shared" si="4"/>
        <v>CONT_AWD_NAS1510000_8000_-NONE-_-NONE-</v>
      </c>
      <c r="C24" s="2">
        <f t="shared" si="5"/>
        <v>444672612.692855</v>
      </c>
      <c r="D24" s="2">
        <f t="shared" si="6"/>
        <v>342790766.72433698</v>
      </c>
      <c r="E24" s="2">
        <f t="shared" si="7"/>
        <v>422660398.59299999</v>
      </c>
      <c r="F24" s="2">
        <f t="shared" si="8"/>
        <v>0</v>
      </c>
      <c r="G24" s="1">
        <f t="shared" si="9"/>
        <v>0.23299820071551691</v>
      </c>
      <c r="H24" s="1">
        <f t="shared" si="10"/>
        <v>-4.9502068424122414E-2</v>
      </c>
      <c r="I24" s="1">
        <f t="shared" si="11"/>
        <v>0</v>
      </c>
      <c r="J24" s="1">
        <f t="shared" si="12"/>
        <v>5.0461299101525629E-2</v>
      </c>
      <c r="K24" s="1" t="e">
        <f>AF24/SUM(AF21:AF$37)</f>
        <v>#DIV/0!</v>
      </c>
      <c r="M24" t="s">
        <v>30</v>
      </c>
      <c r="N24" t="s">
        <v>47</v>
      </c>
      <c r="O24" s="2">
        <v>652576600.94960797</v>
      </c>
      <c r="P24" s="2">
        <v>683728439.91852105</v>
      </c>
      <c r="Q24" s="2">
        <v>786375457.88349199</v>
      </c>
      <c r="R24" s="2">
        <v>879265206.79245305</v>
      </c>
      <c r="S24" s="2">
        <v>1118599293.8115699</v>
      </c>
      <c r="T24" s="2">
        <v>629265469.86891794</v>
      </c>
      <c r="U24" s="2">
        <v>866434127.664307</v>
      </c>
      <c r="V24" s="2">
        <v>713263018.63155901</v>
      </c>
      <c r="W24" s="2">
        <v>679982815.45911598</v>
      </c>
      <c r="X24" s="2">
        <v>560033355.49059796</v>
      </c>
      <c r="Y24" s="2">
        <v>600057458.48926902</v>
      </c>
      <c r="Z24" s="2">
        <v>740561937.54175603</v>
      </c>
      <c r="AA24" s="2">
        <v>646520651.85033</v>
      </c>
      <c r="AB24" s="2">
        <v>444672612.692855</v>
      </c>
      <c r="AC24" s="2">
        <v>482424854.25625199</v>
      </c>
      <c r="AD24" s="2">
        <v>342790766.72433698</v>
      </c>
      <c r="AE24" s="2">
        <v>422660398.59299999</v>
      </c>
      <c r="AF24" s="2"/>
    </row>
    <row r="25" spans="1:32" x14ac:dyDescent="0.3">
      <c r="A25" t="str">
        <f t="shared" si="3"/>
        <v>BOEING</v>
      </c>
      <c r="B25" t="str">
        <f t="shared" si="4"/>
        <v>CONT_AWD_NNM07AB03C_8000_-NONE-_-NONE-</v>
      </c>
      <c r="C25" s="2">
        <f t="shared" si="5"/>
        <v>894418582.98588502</v>
      </c>
      <c r="D25" s="2">
        <f t="shared" si="6"/>
        <v>875284026.86661899</v>
      </c>
      <c r="E25" s="2">
        <f t="shared" si="7"/>
        <v>651567976</v>
      </c>
      <c r="F25" s="2">
        <f t="shared" si="8"/>
        <v>0</v>
      </c>
      <c r="G25" s="1">
        <f t="shared" si="9"/>
        <v>-0.25559252082719675</v>
      </c>
      <c r="H25" s="1">
        <f t="shared" si="10"/>
        <v>-0.27151784590070116</v>
      </c>
      <c r="I25" s="1">
        <f t="shared" si="11"/>
        <v>0</v>
      </c>
      <c r="J25" s="1">
        <f t="shared" si="12"/>
        <v>7.7790506589599864E-2</v>
      </c>
      <c r="K25" s="1" t="e">
        <f>AF25/SUM(AF21:AF$37)</f>
        <v>#DIV/0!</v>
      </c>
      <c r="M25" t="s">
        <v>30</v>
      </c>
      <c r="N25" t="s">
        <v>48</v>
      </c>
      <c r="O25" s="2">
        <v>11326374.3938039</v>
      </c>
      <c r="P25" s="2">
        <v>64025859.222240597</v>
      </c>
      <c r="Q25" s="2">
        <v>50387684.146133699</v>
      </c>
      <c r="R25" s="2">
        <v>195292667.18745199</v>
      </c>
      <c r="S25" s="2">
        <v>213368966.03072399</v>
      </c>
      <c r="T25" s="2">
        <v>706730341.24804795</v>
      </c>
      <c r="U25" s="2">
        <v>764919203.14398098</v>
      </c>
      <c r="V25" s="2">
        <v>814368986.62475801</v>
      </c>
      <c r="W25" s="2">
        <v>809906234.74977398</v>
      </c>
      <c r="X25" s="2">
        <v>1027818834.4457</v>
      </c>
      <c r="Y25" s="2">
        <v>976081563.912305</v>
      </c>
      <c r="Z25" s="2">
        <v>1071486083.57099</v>
      </c>
      <c r="AA25" s="2">
        <v>941718495.12915301</v>
      </c>
      <c r="AB25" s="2">
        <v>894418582.98588502</v>
      </c>
      <c r="AC25" s="2">
        <v>982927530.35960305</v>
      </c>
      <c r="AD25" s="2">
        <v>875284026.86661899</v>
      </c>
      <c r="AE25" s="2">
        <v>651567976</v>
      </c>
      <c r="AF25" s="2"/>
    </row>
    <row r="26" spans="1:32" x14ac:dyDescent="0.3">
      <c r="A26" t="str">
        <f t="shared" si="3"/>
        <v>BOEING</v>
      </c>
      <c r="B26" t="str">
        <f t="shared" si="4"/>
        <v>Other Labeled</v>
      </c>
      <c r="C26" s="2">
        <f t="shared" si="5"/>
        <v>857032752.38098097</v>
      </c>
      <c r="D26" s="2">
        <f t="shared" si="6"/>
        <v>556380772.765908</v>
      </c>
      <c r="E26" s="2">
        <f t="shared" si="7"/>
        <v>543933587.76069999</v>
      </c>
      <c r="F26" s="2">
        <f t="shared" si="8"/>
        <v>0</v>
      </c>
      <c r="G26" s="1">
        <f t="shared" si="9"/>
        <v>-2.2371702284624151E-2</v>
      </c>
      <c r="H26" s="1">
        <f t="shared" si="10"/>
        <v>-0.36532928730020986</v>
      </c>
      <c r="I26" s="1">
        <f t="shared" si="11"/>
        <v>0</v>
      </c>
      <c r="J26" s="1">
        <f t="shared" si="12"/>
        <v>6.4940069035872058E-2</v>
      </c>
      <c r="K26" s="1" t="e">
        <f>AF26/SUM(AF21:AF$37)</f>
        <v>#DIV/0!</v>
      </c>
      <c r="M26" t="s">
        <v>30</v>
      </c>
      <c r="N26" t="s">
        <v>26</v>
      </c>
      <c r="O26" s="2">
        <v>1387908704.23491</v>
      </c>
      <c r="P26" s="2">
        <v>2442863135.4709902</v>
      </c>
      <c r="Q26" s="2">
        <v>1294063875.36882</v>
      </c>
      <c r="R26" s="2">
        <v>988810617.89401603</v>
      </c>
      <c r="S26" s="2">
        <v>1029996772.4482501</v>
      </c>
      <c r="T26" s="2">
        <v>1824178603.8089199</v>
      </c>
      <c r="U26" s="2">
        <v>477073577.69826698</v>
      </c>
      <c r="V26" s="2">
        <v>206147359.627354</v>
      </c>
      <c r="W26" s="2">
        <v>345054462.198906</v>
      </c>
      <c r="X26" s="2">
        <v>439650867.71176797</v>
      </c>
      <c r="Y26" s="2">
        <v>400674337.90724301</v>
      </c>
      <c r="Z26" s="2">
        <v>404531343.28526801</v>
      </c>
      <c r="AA26" s="2">
        <v>828650283.488199</v>
      </c>
      <c r="AB26" s="2">
        <v>857032752.38098097</v>
      </c>
      <c r="AC26" s="2">
        <v>469998122.96574998</v>
      </c>
      <c r="AD26" s="2">
        <v>556380772.765908</v>
      </c>
      <c r="AE26" s="2">
        <v>543933587.76069999</v>
      </c>
      <c r="AF26" s="2"/>
    </row>
    <row r="27" spans="1:32" x14ac:dyDescent="0.3">
      <c r="A27" t="str">
        <f t="shared" si="3"/>
        <v>Firefly Aerospace</v>
      </c>
      <c r="B27" t="str">
        <f t="shared" si="4"/>
        <v>Other Labeled</v>
      </c>
      <c r="C27" s="2">
        <f t="shared" si="5"/>
        <v>0</v>
      </c>
      <c r="D27" s="2">
        <f t="shared" si="6"/>
        <v>39601641.323541701</v>
      </c>
      <c r="E27" s="2">
        <f t="shared" si="7"/>
        <v>94871677</v>
      </c>
      <c r="F27" s="2">
        <f t="shared" si="8"/>
        <v>0</v>
      </c>
      <c r="G27" s="1">
        <f t="shared" si="9"/>
        <v>1.3956501253295861</v>
      </c>
      <c r="H27" s="1" t="e">
        <f t="shared" si="10"/>
        <v>#DIV/0!</v>
      </c>
      <c r="I27" s="1">
        <f t="shared" si="11"/>
        <v>0</v>
      </c>
      <c r="J27" s="1">
        <f t="shared" si="12"/>
        <v>1.1326701260153537E-2</v>
      </c>
      <c r="K27" s="1" t="e">
        <f>AF27/SUM(AF21:AF$37)</f>
        <v>#DIV/0!</v>
      </c>
      <c r="M27" t="s">
        <v>35</v>
      </c>
      <c r="N27" t="s">
        <v>26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29312.746145944599</v>
      </c>
      <c r="AB27" s="2"/>
      <c r="AC27" s="2">
        <v>55831361.214721099</v>
      </c>
      <c r="AD27" s="2">
        <v>39601641.323541701</v>
      </c>
      <c r="AE27" s="2">
        <v>94871677</v>
      </c>
      <c r="AF27" s="2"/>
    </row>
    <row r="28" spans="1:32" x14ac:dyDescent="0.3">
      <c r="A28" t="str">
        <f t="shared" si="3"/>
        <v>NORTHROP GRUMMAN</v>
      </c>
      <c r="B28" t="str">
        <f t="shared" si="4"/>
        <v>CONT_AWD_FA881018C0006_9700_-NONE-_-NONE-</v>
      </c>
      <c r="C28" s="2">
        <f t="shared" si="5"/>
        <v>105509158.78467</v>
      </c>
      <c r="D28" s="2">
        <f t="shared" si="6"/>
        <v>442562556.11162502</v>
      </c>
      <c r="E28" s="2">
        <f t="shared" si="7"/>
        <v>799237091.64380002</v>
      </c>
      <c r="F28" s="2">
        <f t="shared" si="8"/>
        <v>0</v>
      </c>
      <c r="G28" s="1">
        <f t="shared" si="9"/>
        <v>0.80593021394745623</v>
      </c>
      <c r="H28" s="1">
        <f t="shared" si="10"/>
        <v>6.5750494160884694</v>
      </c>
      <c r="I28" s="1">
        <f t="shared" si="11"/>
        <v>0</v>
      </c>
      <c r="J28" s="1">
        <f t="shared" si="12"/>
        <v>9.5420678324082728E-2</v>
      </c>
      <c r="K28" s="1" t="e">
        <f>AF28/SUM(AF21:AF$37)</f>
        <v>#DIV/0!</v>
      </c>
      <c r="M28" t="s">
        <v>36</v>
      </c>
      <c r="N28" t="s">
        <v>49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>
        <v>10747699.8391227</v>
      </c>
      <c r="AA28" s="2">
        <v>30670831.470102798</v>
      </c>
      <c r="AB28" s="2">
        <v>105509158.78467</v>
      </c>
      <c r="AC28" s="2">
        <v>299923933.55083001</v>
      </c>
      <c r="AD28" s="2">
        <v>442562556.11162502</v>
      </c>
      <c r="AE28" s="2">
        <v>799237091.64380002</v>
      </c>
      <c r="AF28" s="2"/>
    </row>
    <row r="29" spans="1:32" x14ac:dyDescent="0.3">
      <c r="A29" t="str">
        <f t="shared" si="3"/>
        <v>NORTHROP GRUMMAN</v>
      </c>
      <c r="B29" t="str">
        <f t="shared" si="4"/>
        <v>Other Labeled</v>
      </c>
      <c r="C29" s="2">
        <f t="shared" si="5"/>
        <v>2117398077.53986</v>
      </c>
      <c r="D29" s="2">
        <f t="shared" si="6"/>
        <v>1257478344.29719</v>
      </c>
      <c r="E29" s="2">
        <f t="shared" si="7"/>
        <v>1217730318.0718</v>
      </c>
      <c r="F29" s="2">
        <f t="shared" si="8"/>
        <v>0</v>
      </c>
      <c r="G29" s="1">
        <f t="shared" si="9"/>
        <v>-3.1609312721488925E-2</v>
      </c>
      <c r="H29" s="1">
        <f t="shared" si="10"/>
        <v>-0.42489306522529591</v>
      </c>
      <c r="I29" s="1">
        <f t="shared" si="11"/>
        <v>0</v>
      </c>
      <c r="J29" s="1">
        <f t="shared" si="12"/>
        <v>0.14538445998199256</v>
      </c>
      <c r="K29" s="1" t="e">
        <f>AF29/SUM(AF21:AF$37)</f>
        <v>#DIV/0!</v>
      </c>
      <c r="M29" t="s">
        <v>36</v>
      </c>
      <c r="N29" t="s">
        <v>26</v>
      </c>
      <c r="O29" s="2">
        <v>1838202873.2416699</v>
      </c>
      <c r="P29" s="2">
        <v>1966972927.1574299</v>
      </c>
      <c r="Q29" s="2">
        <v>1705287646.10151</v>
      </c>
      <c r="R29" s="2">
        <v>1713416667.86112</v>
      </c>
      <c r="S29" s="2">
        <v>998406234.72165096</v>
      </c>
      <c r="T29" s="2">
        <v>867550843.35697806</v>
      </c>
      <c r="U29" s="2">
        <v>846809884.82105303</v>
      </c>
      <c r="V29" s="2">
        <v>846952739.86500597</v>
      </c>
      <c r="W29" s="2">
        <v>656691026.68910396</v>
      </c>
      <c r="X29" s="2">
        <v>800424016.11300695</v>
      </c>
      <c r="Y29" s="2">
        <v>758360573.810274</v>
      </c>
      <c r="Z29" s="2">
        <v>761228779.165869</v>
      </c>
      <c r="AA29" s="2">
        <v>1823816390.4644799</v>
      </c>
      <c r="AB29" s="2">
        <v>2117398077.53986</v>
      </c>
      <c r="AC29" s="2">
        <v>1576235015.2639201</v>
      </c>
      <c r="AD29" s="2">
        <v>1257478344.29719</v>
      </c>
      <c r="AE29" s="2">
        <v>1217730318.0718</v>
      </c>
      <c r="AF29" s="2"/>
    </row>
    <row r="30" spans="1:32" x14ac:dyDescent="0.3">
      <c r="A30" t="str">
        <f t="shared" si="3"/>
        <v>RUSSIA SPACE AGENCY</v>
      </c>
      <c r="B30" t="str">
        <f t="shared" si="4"/>
        <v>Other Labeled</v>
      </c>
      <c r="C30" s="2">
        <f t="shared" si="5"/>
        <v>157877867.49397501</v>
      </c>
      <c r="D30" s="2">
        <f t="shared" si="6"/>
        <v>2619052.4772875099</v>
      </c>
      <c r="E30" s="2">
        <f t="shared" si="7"/>
        <v>6014852</v>
      </c>
      <c r="F30" s="2">
        <f t="shared" si="8"/>
        <v>0</v>
      </c>
      <c r="G30" s="1">
        <f t="shared" si="9"/>
        <v>1.296575594479664</v>
      </c>
      <c r="H30" s="1">
        <f t="shared" si="10"/>
        <v>-0.96190186695909397</v>
      </c>
      <c r="I30" s="1">
        <f t="shared" si="11"/>
        <v>0</v>
      </c>
      <c r="J30" s="1">
        <f t="shared" si="12"/>
        <v>7.1811138879770227E-4</v>
      </c>
      <c r="K30" s="1" t="e">
        <f>AF30/SUM(AF21:AF$37)</f>
        <v>#DIV/0!</v>
      </c>
      <c r="M30" t="s">
        <v>38</v>
      </c>
      <c r="N30" t="s">
        <v>26</v>
      </c>
      <c r="O30" s="2">
        <v>141637178.26215899</v>
      </c>
      <c r="P30" s="2">
        <v>277098307.63822001</v>
      </c>
      <c r="Q30" s="2">
        <v>531600036.81458801</v>
      </c>
      <c r="R30" s="2">
        <v>464485088.56079799</v>
      </c>
      <c r="S30" s="2">
        <v>552450019.41364002</v>
      </c>
      <c r="T30" s="2">
        <v>768656839.40025604</v>
      </c>
      <c r="U30" s="2">
        <v>366868123.61607599</v>
      </c>
      <c r="V30" s="2">
        <v>394778719.06763297</v>
      </c>
      <c r="W30" s="2">
        <v>575406808.55172098</v>
      </c>
      <c r="X30" s="2">
        <v>292729219.48913699</v>
      </c>
      <c r="Y30" s="2">
        <v>311189687.15396202</v>
      </c>
      <c r="Z30" s="2">
        <v>152210296.100788</v>
      </c>
      <c r="AA30" s="2">
        <v>216362793.531582</v>
      </c>
      <c r="AB30" s="2">
        <v>157877867.49397501</v>
      </c>
      <c r="AC30" s="2">
        <v>3819800.2749513201</v>
      </c>
      <c r="AD30" s="2">
        <v>2619052.4772875099</v>
      </c>
      <c r="AE30" s="2">
        <v>6014852</v>
      </c>
      <c r="AF30" s="2"/>
    </row>
    <row r="31" spans="1:32" x14ac:dyDescent="0.3">
      <c r="A31" t="str">
        <f t="shared" si="3"/>
        <v>Rocket Lab</v>
      </c>
      <c r="B31" t="str">
        <f t="shared" si="4"/>
        <v>Other Labeled</v>
      </c>
      <c r="C31" s="2">
        <f t="shared" si="5"/>
        <v>11472796.4591881</v>
      </c>
      <c r="D31" s="2">
        <f t="shared" si="6"/>
        <v>387971.98664061201</v>
      </c>
      <c r="E31" s="2">
        <f t="shared" si="7"/>
        <v>15227350</v>
      </c>
      <c r="F31" s="2">
        <f t="shared" si="8"/>
        <v>0</v>
      </c>
      <c r="G31" s="1">
        <f t="shared" si="9"/>
        <v>38.248581145899763</v>
      </c>
      <c r="H31" s="1">
        <f t="shared" si="10"/>
        <v>0.32725705142315409</v>
      </c>
      <c r="I31" s="1">
        <f t="shared" si="11"/>
        <v>0</v>
      </c>
      <c r="J31" s="1">
        <f t="shared" si="12"/>
        <v>1.8179887811385369E-3</v>
      </c>
      <c r="K31" s="1" t="e">
        <f>AF31/SUM(AF21:AF$37)</f>
        <v>#DIV/0!</v>
      </c>
      <c r="M31" t="s">
        <v>39</v>
      </c>
      <c r="N31" t="s">
        <v>26</v>
      </c>
      <c r="O31" s="2"/>
      <c r="P31" s="2"/>
      <c r="Q31" s="2"/>
      <c r="R31" s="2"/>
      <c r="S31" s="2"/>
      <c r="T31" s="2"/>
      <c r="U31" s="2"/>
      <c r="V31" s="2"/>
      <c r="W31" s="2">
        <v>3910048.7440925101</v>
      </c>
      <c r="X31" s="2">
        <v>4872124.7732857596</v>
      </c>
      <c r="Y31" s="2">
        <v>0</v>
      </c>
      <c r="Z31" s="2">
        <v>7799094.3327917</v>
      </c>
      <c r="AA31" s="2">
        <v>0</v>
      </c>
      <c r="AB31" s="2">
        <v>11472796.4591881</v>
      </c>
      <c r="AC31" s="2">
        <v>1732040.15306804</v>
      </c>
      <c r="AD31" s="2">
        <v>387971.98664061201</v>
      </c>
      <c r="AE31" s="2">
        <v>15227350</v>
      </c>
      <c r="AF31" s="2"/>
    </row>
    <row r="32" spans="1:32" x14ac:dyDescent="0.3">
      <c r="A32" t="str">
        <f t="shared" si="3"/>
        <v>SPACEX</v>
      </c>
      <c r="B32" t="str">
        <f t="shared" si="4"/>
        <v>CONT_AWD_80MSFC20C0034_8000_-NONE-_-NONE-</v>
      </c>
      <c r="C32" s="2">
        <f t="shared" si="5"/>
        <v>109695413.278604</v>
      </c>
      <c r="D32" s="2">
        <f t="shared" si="6"/>
        <v>856245913.117733</v>
      </c>
      <c r="E32" s="2">
        <f t="shared" si="7"/>
        <v>911559648</v>
      </c>
      <c r="F32" s="2">
        <f t="shared" si="8"/>
        <v>0</v>
      </c>
      <c r="G32" s="1">
        <f t="shared" si="9"/>
        <v>6.4600290681517514E-2</v>
      </c>
      <c r="H32" s="1">
        <f t="shared" si="10"/>
        <v>7.3099158000783877</v>
      </c>
      <c r="I32" s="1">
        <f t="shared" si="11"/>
        <v>0</v>
      </c>
      <c r="J32" s="1">
        <f t="shared" si="12"/>
        <v>0.10883083487294859</v>
      </c>
      <c r="K32" s="1" t="e">
        <f>AF32/SUM(AF21:AF$37)</f>
        <v>#DIV/0!</v>
      </c>
      <c r="M32" t="s">
        <v>40</v>
      </c>
      <c r="N32" t="s">
        <v>50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>
        <v>109695413.278604</v>
      </c>
      <c r="AC32" s="2">
        <v>385827033.04440898</v>
      </c>
      <c r="AD32" s="2">
        <v>856245913.117733</v>
      </c>
      <c r="AE32" s="2">
        <v>911559648</v>
      </c>
      <c r="AF32" s="2"/>
    </row>
    <row r="33" spans="1:32" x14ac:dyDescent="0.3">
      <c r="A33" t="str">
        <f t="shared" si="3"/>
        <v>SPACEX</v>
      </c>
      <c r="B33" t="str">
        <f t="shared" si="4"/>
        <v>CONT_AWD_NNK17MA01T_8000_NNK14MA74C_8000</v>
      </c>
      <c r="C33" s="2">
        <f t="shared" si="5"/>
        <v>-62404424.699193999</v>
      </c>
      <c r="D33" s="2">
        <f t="shared" si="6"/>
        <v>509661552.39693201</v>
      </c>
      <c r="E33" s="2">
        <f t="shared" si="7"/>
        <v>582993012</v>
      </c>
      <c r="F33" s="2">
        <f t="shared" si="8"/>
        <v>0</v>
      </c>
      <c r="G33" s="1">
        <f t="shared" si="9"/>
        <v>0.14388265949862422</v>
      </c>
      <c r="H33" s="1">
        <f t="shared" si="10"/>
        <v>-10.342174289887009</v>
      </c>
      <c r="I33" s="1">
        <f t="shared" si="11"/>
        <v>0</v>
      </c>
      <c r="J33" s="1">
        <f t="shared" si="12"/>
        <v>6.960336206222123E-2</v>
      </c>
      <c r="K33" s="1" t="e">
        <f>AF33/SUM(AF21:AF$37)</f>
        <v>#DIV/0!</v>
      </c>
      <c r="M33" t="s">
        <v>40</v>
      </c>
      <c r="N33" t="s">
        <v>51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>
        <v>0</v>
      </c>
      <c r="Z33" s="2">
        <v>0</v>
      </c>
      <c r="AA33" s="2">
        <v>124094033.44645099</v>
      </c>
      <c r="AB33" s="2">
        <v>-62404424.699193999</v>
      </c>
      <c r="AC33" s="2">
        <v>460084010.699875</v>
      </c>
      <c r="AD33" s="2">
        <v>509661552.39693201</v>
      </c>
      <c r="AE33" s="2">
        <v>582993012</v>
      </c>
      <c r="AF33" s="2"/>
    </row>
    <row r="34" spans="1:32" x14ac:dyDescent="0.3">
      <c r="A34" t="str">
        <f t="shared" si="3"/>
        <v>SPACEX</v>
      </c>
      <c r="B34" t="str">
        <f t="shared" si="4"/>
        <v>Other Labeled</v>
      </c>
      <c r="C34" s="2">
        <f t="shared" si="5"/>
        <v>1268908051.3622</v>
      </c>
      <c r="D34" s="2">
        <f t="shared" si="6"/>
        <v>1612595913.0829101</v>
      </c>
      <c r="E34" s="2">
        <f t="shared" si="7"/>
        <v>1614778993.0892999</v>
      </c>
      <c r="F34" s="2">
        <f t="shared" si="8"/>
        <v>0</v>
      </c>
      <c r="G34" s="1">
        <f t="shared" si="9"/>
        <v>1.3537675425558948E-3</v>
      </c>
      <c r="H34" s="1">
        <f t="shared" si="10"/>
        <v>0.27257368361387568</v>
      </c>
      <c r="I34" s="1">
        <f t="shared" si="11"/>
        <v>0</v>
      </c>
      <c r="J34" s="1">
        <f t="shared" si="12"/>
        <v>0.19278798303411496</v>
      </c>
      <c r="K34" s="1" t="e">
        <f>AF34/SUM(AF21:AF$37)</f>
        <v>#DIV/0!</v>
      </c>
      <c r="M34" t="s">
        <v>40</v>
      </c>
      <c r="N34" t="s">
        <v>26</v>
      </c>
      <c r="O34" s="2"/>
      <c r="P34" s="2">
        <v>5575745.93570494</v>
      </c>
      <c r="Q34" s="2">
        <v>35226370.000457898</v>
      </c>
      <c r="R34" s="2">
        <v>157000956.58206299</v>
      </c>
      <c r="S34" s="2">
        <v>259648517.96945301</v>
      </c>
      <c r="T34" s="2">
        <v>335878641.54459399</v>
      </c>
      <c r="U34" s="2">
        <v>764939177.54444802</v>
      </c>
      <c r="V34" s="2">
        <v>628850005.46982598</v>
      </c>
      <c r="W34" s="2">
        <v>804297783.97930706</v>
      </c>
      <c r="X34" s="2">
        <v>1288510941.7160299</v>
      </c>
      <c r="Y34" s="2">
        <v>1321832391.30551</v>
      </c>
      <c r="Z34" s="2">
        <v>1154941825.16628</v>
      </c>
      <c r="AA34" s="2">
        <v>1386892037.9303701</v>
      </c>
      <c r="AB34" s="2">
        <v>1268908051.3622</v>
      </c>
      <c r="AC34" s="2">
        <v>1608171172.0922401</v>
      </c>
      <c r="AD34" s="2">
        <v>1612595913.0829101</v>
      </c>
      <c r="AE34" s="2">
        <v>1614778993.0892999</v>
      </c>
      <c r="AF34" s="2"/>
    </row>
    <row r="35" spans="1:32" x14ac:dyDescent="0.3">
      <c r="A35" t="str">
        <f t="shared" si="3"/>
        <v>UNITED LAUNCH ALLIANCE</v>
      </c>
      <c r="B35" t="str">
        <f t="shared" si="4"/>
        <v>CONT_AWD_FA881113C0003_9700_-NONE-_-NONE-</v>
      </c>
      <c r="C35" s="2">
        <f t="shared" si="5"/>
        <v>16994293.6192776</v>
      </c>
      <c r="D35" s="2">
        <f t="shared" si="6"/>
        <v>25539575.752820801</v>
      </c>
      <c r="E35" s="2">
        <f t="shared" si="7"/>
        <v>-9015999.5</v>
      </c>
      <c r="F35" s="2">
        <f t="shared" si="8"/>
        <v>0</v>
      </c>
      <c r="G35" s="1">
        <f t="shared" si="9"/>
        <v>-1.3530207231028182</v>
      </c>
      <c r="H35" s="1">
        <f t="shared" si="10"/>
        <v>-1.5305309948142025</v>
      </c>
      <c r="I35" s="1">
        <f t="shared" si="11"/>
        <v>0</v>
      </c>
      <c r="J35" s="1">
        <f t="shared" si="12"/>
        <v>-1.0764174949515614E-3</v>
      </c>
      <c r="K35" s="1" t="e">
        <f>AF35/SUM(AF21:AF$37)</f>
        <v>#DIV/0!</v>
      </c>
      <c r="M35" t="s">
        <v>41</v>
      </c>
      <c r="N35" t="s">
        <v>52</v>
      </c>
      <c r="O35" s="2"/>
      <c r="P35" s="2"/>
      <c r="Q35" s="2"/>
      <c r="R35" s="2"/>
      <c r="S35" s="2"/>
      <c r="T35" s="2"/>
      <c r="U35" s="2">
        <v>676450331.94202995</v>
      </c>
      <c r="V35" s="2">
        <v>3092684225.1763201</v>
      </c>
      <c r="W35" s="2">
        <v>2142644503.95978</v>
      </c>
      <c r="X35" s="2">
        <v>1801704387.4554801</v>
      </c>
      <c r="Y35" s="2">
        <v>2157294382.75596</v>
      </c>
      <c r="Z35" s="2">
        <v>1111606793.5688</v>
      </c>
      <c r="AA35" s="2">
        <v>732197354.165169</v>
      </c>
      <c r="AB35" s="2">
        <v>16994293.6192776</v>
      </c>
      <c r="AC35" s="2">
        <v>36773173.905303501</v>
      </c>
      <c r="AD35" s="2">
        <v>25539575.752820801</v>
      </c>
      <c r="AE35" s="2">
        <v>-9015999.5</v>
      </c>
      <c r="AF35" s="2"/>
    </row>
    <row r="36" spans="1:32" x14ac:dyDescent="0.3">
      <c r="A36" t="str">
        <f t="shared" si="3"/>
        <v>UNITED LAUNCH ALLIANCE</v>
      </c>
      <c r="B36" t="str">
        <f t="shared" si="4"/>
        <v>Other Labeled</v>
      </c>
      <c r="C36" s="2">
        <f t="shared" si="5"/>
        <v>1481157818.0472801</v>
      </c>
      <c r="D36" s="2">
        <f t="shared" si="6"/>
        <v>1148518765.62147</v>
      </c>
      <c r="E36" s="2">
        <f t="shared" si="7"/>
        <v>1066683921.539</v>
      </c>
      <c r="F36" s="2">
        <f t="shared" si="8"/>
        <v>0</v>
      </c>
      <c r="G36" s="1">
        <f t="shared" si="9"/>
        <v>-7.125250934684435E-2</v>
      </c>
      <c r="H36" s="1">
        <f t="shared" si="10"/>
        <v>-0.27983101561365797</v>
      </c>
      <c r="I36" s="1">
        <f t="shared" si="11"/>
        <v>0</v>
      </c>
      <c r="J36" s="1">
        <f t="shared" si="12"/>
        <v>0.12735107568807189</v>
      </c>
      <c r="K36" s="1" t="e">
        <f>AF36/SUM(AF21:AF$37)</f>
        <v>#DIV/0!</v>
      </c>
      <c r="M36" t="s">
        <v>41</v>
      </c>
      <c r="N36" t="s">
        <v>26</v>
      </c>
      <c r="O36" s="2"/>
      <c r="P36" s="2">
        <v>148402540.606112</v>
      </c>
      <c r="Q36" s="2">
        <v>2138464393.18946</v>
      </c>
      <c r="R36" s="2">
        <v>1930723621.6723101</v>
      </c>
      <c r="S36" s="2">
        <v>2503417924.0535898</v>
      </c>
      <c r="T36" s="2">
        <v>3591005344.34413</v>
      </c>
      <c r="U36" s="2">
        <v>1315230670.70241</v>
      </c>
      <c r="V36" s="2">
        <v>552945622.99184895</v>
      </c>
      <c r="W36" s="2">
        <v>480491571.57324803</v>
      </c>
      <c r="X36" s="2">
        <v>497927219.93710399</v>
      </c>
      <c r="Y36" s="2">
        <v>588357575.72566402</v>
      </c>
      <c r="Z36" s="2">
        <v>963933184.58069301</v>
      </c>
      <c r="AA36" s="2">
        <v>1187248782.29371</v>
      </c>
      <c r="AB36" s="2">
        <v>1481157818.0472801</v>
      </c>
      <c r="AC36" s="2">
        <v>772068464.98355699</v>
      </c>
      <c r="AD36" s="2">
        <v>1148518765.62147</v>
      </c>
      <c r="AE36" s="2">
        <v>1066683921.539</v>
      </c>
      <c r="AF36" s="2"/>
    </row>
    <row r="37" spans="1:32" x14ac:dyDescent="0.3">
      <c r="A37" t="str">
        <f t="shared" si="3"/>
        <v>Virgin Orbit</v>
      </c>
      <c r="B37" t="str">
        <f t="shared" si="4"/>
        <v>Other Labeled</v>
      </c>
      <c r="C37" s="2">
        <f t="shared" si="5"/>
        <v>40913762.201195702</v>
      </c>
      <c r="D37" s="2">
        <f t="shared" si="6"/>
        <v>0</v>
      </c>
      <c r="E37" s="2">
        <f t="shared" si="7"/>
        <v>-210426</v>
      </c>
      <c r="F37" s="2">
        <f t="shared" si="8"/>
        <v>0</v>
      </c>
      <c r="G37" s="1" t="e">
        <f t="shared" si="9"/>
        <v>#DIV/0!</v>
      </c>
      <c r="H37" s="1">
        <f t="shared" si="10"/>
        <v>-1.0051431593840043</v>
      </c>
      <c r="I37" s="1">
        <f t="shared" si="11"/>
        <v>0</v>
      </c>
      <c r="J37" s="1">
        <f t="shared" si="12"/>
        <v>-2.5122697466063221E-5</v>
      </c>
      <c r="K37" s="1" t="e">
        <f>AF37/SUM(AF21:AF$37)</f>
        <v>#DIV/0!</v>
      </c>
      <c r="M37" t="s">
        <v>42</v>
      </c>
      <c r="N37" t="s">
        <v>26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>
        <v>1052760.8524776499</v>
      </c>
      <c r="AB37" s="2">
        <v>40913762.201195702</v>
      </c>
      <c r="AC37" s="2">
        <v>2517250.1133785299</v>
      </c>
      <c r="AD37" s="2">
        <v>0</v>
      </c>
      <c r="AE37" s="2">
        <v>-210426</v>
      </c>
      <c r="AF37" s="2"/>
    </row>
    <row r="38" spans="1:32" x14ac:dyDescent="0.3">
      <c r="A38" t="str">
        <f t="shared" si="3"/>
        <v>Grand Total</v>
      </c>
      <c r="B38" t="str">
        <f t="shared" si="4"/>
        <v>NA</v>
      </c>
      <c r="C38" s="2">
        <f t="shared" si="5"/>
        <v>7716087208.5819168</v>
      </c>
      <c r="D38" s="2">
        <f t="shared" si="6"/>
        <v>7689488007.7293186</v>
      </c>
      <c r="E38" s="2">
        <f t="shared" si="7"/>
        <v>8375931775.8076</v>
      </c>
      <c r="F38" s="2">
        <f t="shared" si="8"/>
        <v>0</v>
      </c>
      <c r="G38" s="1">
        <f t="shared" si="9"/>
        <v>8.9270412722964432E-2</v>
      </c>
      <c r="H38" s="1">
        <f t="shared" si="10"/>
        <v>8.5515436695919878E-2</v>
      </c>
      <c r="I38" s="1">
        <f t="shared" si="11"/>
        <v>0</v>
      </c>
      <c r="J38" s="1">
        <f>SUM(J$21:J$37)</f>
        <v>1</v>
      </c>
      <c r="K38" s="1" t="e">
        <f>SUM(K$21:K$37)</f>
        <v>#DIV/0!</v>
      </c>
      <c r="M38" t="s">
        <v>43</v>
      </c>
      <c r="N38" t="s">
        <v>44</v>
      </c>
      <c r="O38" s="2">
        <f t="shared" ref="O38:AE38" si="13">SUM(O22:O37)</f>
        <v>4031651731.0821509</v>
      </c>
      <c r="P38" s="2">
        <f t="shared" si="13"/>
        <v>5588666955.9492188</v>
      </c>
      <c r="Q38" s="2">
        <f t="shared" si="13"/>
        <v>6541405463.5044613</v>
      </c>
      <c r="R38" s="2">
        <f t="shared" si="13"/>
        <v>6328994826.5502119</v>
      </c>
      <c r="S38" s="2">
        <f t="shared" si="13"/>
        <v>6675887728.4488773</v>
      </c>
      <c r="T38" s="2">
        <f t="shared" si="13"/>
        <v>8723266083.5718441</v>
      </c>
      <c r="U38" s="2">
        <f t="shared" si="13"/>
        <v>6078725097.1325722</v>
      </c>
      <c r="V38" s="2">
        <f t="shared" si="13"/>
        <v>7249990677.4543056</v>
      </c>
      <c r="W38" s="2">
        <f t="shared" si="13"/>
        <v>6498385255.9050484</v>
      </c>
      <c r="X38" s="2">
        <f t="shared" si="13"/>
        <v>6714641568.8652887</v>
      </c>
      <c r="Y38" s="2">
        <f t="shared" si="13"/>
        <v>7114659283.022686</v>
      </c>
      <c r="Z38" s="2">
        <f t="shared" si="13"/>
        <v>6380685536.0748615</v>
      </c>
      <c r="AA38" s="2">
        <f t="shared" si="13"/>
        <v>7926857468.9319782</v>
      </c>
      <c r="AB38" s="2">
        <f t="shared" si="13"/>
        <v>7716087208.5819168</v>
      </c>
      <c r="AC38" s="2">
        <f t="shared" si="13"/>
        <v>7453019741.8639526</v>
      </c>
      <c r="AD38" s="2">
        <f t="shared" si="13"/>
        <v>7689488007.7293186</v>
      </c>
      <c r="AE38" s="2">
        <f t="shared" si="13"/>
        <v>8375931775.8076</v>
      </c>
      <c r="AF38" s="2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6"/>
  <sheetViews>
    <sheetView tabSelected="1" workbookViewId="0">
      <pane xSplit="2" ySplit="1" topLeftCell="C52" activePane="bottomRight" state="frozen"/>
      <selection pane="topRight"/>
      <selection pane="bottomLeft"/>
      <selection pane="bottomRight" activeCell="A64" sqref="A64"/>
    </sheetView>
  </sheetViews>
  <sheetFormatPr defaultColWidth="11.5546875" defaultRowHeight="14.4" x14ac:dyDescent="0.3"/>
  <sheetData>
    <row r="1" spans="1:31" x14ac:dyDescent="0.3">
      <c r="A1" t="str">
        <f t="shared" ref="A1:A32" si="0">L1</f>
        <v>SpaceParentID</v>
      </c>
      <c r="B1" t="str">
        <f t="shared" ref="B1:B32" si="1">M1</f>
        <v>Customer</v>
      </c>
      <c r="L1" t="s">
        <v>78</v>
      </c>
      <c r="M1" t="s">
        <v>135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</row>
    <row r="2" spans="1:31" x14ac:dyDescent="0.3">
      <c r="A2" t="str">
        <f t="shared" si="0"/>
        <v>ABL Space</v>
      </c>
      <c r="B2" t="str">
        <f t="shared" si="1"/>
        <v>Defense</v>
      </c>
      <c r="L2" t="s">
        <v>97</v>
      </c>
      <c r="M2" t="s">
        <v>136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>
        <v>2300000</v>
      </c>
      <c r="AB2" s="2">
        <v>750000</v>
      </c>
      <c r="AC2" s="2">
        <v>1499952</v>
      </c>
      <c r="AD2" s="2">
        <v>17049988</v>
      </c>
      <c r="AE2" s="2"/>
    </row>
    <row r="3" spans="1:31" x14ac:dyDescent="0.3">
      <c r="A3" t="str">
        <f t="shared" si="0"/>
        <v>ABL Space</v>
      </c>
      <c r="B3" t="str">
        <f t="shared" si="1"/>
        <v>NASA</v>
      </c>
      <c r="L3" t="s">
        <v>97</v>
      </c>
      <c r="M3" t="s">
        <v>137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>
        <v>0</v>
      </c>
      <c r="AD3" s="2">
        <v>5000</v>
      </c>
      <c r="AE3" s="2"/>
    </row>
    <row r="4" spans="1:31" x14ac:dyDescent="0.3">
      <c r="A4" t="str">
        <f t="shared" si="0"/>
        <v>BLUE ORIGIN</v>
      </c>
      <c r="B4" t="str">
        <f t="shared" si="1"/>
        <v>Defense</v>
      </c>
      <c r="L4" t="s">
        <v>100</v>
      </c>
      <c r="M4" t="s">
        <v>136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1322259</v>
      </c>
      <c r="AA4" s="2">
        <v>1478800</v>
      </c>
      <c r="AB4" s="2"/>
      <c r="AC4" s="2">
        <v>49941</v>
      </c>
      <c r="AD4" s="2"/>
      <c r="AE4" s="2"/>
    </row>
    <row r="5" spans="1:31" x14ac:dyDescent="0.3">
      <c r="A5" t="str">
        <f t="shared" si="0"/>
        <v>BLUE ORIGIN</v>
      </c>
      <c r="B5" t="str">
        <f t="shared" si="1"/>
        <v>NASA</v>
      </c>
      <c r="L5" t="s">
        <v>100</v>
      </c>
      <c r="M5" t="s">
        <v>137</v>
      </c>
      <c r="N5" s="2"/>
      <c r="O5" s="2"/>
      <c r="P5" s="2"/>
      <c r="Q5" s="2"/>
      <c r="R5" s="2"/>
      <c r="S5" s="2"/>
      <c r="T5" s="2"/>
      <c r="U5" s="2"/>
      <c r="V5" s="2"/>
      <c r="W5" s="2">
        <v>781920</v>
      </c>
      <c r="X5" s="2">
        <v>664628.46100000001</v>
      </c>
      <c r="Y5" s="2">
        <v>1372059.9649</v>
      </c>
      <c r="Z5" s="2">
        <v>5162753.9752000002</v>
      </c>
      <c r="AA5" s="2">
        <v>231613138.14840001</v>
      </c>
      <c r="AB5" s="2">
        <v>280500432.59960002</v>
      </c>
      <c r="AC5" s="2">
        <v>17404178</v>
      </c>
      <c r="AD5" s="2">
        <v>440844387.61000001</v>
      </c>
      <c r="AE5" s="2"/>
    </row>
    <row r="6" spans="1:31" x14ac:dyDescent="0.3">
      <c r="A6" t="str">
        <f t="shared" si="0"/>
        <v>BOEING</v>
      </c>
      <c r="B6" t="str">
        <f t="shared" si="1"/>
        <v>Defense</v>
      </c>
      <c r="L6" t="s">
        <v>104</v>
      </c>
      <c r="M6" t="s">
        <v>136</v>
      </c>
      <c r="N6" s="2">
        <v>928336563.75</v>
      </c>
      <c r="O6" s="2">
        <v>1430629634.99</v>
      </c>
      <c r="P6" s="2">
        <v>593151090.51999998</v>
      </c>
      <c r="Q6" s="2">
        <v>428570598.36140001</v>
      </c>
      <c r="R6" s="2">
        <v>611677017.96819997</v>
      </c>
      <c r="S6" s="2">
        <v>1246509970.1612999</v>
      </c>
      <c r="T6" s="2">
        <v>174844516.31</v>
      </c>
      <c r="U6" s="2">
        <v>73580991.790000007</v>
      </c>
      <c r="V6" s="2">
        <v>90997098.030000001</v>
      </c>
      <c r="W6" s="2">
        <v>171792664.83590001</v>
      </c>
      <c r="X6" s="2">
        <v>64104792.503899999</v>
      </c>
      <c r="Y6" s="2">
        <v>14875795.101199999</v>
      </c>
      <c r="Z6" s="2">
        <v>373579686.69</v>
      </c>
      <c r="AA6" s="2">
        <v>435322752.028</v>
      </c>
      <c r="AB6" s="2">
        <v>78291231.030000001</v>
      </c>
      <c r="AC6" s="2">
        <v>20108495.879999999</v>
      </c>
      <c r="AD6" s="2">
        <v>70075311.140599996</v>
      </c>
      <c r="AE6" s="2"/>
    </row>
    <row r="7" spans="1:31" x14ac:dyDescent="0.3">
      <c r="A7" t="str">
        <f t="shared" si="0"/>
        <v>BOEING</v>
      </c>
      <c r="B7" t="str">
        <f t="shared" si="1"/>
        <v>Energy</v>
      </c>
      <c r="L7" t="s">
        <v>104</v>
      </c>
      <c r="M7" t="s">
        <v>138</v>
      </c>
      <c r="N7" s="2"/>
      <c r="O7" s="2"/>
      <c r="P7" s="2">
        <v>-5153.34</v>
      </c>
      <c r="Q7" s="2">
        <v>122123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t="str">
        <f t="shared" si="0"/>
        <v>BOEING</v>
      </c>
      <c r="B8" t="str">
        <f t="shared" si="1"/>
        <v>GSA</v>
      </c>
      <c r="L8" t="s">
        <v>104</v>
      </c>
      <c r="M8" t="s">
        <v>139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>
        <v>0</v>
      </c>
      <c r="AD8" s="2"/>
      <c r="AE8" s="2"/>
    </row>
    <row r="9" spans="1:31" x14ac:dyDescent="0.3">
      <c r="A9" t="str">
        <f t="shared" si="0"/>
        <v>BOEING</v>
      </c>
      <c r="B9" t="str">
        <f t="shared" si="1"/>
        <v>NASA</v>
      </c>
      <c r="L9" t="s">
        <v>104</v>
      </c>
      <c r="M9" t="s">
        <v>137</v>
      </c>
      <c r="N9" s="2">
        <v>520890953.00999999</v>
      </c>
      <c r="O9" s="2">
        <v>869740976.41190004</v>
      </c>
      <c r="P9" s="2">
        <v>958847429.13</v>
      </c>
      <c r="Q9" s="2">
        <v>1080445793.8241999</v>
      </c>
      <c r="R9" s="2">
        <v>1151882485.2537999</v>
      </c>
      <c r="S9" s="2">
        <v>1156561535.5501001</v>
      </c>
      <c r="T9" s="2">
        <v>1457085554.9774001</v>
      </c>
      <c r="U9" s="2">
        <v>1297375840.1094</v>
      </c>
      <c r="V9" s="2">
        <v>1375514649.9300001</v>
      </c>
      <c r="W9" s="2">
        <v>1461570574.3206</v>
      </c>
      <c r="X9" s="2">
        <v>1555304857.6387</v>
      </c>
      <c r="Y9" s="2">
        <v>1841262016.8598001</v>
      </c>
      <c r="Z9" s="2">
        <v>1687715951.0799</v>
      </c>
      <c r="AA9" s="2">
        <v>1462155685.2309999</v>
      </c>
      <c r="AB9" s="2">
        <v>1651427294.2216001</v>
      </c>
      <c r="AC9" s="2">
        <v>1676901284.8800001</v>
      </c>
      <c r="AD9" s="2">
        <v>1548086651.2131</v>
      </c>
      <c r="AE9" s="2"/>
    </row>
    <row r="10" spans="1:31" x14ac:dyDescent="0.3">
      <c r="A10" t="str">
        <f t="shared" si="0"/>
        <v>BOEING</v>
      </c>
      <c r="B10" t="str">
        <f t="shared" si="1"/>
        <v>Other Agencies</v>
      </c>
      <c r="L10" t="s">
        <v>104</v>
      </c>
      <c r="M10" t="s">
        <v>140</v>
      </c>
      <c r="N10" s="2"/>
      <c r="O10" s="2"/>
      <c r="P10" s="2"/>
      <c r="Q10" s="2">
        <v>6736691</v>
      </c>
      <c r="R10" s="2">
        <v>6511448</v>
      </c>
      <c r="S10" s="2">
        <v>8156846</v>
      </c>
      <c r="T10" s="2">
        <v>6000000</v>
      </c>
      <c r="U10" s="2">
        <v>500000</v>
      </c>
      <c r="V10" s="2"/>
      <c r="W10" s="2"/>
      <c r="X10" s="2"/>
      <c r="Y10" s="2"/>
      <c r="Z10" s="2"/>
      <c r="AA10" s="2"/>
      <c r="AB10" s="2"/>
      <c r="AC10" s="2">
        <v>-178468.74</v>
      </c>
      <c r="AD10" s="2"/>
      <c r="AE10" s="2"/>
    </row>
    <row r="11" spans="1:31" x14ac:dyDescent="0.3">
      <c r="A11" t="str">
        <f t="shared" si="0"/>
        <v>CALIFORNIA INSTITUTE OF TECHNOLOGY</v>
      </c>
      <c r="B11" t="str">
        <f t="shared" si="1"/>
        <v>Defense</v>
      </c>
      <c r="L11" t="s">
        <v>119</v>
      </c>
      <c r="M11" t="s">
        <v>136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43080</v>
      </c>
      <c r="Z11" s="2">
        <v>134000</v>
      </c>
      <c r="AA11" s="2">
        <v>120703</v>
      </c>
      <c r="AB11" s="2"/>
      <c r="AC11" s="2"/>
      <c r="AD11" s="2"/>
      <c r="AE11" s="2"/>
    </row>
    <row r="12" spans="1:31" x14ac:dyDescent="0.3">
      <c r="A12" t="str">
        <f t="shared" si="0"/>
        <v>CALIFORNIA INSTITUTE OF TECHNOLOGY</v>
      </c>
      <c r="B12" t="str">
        <f t="shared" si="1"/>
        <v>NASA</v>
      </c>
      <c r="L12" t="s">
        <v>119</v>
      </c>
      <c r="M12" t="s">
        <v>137</v>
      </c>
      <c r="N12" s="2">
        <v>1729266480.6192999</v>
      </c>
      <c r="O12" s="2">
        <v>1781677847.6443999</v>
      </c>
      <c r="P12" s="2">
        <v>1738681674.7009001</v>
      </c>
      <c r="Q12" s="2">
        <v>1653348261.8513999</v>
      </c>
      <c r="R12" s="2">
        <v>1629652202.9521999</v>
      </c>
      <c r="S12" s="2">
        <v>1671519359.4695001</v>
      </c>
      <c r="T12" s="2">
        <v>1709066992.4398999</v>
      </c>
      <c r="U12" s="2">
        <v>1717744631.47</v>
      </c>
      <c r="V12" s="2">
        <v>1855991704.4418001</v>
      </c>
      <c r="W12" s="2">
        <v>2138632543.5039001</v>
      </c>
      <c r="X12" s="2">
        <v>2351964282.7873998</v>
      </c>
      <c r="Y12" s="2">
        <v>2710729510.0436001</v>
      </c>
      <c r="Z12" s="2">
        <v>3031305939.0943999</v>
      </c>
      <c r="AA12" s="2">
        <v>2818242488.4253998</v>
      </c>
      <c r="AB12" s="2">
        <v>2353682832.1705999</v>
      </c>
      <c r="AC12" s="2">
        <v>2648084317.1606002</v>
      </c>
      <c r="AD12" s="2">
        <v>2915419456.0369</v>
      </c>
      <c r="AE12" s="2"/>
    </row>
    <row r="13" spans="1:31" x14ac:dyDescent="0.3">
      <c r="A13" t="str">
        <f t="shared" si="0"/>
        <v>Firefly Aerospace</v>
      </c>
      <c r="B13" t="str">
        <f t="shared" si="1"/>
        <v>NASA</v>
      </c>
      <c r="L13" t="s">
        <v>110</v>
      </c>
      <c r="M13" t="s">
        <v>137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>
        <v>25000</v>
      </c>
      <c r="AA13" s="2"/>
      <c r="AB13" s="2">
        <v>49899250.5</v>
      </c>
      <c r="AC13" s="2">
        <v>37869252</v>
      </c>
      <c r="AD13" s="2">
        <v>94871677</v>
      </c>
      <c r="AE13" s="2"/>
    </row>
    <row r="14" spans="1:31" x14ac:dyDescent="0.3">
      <c r="A14" t="str">
        <f t="shared" si="0"/>
        <v>JOHNS HOPKINS UNIVERSITY</v>
      </c>
      <c r="B14" t="str">
        <f t="shared" si="1"/>
        <v>Defense</v>
      </c>
      <c r="L14" t="s">
        <v>120</v>
      </c>
      <c r="M14" t="s">
        <v>136</v>
      </c>
      <c r="N14" s="2">
        <v>70912645</v>
      </c>
      <c r="O14" s="2">
        <v>47180609</v>
      </c>
      <c r="P14" s="2">
        <v>24964140.412300002</v>
      </c>
      <c r="Q14" s="2">
        <v>43357344.404200003</v>
      </c>
      <c r="R14" s="2">
        <v>35051846.168499999</v>
      </c>
      <c r="S14" s="2">
        <v>20563261.284400001</v>
      </c>
      <c r="T14" s="2">
        <v>21436965.010000002</v>
      </c>
      <c r="U14" s="2">
        <v>16385645.99</v>
      </c>
      <c r="V14" s="2">
        <v>19554236.07</v>
      </c>
      <c r="W14" s="2">
        <v>11909389.401799999</v>
      </c>
      <c r="X14" s="2">
        <v>6830574.5564999999</v>
      </c>
      <c r="Y14" s="2">
        <v>13869035.9298</v>
      </c>
      <c r="Z14" s="2">
        <v>55173127.957800001</v>
      </c>
      <c r="AA14" s="2">
        <v>62684258.306000002</v>
      </c>
      <c r="AB14" s="2">
        <v>19460185.907200001</v>
      </c>
      <c r="AC14" s="2">
        <v>41562512.343800001</v>
      </c>
      <c r="AD14" s="2">
        <v>59142781</v>
      </c>
      <c r="AE14" s="2"/>
    </row>
    <row r="15" spans="1:31" x14ac:dyDescent="0.3">
      <c r="A15" t="str">
        <f t="shared" si="0"/>
        <v>JOHNS HOPKINS UNIVERSITY</v>
      </c>
      <c r="B15" t="str">
        <f t="shared" si="1"/>
        <v>NASA</v>
      </c>
      <c r="L15" t="s">
        <v>120</v>
      </c>
      <c r="M15" t="s">
        <v>137</v>
      </c>
      <c r="N15" s="2">
        <v>32336413</v>
      </c>
      <c r="O15" s="2">
        <v>120399674.17</v>
      </c>
      <c r="P15" s="2">
        <v>216101065</v>
      </c>
      <c r="Q15" s="2">
        <v>162526733</v>
      </c>
      <c r="R15" s="2">
        <v>134711280</v>
      </c>
      <c r="S15" s="2">
        <v>169043146</v>
      </c>
      <c r="T15" s="2">
        <v>144140390.66999999</v>
      </c>
      <c r="U15" s="2">
        <v>144255304.56</v>
      </c>
      <c r="V15" s="2">
        <v>193431420.05019999</v>
      </c>
      <c r="W15" s="2">
        <v>214438159.71000001</v>
      </c>
      <c r="X15" s="2">
        <v>153993291.62</v>
      </c>
      <c r="Y15" s="2">
        <v>273844958.06</v>
      </c>
      <c r="Z15" s="2">
        <v>153411694.38999999</v>
      </c>
      <c r="AA15" s="2">
        <v>257391752.09369999</v>
      </c>
      <c r="AB15" s="2">
        <v>252554602.18740001</v>
      </c>
      <c r="AC15" s="2">
        <v>349109941.07779998</v>
      </c>
      <c r="AD15" s="2">
        <v>447891634.44929999</v>
      </c>
      <c r="AE15" s="2"/>
    </row>
    <row r="16" spans="1:31" x14ac:dyDescent="0.3">
      <c r="A16" t="str">
        <f t="shared" si="0"/>
        <v>LORAL SPACE</v>
      </c>
      <c r="B16" t="str">
        <f t="shared" si="1"/>
        <v>Defense</v>
      </c>
      <c r="L16" t="s">
        <v>121</v>
      </c>
      <c r="M16" t="s">
        <v>136</v>
      </c>
      <c r="N16" s="2">
        <v>54408799.18</v>
      </c>
      <c r="O16" s="2">
        <v>0</v>
      </c>
      <c r="P16" s="2">
        <v>87018144.980000004</v>
      </c>
      <c r="Q16" s="2">
        <v>22300819.092500001</v>
      </c>
      <c r="R16" s="2">
        <v>24954492.6406</v>
      </c>
      <c r="S16" s="2">
        <v>10174724.385</v>
      </c>
      <c r="T16" s="2">
        <v>125848.59</v>
      </c>
      <c r="U16" s="2"/>
      <c r="V16" s="2">
        <v>0</v>
      </c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t="str">
        <f t="shared" si="0"/>
        <v>LORAL SPACE</v>
      </c>
      <c r="B17" t="str">
        <f t="shared" si="1"/>
        <v>NASA</v>
      </c>
      <c r="L17" t="s">
        <v>121</v>
      </c>
      <c r="M17" t="s">
        <v>137</v>
      </c>
      <c r="N17" s="2">
        <v>787234.46</v>
      </c>
      <c r="O17" s="2"/>
      <c r="P17" s="2">
        <v>50000</v>
      </c>
      <c r="Q17" s="2">
        <v>5394000</v>
      </c>
      <c r="R17" s="2">
        <v>6750505</v>
      </c>
      <c r="S17" s="2">
        <v>2592111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t="str">
        <f t="shared" si="0"/>
        <v>LORAL SPACE</v>
      </c>
      <c r="B18" t="str">
        <f t="shared" si="1"/>
        <v>Other Agencies</v>
      </c>
      <c r="L18" t="s">
        <v>121</v>
      </c>
      <c r="M18" t="s">
        <v>140</v>
      </c>
      <c r="N18" s="2"/>
      <c r="O18" s="2"/>
      <c r="P18" s="2">
        <v>25000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t="str">
        <f t="shared" si="0"/>
        <v>MAXAR TECHNOLOGIES</v>
      </c>
      <c r="B19" t="str">
        <f t="shared" si="1"/>
        <v>Defense</v>
      </c>
      <c r="L19" t="s">
        <v>122</v>
      </c>
      <c r="M19" t="s">
        <v>136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>
        <v>375000</v>
      </c>
      <c r="Z19" s="2">
        <v>20650088</v>
      </c>
      <c r="AA19" s="2">
        <v>29703228</v>
      </c>
      <c r="AB19" s="2">
        <v>5885887</v>
      </c>
      <c r="AC19" s="2">
        <v>12241052.25</v>
      </c>
      <c r="AD19" s="2">
        <v>2637413</v>
      </c>
      <c r="AE19" s="2"/>
    </row>
    <row r="20" spans="1:31" x14ac:dyDescent="0.3">
      <c r="A20" t="str">
        <f t="shared" si="0"/>
        <v>MAXAR TECHNOLOGIES</v>
      </c>
      <c r="B20" t="str">
        <f t="shared" si="1"/>
        <v>NASA</v>
      </c>
      <c r="L20" t="s">
        <v>122</v>
      </c>
      <c r="M20" t="s">
        <v>137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>
        <v>21950557</v>
      </c>
      <c r="Z20" s="2">
        <v>206212315.43000001</v>
      </c>
      <c r="AA20" s="2">
        <v>93877178.370000005</v>
      </c>
      <c r="AB20" s="2">
        <v>87758120.200000003</v>
      </c>
      <c r="AC20" s="2">
        <v>194718322</v>
      </c>
      <c r="AD20" s="2">
        <v>183028480</v>
      </c>
      <c r="AE20" s="2"/>
    </row>
    <row r="21" spans="1:31" x14ac:dyDescent="0.3">
      <c r="A21" t="str">
        <f t="shared" si="0"/>
        <v>MDA</v>
      </c>
      <c r="B21" t="str">
        <f t="shared" si="1"/>
        <v>Defense</v>
      </c>
      <c r="L21" t="s">
        <v>123</v>
      </c>
      <c r="M21" t="s">
        <v>136</v>
      </c>
      <c r="N21" s="2"/>
      <c r="O21" s="2"/>
      <c r="P21" s="2"/>
      <c r="Q21" s="2">
        <v>940000</v>
      </c>
      <c r="R21" s="2">
        <v>1822031.3125</v>
      </c>
      <c r="S21" s="2">
        <v>558406.6875</v>
      </c>
      <c r="T21" s="2">
        <v>4150000</v>
      </c>
      <c r="U21" s="2">
        <v>6127091.3399999999</v>
      </c>
      <c r="V21" s="2">
        <v>0</v>
      </c>
      <c r="W21" s="2">
        <v>1107012.97</v>
      </c>
      <c r="X21" s="2">
        <v>2960756</v>
      </c>
      <c r="Y21" s="2">
        <v>249996</v>
      </c>
      <c r="Z21" s="2"/>
      <c r="AA21" s="2"/>
      <c r="AB21" s="2"/>
      <c r="AC21" s="2"/>
      <c r="AD21" s="2"/>
      <c r="AE21" s="2"/>
    </row>
    <row r="22" spans="1:31" x14ac:dyDescent="0.3">
      <c r="A22" t="str">
        <f t="shared" si="0"/>
        <v>MDA</v>
      </c>
      <c r="B22" t="str">
        <f t="shared" si="1"/>
        <v>NASA</v>
      </c>
      <c r="L22" t="s">
        <v>123</v>
      </c>
      <c r="M22" t="s">
        <v>137</v>
      </c>
      <c r="N22" s="2">
        <v>27500</v>
      </c>
      <c r="O22" s="2">
        <v>-1458.35</v>
      </c>
      <c r="P22" s="2">
        <v>1458.35</v>
      </c>
      <c r="Q22" s="2">
        <v>50000</v>
      </c>
      <c r="R22" s="2">
        <v>0</v>
      </c>
      <c r="S22" s="2"/>
      <c r="T22" s="2">
        <v>0</v>
      </c>
      <c r="U22" s="2">
        <v>949851</v>
      </c>
      <c r="V22" s="2">
        <v>0</v>
      </c>
      <c r="W22" s="2">
        <v>59000</v>
      </c>
      <c r="X22" s="2">
        <v>20972653</v>
      </c>
      <c r="Y22" s="2"/>
      <c r="Z22" s="2"/>
      <c r="AA22" s="2"/>
      <c r="AB22" s="2"/>
      <c r="AC22" s="2"/>
      <c r="AD22" s="2"/>
      <c r="AE22" s="2"/>
    </row>
    <row r="23" spans="1:31" x14ac:dyDescent="0.3">
      <c r="A23" t="str">
        <f t="shared" si="0"/>
        <v>NORTHROP GRUMMAN</v>
      </c>
      <c r="B23" t="str">
        <f t="shared" si="1"/>
        <v>DHS</v>
      </c>
      <c r="L23" t="s">
        <v>111</v>
      </c>
      <c r="M23" t="s">
        <v>141</v>
      </c>
      <c r="N23" s="2">
        <v>0</v>
      </c>
      <c r="O23" s="2">
        <v>318969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t="str">
        <f t="shared" si="0"/>
        <v>NORTHROP GRUMMAN</v>
      </c>
      <c r="B24" t="str">
        <f t="shared" si="1"/>
        <v>Defense</v>
      </c>
      <c r="L24" t="s">
        <v>111</v>
      </c>
      <c r="M24" t="s">
        <v>136</v>
      </c>
      <c r="N24" s="2">
        <v>1029274856.3803</v>
      </c>
      <c r="O24" s="2">
        <v>1069245897.0903</v>
      </c>
      <c r="P24" s="2">
        <v>884880381.2766</v>
      </c>
      <c r="Q24" s="2">
        <v>967262470.40219998</v>
      </c>
      <c r="R24" s="2">
        <v>462045946.68650001</v>
      </c>
      <c r="S24" s="2">
        <v>350552902.85460001</v>
      </c>
      <c r="T24" s="2">
        <v>297976499.97000003</v>
      </c>
      <c r="U24" s="2">
        <v>258102017.59999999</v>
      </c>
      <c r="V24" s="2">
        <v>131597190.30060001</v>
      </c>
      <c r="W24" s="2">
        <v>219649291.074</v>
      </c>
      <c r="X24" s="2">
        <v>180886073.0194</v>
      </c>
      <c r="Y24" s="2">
        <v>301006017.87</v>
      </c>
      <c r="Z24" s="2">
        <v>502085744.58969998</v>
      </c>
      <c r="AA24" s="2">
        <v>660036882.046</v>
      </c>
      <c r="AB24" s="2">
        <v>371769311.94</v>
      </c>
      <c r="AC24" s="2">
        <v>533003788.94499999</v>
      </c>
      <c r="AD24" s="2">
        <v>824181180.41340005</v>
      </c>
      <c r="AE24" s="2"/>
    </row>
    <row r="25" spans="1:31" x14ac:dyDescent="0.3">
      <c r="A25" t="str">
        <f t="shared" si="0"/>
        <v>NORTHROP GRUMMAN</v>
      </c>
      <c r="B25" t="str">
        <f t="shared" si="1"/>
        <v>GSA</v>
      </c>
      <c r="L25" t="s">
        <v>111</v>
      </c>
      <c r="M25" t="s">
        <v>139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>
        <v>0</v>
      </c>
      <c r="AD25" s="2">
        <v>0</v>
      </c>
      <c r="AE25" s="2"/>
    </row>
    <row r="26" spans="1:31" x14ac:dyDescent="0.3">
      <c r="A26" t="str">
        <f t="shared" si="0"/>
        <v>NORTHROP GRUMMAN</v>
      </c>
      <c r="B26" t="str">
        <f t="shared" si="1"/>
        <v>NASA</v>
      </c>
      <c r="L26" t="s">
        <v>111</v>
      </c>
      <c r="M26" t="s">
        <v>137</v>
      </c>
      <c r="N26" s="2">
        <v>269077332.47000003</v>
      </c>
      <c r="O26" s="2">
        <v>348582814.66000003</v>
      </c>
      <c r="P26" s="2">
        <v>357170283.93000001</v>
      </c>
      <c r="Q26" s="2">
        <v>291516974.42540002</v>
      </c>
      <c r="R26" s="2">
        <v>286165753.92699999</v>
      </c>
      <c r="S26" s="2">
        <v>311392583.5</v>
      </c>
      <c r="T26" s="2">
        <v>359867207.77999997</v>
      </c>
      <c r="U26" s="2">
        <v>411855847.23000002</v>
      </c>
      <c r="V26" s="2">
        <v>393239186.8998</v>
      </c>
      <c r="W26" s="2">
        <v>425174971.32370001</v>
      </c>
      <c r="X26" s="2">
        <v>440364499.32810003</v>
      </c>
      <c r="Y26" s="2">
        <v>345438118.37</v>
      </c>
      <c r="Z26" s="2">
        <v>1079553188.7785001</v>
      </c>
      <c r="AA26" s="2">
        <v>1260582649.7793</v>
      </c>
      <c r="AB26" s="2">
        <v>1305046787.9698</v>
      </c>
      <c r="AC26" s="2">
        <v>1092668155.8594</v>
      </c>
      <c r="AD26" s="2">
        <v>1192786229.3022001</v>
      </c>
      <c r="AE26" s="2"/>
    </row>
    <row r="27" spans="1:31" x14ac:dyDescent="0.3">
      <c r="A27" t="str">
        <f t="shared" si="0"/>
        <v>ORBITAL SCIENCES</v>
      </c>
      <c r="B27" t="str">
        <f t="shared" si="1"/>
        <v>Defense</v>
      </c>
      <c r="L27" t="s">
        <v>124</v>
      </c>
      <c r="M27" t="s">
        <v>136</v>
      </c>
      <c r="N27" s="2">
        <v>159216897.57949999</v>
      </c>
      <c r="O27" s="2">
        <v>153588836.542</v>
      </c>
      <c r="P27" s="2">
        <v>195942695.37970001</v>
      </c>
      <c r="Q27" s="2">
        <v>227264816.31830001</v>
      </c>
      <c r="R27" s="2">
        <v>119165954.60259999</v>
      </c>
      <c r="S27" s="2">
        <v>254047913.86700001</v>
      </c>
      <c r="T27" s="2">
        <v>189063692.34999999</v>
      </c>
      <c r="U27" s="2">
        <v>187225905.16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3">
      <c r="A28" t="str">
        <f t="shared" si="0"/>
        <v>ORBITAL SCIENCES</v>
      </c>
      <c r="B28" t="str">
        <f t="shared" si="1"/>
        <v>Energy</v>
      </c>
      <c r="L28" t="s">
        <v>124</v>
      </c>
      <c r="M28" t="s">
        <v>138</v>
      </c>
      <c r="N28" s="2">
        <v>2152165.9882999999</v>
      </c>
      <c r="O28" s="2">
        <v>2550000</v>
      </c>
      <c r="P28" s="2">
        <v>1737087.3688000001</v>
      </c>
      <c r="Q28" s="2">
        <v>2451172.1444999999</v>
      </c>
      <c r="R28" s="2">
        <v>1917000</v>
      </c>
      <c r="S28" s="2">
        <v>2375409.6562999999</v>
      </c>
      <c r="T28" s="2">
        <v>900047</v>
      </c>
      <c r="U28" s="2">
        <v>0</v>
      </c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3">
      <c r="A29" t="str">
        <f t="shared" si="0"/>
        <v>ORBITAL SCIENCES</v>
      </c>
      <c r="B29" t="str">
        <f t="shared" si="1"/>
        <v>GSA</v>
      </c>
      <c r="L29" t="s">
        <v>124</v>
      </c>
      <c r="M29" t="s">
        <v>139</v>
      </c>
      <c r="N29" s="2"/>
      <c r="O29" s="2"/>
      <c r="P29" s="2">
        <v>0</v>
      </c>
      <c r="Q29" s="2">
        <v>0</v>
      </c>
      <c r="R29" s="2"/>
      <c r="S29" s="2">
        <v>0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3">
      <c r="A30" t="str">
        <f t="shared" si="0"/>
        <v>ORBITAL SCIENCES</v>
      </c>
      <c r="B30" t="str">
        <f t="shared" si="1"/>
        <v>NASA</v>
      </c>
      <c r="L30" t="s">
        <v>124</v>
      </c>
      <c r="M30" t="s">
        <v>137</v>
      </c>
      <c r="N30" s="2">
        <v>20019128.48</v>
      </c>
      <c r="O30" s="2">
        <v>37267719.649999999</v>
      </c>
      <c r="P30" s="2">
        <v>92171778</v>
      </c>
      <c r="Q30" s="2">
        <v>193758661.13440001</v>
      </c>
      <c r="R30" s="2">
        <v>342691812.62</v>
      </c>
      <c r="S30" s="2">
        <v>411569152.55260003</v>
      </c>
      <c r="T30" s="2">
        <v>208350054.58000001</v>
      </c>
      <c r="U30" s="2">
        <v>665512565.24000001</v>
      </c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3">
      <c r="A31" t="str">
        <f t="shared" si="0"/>
        <v>ORBITAL SCIENCES</v>
      </c>
      <c r="B31" t="str">
        <f t="shared" si="1"/>
        <v>Other Agencies</v>
      </c>
      <c r="L31" t="s">
        <v>124</v>
      </c>
      <c r="M31" t="s">
        <v>140</v>
      </c>
      <c r="N31" s="2"/>
      <c r="O31" s="2"/>
      <c r="P31" s="2">
        <v>75000</v>
      </c>
      <c r="Q31" s="2"/>
      <c r="R31" s="2"/>
      <c r="S31" s="2"/>
      <c r="T31" s="2">
        <v>400000</v>
      </c>
      <c r="U31" s="2">
        <v>400000</v>
      </c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3">
      <c r="A32" t="str">
        <f t="shared" si="0"/>
        <v>Orbital ATK</v>
      </c>
      <c r="B32" t="str">
        <f t="shared" si="1"/>
        <v>Defense</v>
      </c>
      <c r="C32">
        <f t="shared" ref="C32:C54" si="2">AA32</f>
        <v>0</v>
      </c>
      <c r="D32">
        <f t="shared" ref="D32:D54" si="3">AC32</f>
        <v>0</v>
      </c>
      <c r="E32">
        <f t="shared" ref="E32:E54" si="4">AD32</f>
        <v>0</v>
      </c>
      <c r="F32">
        <f t="shared" ref="F32:F54" si="5">AE32</f>
        <v>0</v>
      </c>
      <c r="G32" t="str">
        <f>AC32&amp;"-"&amp;AD32</f>
        <v>-</v>
      </c>
      <c r="H32" t="str">
        <f>AA32&amp;"-"&amp;AD32</f>
        <v>-</v>
      </c>
      <c r="I32" t="str">
        <f>AE32&amp;"/"&amp;AD32</f>
        <v>/</v>
      </c>
      <c r="J32" t="str">
        <f>"Share "&amp;AD32</f>
        <v xml:space="preserve">Share </v>
      </c>
      <c r="K32" t="str">
        <f>"Share "&amp;AE32</f>
        <v xml:space="preserve">Share </v>
      </c>
      <c r="L32" t="s">
        <v>125</v>
      </c>
      <c r="M32" t="s">
        <v>136</v>
      </c>
      <c r="N32" s="2"/>
      <c r="O32" s="2"/>
      <c r="P32" s="2"/>
      <c r="Q32" s="2"/>
      <c r="R32" s="2"/>
      <c r="S32" s="2"/>
      <c r="T32" s="2"/>
      <c r="U32" s="2"/>
      <c r="V32" s="2">
        <v>56675492.960000001</v>
      </c>
      <c r="W32" s="2">
        <v>34102299.434600003</v>
      </c>
      <c r="X32" s="2">
        <v>133178415.3162</v>
      </c>
      <c r="Y32" s="2">
        <v>205569836.49149999</v>
      </c>
      <c r="Z32" s="2"/>
      <c r="AA32" s="2"/>
      <c r="AB32" s="2"/>
      <c r="AC32" s="2"/>
      <c r="AD32" s="2"/>
      <c r="AE32" s="2"/>
    </row>
    <row r="33" spans="1:31" x14ac:dyDescent="0.3">
      <c r="A33" t="str">
        <f t="shared" ref="A33:A52" si="6">L33</f>
        <v>Orbital ATK</v>
      </c>
      <c r="B33" t="str">
        <f t="shared" ref="B33:B52" si="7">M33</f>
        <v>NASA</v>
      </c>
      <c r="C33" s="2">
        <f t="shared" si="2"/>
        <v>0</v>
      </c>
      <c r="D33" s="2">
        <f t="shared" si="3"/>
        <v>0</v>
      </c>
      <c r="E33" s="2">
        <f t="shared" si="4"/>
        <v>0</v>
      </c>
      <c r="F33" s="2">
        <f t="shared" si="5"/>
        <v>0</v>
      </c>
      <c r="G33" s="1" t="e">
        <f t="shared" ref="G33:G54" si="8">AD33/AC33-1</f>
        <v>#DIV/0!</v>
      </c>
      <c r="H33" s="1" t="e">
        <f t="shared" ref="H33:H54" si="9">AD33/AA33-1</f>
        <v>#DIV/0!</v>
      </c>
      <c r="I33" s="1" t="e">
        <f t="shared" ref="I33:I54" si="10">AE33/AD33</f>
        <v>#DIV/0!</v>
      </c>
      <c r="J33" s="1">
        <f t="shared" ref="J33:J54" si="11">AD33/SUM(AD$32:AD$59)</f>
        <v>0</v>
      </c>
      <c r="K33" s="1" t="e">
        <f>AE33/SUM(AE32:AE$59)</f>
        <v>#DIV/0!</v>
      </c>
      <c r="L33" t="s">
        <v>125</v>
      </c>
      <c r="M33" t="s">
        <v>137</v>
      </c>
      <c r="N33" s="2"/>
      <c r="O33" s="2"/>
      <c r="P33" s="2"/>
      <c r="Q33" s="2"/>
      <c r="R33" s="2"/>
      <c r="S33" s="2"/>
      <c r="T33" s="2"/>
      <c r="U33" s="2"/>
      <c r="V33" s="2">
        <v>726897200.08369994</v>
      </c>
      <c r="W33" s="2">
        <v>983777330.73679996</v>
      </c>
      <c r="X33" s="2">
        <v>975147929.47019994</v>
      </c>
      <c r="Y33" s="2">
        <v>912992002.34909999</v>
      </c>
      <c r="Z33" s="2"/>
      <c r="AA33" s="2"/>
      <c r="AB33" s="2"/>
      <c r="AC33" s="2"/>
      <c r="AD33" s="2"/>
      <c r="AE33" s="2"/>
    </row>
    <row r="34" spans="1:31" x14ac:dyDescent="0.3">
      <c r="A34" t="str">
        <f t="shared" si="6"/>
        <v>Orbital ATK</v>
      </c>
      <c r="B34" t="str">
        <f t="shared" si="7"/>
        <v>Other Agencies</v>
      </c>
      <c r="C34" s="2">
        <f t="shared" si="2"/>
        <v>23205</v>
      </c>
      <c r="D34" s="2">
        <f t="shared" si="3"/>
        <v>333618</v>
      </c>
      <c r="E34" s="2">
        <f t="shared" si="4"/>
        <v>0</v>
      </c>
      <c r="F34" s="2">
        <f t="shared" si="5"/>
        <v>0</v>
      </c>
      <c r="G34" s="1">
        <f t="shared" si="8"/>
        <v>-1</v>
      </c>
      <c r="H34" s="1">
        <f t="shared" si="9"/>
        <v>-1</v>
      </c>
      <c r="I34" s="1" t="e">
        <f t="shared" si="10"/>
        <v>#DIV/0!</v>
      </c>
      <c r="J34" s="1">
        <f t="shared" si="11"/>
        <v>0</v>
      </c>
      <c r="K34" s="1" t="e">
        <f>AE34/SUM(AE32:AE$59)</f>
        <v>#DIV/0!</v>
      </c>
      <c r="L34" t="s">
        <v>125</v>
      </c>
      <c r="M34" t="s">
        <v>140</v>
      </c>
      <c r="N34" s="2"/>
      <c r="O34" s="2"/>
      <c r="P34" s="2"/>
      <c r="Q34" s="2"/>
      <c r="R34" s="2"/>
      <c r="S34" s="2"/>
      <c r="T34" s="2"/>
      <c r="U34" s="2"/>
      <c r="V34" s="2">
        <v>198193.68</v>
      </c>
      <c r="W34" s="2">
        <v>-21690.99</v>
      </c>
      <c r="X34" s="2">
        <v>0</v>
      </c>
      <c r="Y34" s="2">
        <v>114872</v>
      </c>
      <c r="Z34" s="2">
        <v>102529</v>
      </c>
      <c r="AA34" s="2">
        <v>23205</v>
      </c>
      <c r="AB34" s="2">
        <v>415901</v>
      </c>
      <c r="AC34" s="2">
        <v>333618</v>
      </c>
      <c r="AD34" s="2">
        <v>0</v>
      </c>
      <c r="AE34" s="2"/>
    </row>
    <row r="35" spans="1:31" x14ac:dyDescent="0.3">
      <c r="A35" t="str">
        <f t="shared" si="6"/>
        <v>RUSSIA SPACE AGENCY</v>
      </c>
      <c r="B35" t="str">
        <f t="shared" si="7"/>
        <v>NASA</v>
      </c>
      <c r="C35" s="2">
        <f t="shared" si="2"/>
        <v>136408443.41</v>
      </c>
      <c r="D35" s="2">
        <f t="shared" si="3"/>
        <v>2504481</v>
      </c>
      <c r="E35" s="2">
        <f t="shared" si="4"/>
        <v>6014852</v>
      </c>
      <c r="F35" s="2">
        <f t="shared" si="5"/>
        <v>0</v>
      </c>
      <c r="G35" s="1">
        <f t="shared" si="8"/>
        <v>1.4016361074410226</v>
      </c>
      <c r="H35" s="1">
        <f t="shared" si="9"/>
        <v>-0.95590557410056143</v>
      </c>
      <c r="I35" s="1">
        <f t="shared" si="10"/>
        <v>0</v>
      </c>
      <c r="J35" s="1">
        <f t="shared" si="11"/>
        <v>3.1675899844066087E-4</v>
      </c>
      <c r="K35" s="1" t="e">
        <f>AE35/SUM(AE32:AE$59)</f>
        <v>#DIV/0!</v>
      </c>
      <c r="L35" t="s">
        <v>112</v>
      </c>
      <c r="M35" t="s">
        <v>137</v>
      </c>
      <c r="N35" s="2">
        <v>100040612</v>
      </c>
      <c r="O35" s="2">
        <v>199782273</v>
      </c>
      <c r="P35" s="2">
        <v>387192261</v>
      </c>
      <c r="Q35" s="2">
        <v>341238820</v>
      </c>
      <c r="R35" s="2">
        <v>414009402.3398</v>
      </c>
      <c r="S35" s="2">
        <v>586488883.38090003</v>
      </c>
      <c r="T35" s="2">
        <v>285001263</v>
      </c>
      <c r="U35" s="2">
        <v>312278472.29000002</v>
      </c>
      <c r="V35" s="2">
        <v>459872927.36330003</v>
      </c>
      <c r="W35" s="2">
        <v>235823637.52149999</v>
      </c>
      <c r="X35" s="2">
        <v>254927244.28130001</v>
      </c>
      <c r="Y35" s="2">
        <v>127459133.88</v>
      </c>
      <c r="Z35" s="2">
        <v>184529617.63999999</v>
      </c>
      <c r="AA35" s="2">
        <v>136408443.41</v>
      </c>
      <c r="AB35" s="2">
        <v>3413944.54</v>
      </c>
      <c r="AC35" s="2">
        <v>2504481</v>
      </c>
      <c r="AD35" s="2">
        <v>6014852</v>
      </c>
      <c r="AE35" s="2"/>
    </row>
    <row r="36" spans="1:31" x14ac:dyDescent="0.3">
      <c r="A36" t="str">
        <f t="shared" si="6"/>
        <v>Rocket Lab</v>
      </c>
      <c r="B36" t="str">
        <f t="shared" si="7"/>
        <v>Defense</v>
      </c>
      <c r="C36" s="2">
        <f t="shared" si="2"/>
        <v>325149</v>
      </c>
      <c r="D36" s="2">
        <f t="shared" si="3"/>
        <v>0</v>
      </c>
      <c r="E36" s="2">
        <f t="shared" si="4"/>
        <v>336500</v>
      </c>
      <c r="F36" s="2">
        <f t="shared" si="5"/>
        <v>0</v>
      </c>
      <c r="G36" s="1" t="e">
        <f t="shared" si="8"/>
        <v>#DIV/0!</v>
      </c>
      <c r="H36" s="1">
        <f t="shared" si="9"/>
        <v>3.4910148885587855E-2</v>
      </c>
      <c r="I36" s="1">
        <f t="shared" si="10"/>
        <v>0</v>
      </c>
      <c r="J36" s="1">
        <f t="shared" si="11"/>
        <v>1.772103502717646E-5</v>
      </c>
      <c r="K36" s="1" t="e">
        <f>AE36/SUM(AE32:AE$59)</f>
        <v>#DIV/0!</v>
      </c>
      <c r="L36" t="s">
        <v>113</v>
      </c>
      <c r="M36" t="s">
        <v>136</v>
      </c>
      <c r="N36" s="2"/>
      <c r="O36" s="2"/>
      <c r="P36" s="2"/>
      <c r="Q36" s="2"/>
      <c r="R36" s="2"/>
      <c r="S36" s="2"/>
      <c r="T36" s="2"/>
      <c r="U36" s="2"/>
      <c r="V36" s="2">
        <v>99964</v>
      </c>
      <c r="W36" s="2"/>
      <c r="X36" s="2"/>
      <c r="Y36" s="2">
        <v>6530871</v>
      </c>
      <c r="Z36" s="2">
        <v>0</v>
      </c>
      <c r="AA36" s="2">
        <v>325149</v>
      </c>
      <c r="AB36" s="2">
        <v>0</v>
      </c>
      <c r="AC36" s="2">
        <v>0</v>
      </c>
      <c r="AD36" s="2">
        <v>336500</v>
      </c>
      <c r="AE36" s="2"/>
    </row>
    <row r="37" spans="1:31" x14ac:dyDescent="0.3">
      <c r="A37" t="str">
        <f t="shared" si="6"/>
        <v>Rocket Lab</v>
      </c>
      <c r="B37" t="str">
        <f t="shared" si="7"/>
        <v>NASA</v>
      </c>
      <c r="C37" s="2">
        <f t="shared" si="2"/>
        <v>9587490</v>
      </c>
      <c r="D37" s="2">
        <f t="shared" si="3"/>
        <v>371000</v>
      </c>
      <c r="E37" s="2">
        <f t="shared" si="4"/>
        <v>14890850</v>
      </c>
      <c r="F37" s="2">
        <f t="shared" si="5"/>
        <v>0</v>
      </c>
      <c r="G37" s="1">
        <f t="shared" si="8"/>
        <v>39.137061994609162</v>
      </c>
      <c r="H37" s="1">
        <f t="shared" si="9"/>
        <v>0.55315416235114712</v>
      </c>
      <c r="I37" s="1">
        <f t="shared" si="10"/>
        <v>0</v>
      </c>
      <c r="J37" s="1">
        <f t="shared" si="11"/>
        <v>7.8419398048864956E-4</v>
      </c>
      <c r="K37" s="1" t="e">
        <f>AE37/SUM(AE32:AE$59)</f>
        <v>#DIV/0!</v>
      </c>
      <c r="L37" t="s">
        <v>113</v>
      </c>
      <c r="M37" t="s">
        <v>137</v>
      </c>
      <c r="N37" s="2"/>
      <c r="O37" s="2"/>
      <c r="P37" s="2"/>
      <c r="Q37" s="2"/>
      <c r="R37" s="2"/>
      <c r="S37" s="2"/>
      <c r="T37" s="2"/>
      <c r="U37" s="2"/>
      <c r="V37" s="2">
        <v>3025000</v>
      </c>
      <c r="W37" s="2">
        <v>3925000</v>
      </c>
      <c r="X37" s="2">
        <v>0</v>
      </c>
      <c r="Y37" s="2">
        <v>0</v>
      </c>
      <c r="Z37" s="2">
        <v>0</v>
      </c>
      <c r="AA37" s="2">
        <v>9587490</v>
      </c>
      <c r="AB37" s="2">
        <v>1548010</v>
      </c>
      <c r="AC37" s="2">
        <v>371000</v>
      </c>
      <c r="AD37" s="2">
        <v>14890850</v>
      </c>
      <c r="AE37" s="2"/>
    </row>
    <row r="38" spans="1:31" x14ac:dyDescent="0.3">
      <c r="A38" t="str">
        <f t="shared" si="6"/>
        <v>SIERRA NEVADA</v>
      </c>
      <c r="B38" t="str">
        <f t="shared" si="7"/>
        <v>Defense</v>
      </c>
      <c r="C38" s="2">
        <f t="shared" si="2"/>
        <v>7775093</v>
      </c>
      <c r="D38" s="2">
        <f t="shared" si="3"/>
        <v>6736000</v>
      </c>
      <c r="E38" s="2">
        <f t="shared" si="4"/>
        <v>4541000</v>
      </c>
      <c r="F38" s="2">
        <f t="shared" si="5"/>
        <v>0</v>
      </c>
      <c r="G38" s="1">
        <f t="shared" si="8"/>
        <v>-0.32586104513064129</v>
      </c>
      <c r="H38" s="1">
        <f t="shared" si="9"/>
        <v>-0.41595553905271621</v>
      </c>
      <c r="I38" s="1">
        <f t="shared" si="10"/>
        <v>0</v>
      </c>
      <c r="J38" s="1">
        <f t="shared" si="11"/>
        <v>2.3914181295217919E-4</v>
      </c>
      <c r="K38" s="1" t="e">
        <f>AE38/SUM(AE32:AE$59)</f>
        <v>#DIV/0!</v>
      </c>
      <c r="L38" t="s">
        <v>126</v>
      </c>
      <c r="M38" t="s">
        <v>136</v>
      </c>
      <c r="N38" s="2">
        <v>0</v>
      </c>
      <c r="O38" s="2">
        <v>0</v>
      </c>
      <c r="P38" s="2">
        <v>950000</v>
      </c>
      <c r="Q38" s="2">
        <v>1208346</v>
      </c>
      <c r="R38" s="2">
        <v>165787</v>
      </c>
      <c r="S38" s="2"/>
      <c r="T38" s="2"/>
      <c r="U38" s="2"/>
      <c r="V38" s="2"/>
      <c r="W38" s="2"/>
      <c r="X38" s="2">
        <v>-44.44</v>
      </c>
      <c r="Y38" s="2">
        <v>3018245</v>
      </c>
      <c r="Z38" s="2">
        <v>0</v>
      </c>
      <c r="AA38" s="2">
        <v>7775093</v>
      </c>
      <c r="AB38" s="2">
        <v>5067500</v>
      </c>
      <c r="AC38" s="2">
        <v>6736000</v>
      </c>
      <c r="AD38" s="2">
        <v>4541000</v>
      </c>
      <c r="AE38" s="2"/>
    </row>
    <row r="39" spans="1:31" x14ac:dyDescent="0.3">
      <c r="A39" t="str">
        <f t="shared" si="6"/>
        <v>SIERRA NEVADA</v>
      </c>
      <c r="B39" t="str">
        <f t="shared" si="7"/>
        <v>NASA</v>
      </c>
      <c r="C39" s="2">
        <f t="shared" si="2"/>
        <v>344703532.38999999</v>
      </c>
      <c r="D39" s="2">
        <f t="shared" si="3"/>
        <v>140352554.03999999</v>
      </c>
      <c r="E39" s="2">
        <f t="shared" si="4"/>
        <v>48593722.399999999</v>
      </c>
      <c r="F39" s="2">
        <f t="shared" si="5"/>
        <v>0</v>
      </c>
      <c r="G39" s="1">
        <f t="shared" si="8"/>
        <v>-0.65377386444887242</v>
      </c>
      <c r="H39" s="1">
        <f t="shared" si="9"/>
        <v>-0.85902748932372197</v>
      </c>
      <c r="I39" s="1">
        <f t="shared" si="10"/>
        <v>0</v>
      </c>
      <c r="J39" s="1">
        <f t="shared" si="11"/>
        <v>2.5590818922772342E-3</v>
      </c>
      <c r="K39" s="1" t="e">
        <f>AE39/SUM(AE32:AE$59)</f>
        <v>#DIV/0!</v>
      </c>
      <c r="L39" t="s">
        <v>126</v>
      </c>
      <c r="M39" t="s">
        <v>137</v>
      </c>
      <c r="N39" s="2"/>
      <c r="O39" s="2">
        <v>168769</v>
      </c>
      <c r="P39" s="2">
        <v>0</v>
      </c>
      <c r="Q39" s="2"/>
      <c r="R39" s="2">
        <v>17585942</v>
      </c>
      <c r="S39" s="2">
        <v>11057026</v>
      </c>
      <c r="T39" s="2">
        <v>10960820</v>
      </c>
      <c r="U39" s="2">
        <v>8176396</v>
      </c>
      <c r="V39" s="2">
        <v>1867608.0625</v>
      </c>
      <c r="W39" s="2">
        <v>81281944.677499995</v>
      </c>
      <c r="X39" s="2">
        <v>122350406.26440001</v>
      </c>
      <c r="Y39" s="2">
        <v>337352972.94999999</v>
      </c>
      <c r="Z39" s="2">
        <v>77947098.200100005</v>
      </c>
      <c r="AA39" s="2">
        <v>344703532.38999999</v>
      </c>
      <c r="AB39" s="2">
        <v>51352258</v>
      </c>
      <c r="AC39" s="2">
        <v>140352554.03999999</v>
      </c>
      <c r="AD39" s="2">
        <v>48593722.399999999</v>
      </c>
      <c r="AE39" s="2"/>
    </row>
    <row r="40" spans="1:31" x14ac:dyDescent="0.3">
      <c r="A40" t="str">
        <f t="shared" si="6"/>
        <v>SPACEX</v>
      </c>
      <c r="B40" t="str">
        <f t="shared" si="7"/>
        <v>DHS</v>
      </c>
      <c r="C40" s="2">
        <f t="shared" si="2"/>
        <v>0</v>
      </c>
      <c r="D40" s="2">
        <f t="shared" si="3"/>
        <v>0</v>
      </c>
      <c r="E40" s="2">
        <f t="shared" si="4"/>
        <v>308220</v>
      </c>
      <c r="F40" s="2">
        <f t="shared" si="5"/>
        <v>0</v>
      </c>
      <c r="G40" s="1" t="e">
        <f t="shared" si="8"/>
        <v>#DIV/0!</v>
      </c>
      <c r="H40" s="1" t="e">
        <f t="shared" si="9"/>
        <v>#DIV/0!</v>
      </c>
      <c r="I40" s="1">
        <f t="shared" si="10"/>
        <v>0</v>
      </c>
      <c r="J40" s="1">
        <f t="shared" si="11"/>
        <v>1.6231730805576012E-5</v>
      </c>
      <c r="K40" s="1" t="e">
        <f>AE40/SUM(AE32:AE$59)</f>
        <v>#DIV/0!</v>
      </c>
      <c r="L40" t="s">
        <v>114</v>
      </c>
      <c r="M40" t="s">
        <v>141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>
        <v>308220</v>
      </c>
      <c r="AE40" s="2"/>
    </row>
    <row r="41" spans="1:31" x14ac:dyDescent="0.3">
      <c r="A41" t="str">
        <f t="shared" si="6"/>
        <v>SPACEX</v>
      </c>
      <c r="B41" t="str">
        <f t="shared" si="7"/>
        <v>Defense</v>
      </c>
      <c r="C41" s="2">
        <f t="shared" si="2"/>
        <v>287098559.54000002</v>
      </c>
      <c r="D41" s="2">
        <f t="shared" si="3"/>
        <v>759276111.6875</v>
      </c>
      <c r="E41" s="2">
        <f t="shared" si="4"/>
        <v>856176760.46930003</v>
      </c>
      <c r="F41" s="2">
        <f t="shared" si="5"/>
        <v>0</v>
      </c>
      <c r="G41" s="1">
        <f t="shared" si="8"/>
        <v>0.1276224120451217</v>
      </c>
      <c r="H41" s="1">
        <f t="shared" si="9"/>
        <v>1.9821701712509401</v>
      </c>
      <c r="I41" s="1">
        <f t="shared" si="10"/>
        <v>0</v>
      </c>
      <c r="J41" s="1">
        <f t="shared" si="11"/>
        <v>4.5088672694594163E-2</v>
      </c>
      <c r="K41" s="1" t="e">
        <f>AE41/SUM(AE32:AE$59)</f>
        <v>#DIV/0!</v>
      </c>
      <c r="L41" t="s">
        <v>114</v>
      </c>
      <c r="M41" t="s">
        <v>136</v>
      </c>
      <c r="N41" s="2"/>
      <c r="O41" s="2">
        <v>4000000</v>
      </c>
      <c r="P41" s="2">
        <v>0</v>
      </c>
      <c r="Q41" s="2">
        <v>0</v>
      </c>
      <c r="R41" s="2"/>
      <c r="S41" s="2"/>
      <c r="T41" s="2">
        <v>239598798</v>
      </c>
      <c r="U41" s="2">
        <v>14489390</v>
      </c>
      <c r="V41" s="2">
        <v>943948</v>
      </c>
      <c r="W41" s="2">
        <v>83682783</v>
      </c>
      <c r="X41" s="2">
        <v>105953407.25</v>
      </c>
      <c r="Y41" s="2">
        <v>267961643.97</v>
      </c>
      <c r="Z41" s="2">
        <v>374030555.19</v>
      </c>
      <c r="AA41" s="2">
        <v>287098559.54000002</v>
      </c>
      <c r="AB41" s="2">
        <v>563815241.77380002</v>
      </c>
      <c r="AC41" s="2">
        <v>759276111.6875</v>
      </c>
      <c r="AD41" s="2">
        <v>856176760.46930003</v>
      </c>
      <c r="AE41" s="2"/>
    </row>
    <row r="42" spans="1:31" x14ac:dyDescent="0.3">
      <c r="A42" t="str">
        <f t="shared" si="6"/>
        <v>SPACEX</v>
      </c>
      <c r="B42" t="str">
        <f t="shared" si="7"/>
        <v>GSA</v>
      </c>
      <c r="C42" s="2">
        <f t="shared" si="2"/>
        <v>0</v>
      </c>
      <c r="D42" s="2">
        <f t="shared" si="3"/>
        <v>0</v>
      </c>
      <c r="E42" s="2">
        <f t="shared" si="4"/>
        <v>0</v>
      </c>
      <c r="F42" s="2">
        <f t="shared" si="5"/>
        <v>0</v>
      </c>
      <c r="G42" s="1" t="e">
        <f t="shared" si="8"/>
        <v>#DIV/0!</v>
      </c>
      <c r="H42" s="1" t="e">
        <f t="shared" si="9"/>
        <v>#DIV/0!</v>
      </c>
      <c r="I42" s="1" t="e">
        <f t="shared" si="10"/>
        <v>#DIV/0!</v>
      </c>
      <c r="J42" s="1">
        <f t="shared" si="11"/>
        <v>0</v>
      </c>
      <c r="K42" s="1" t="e">
        <f>AE42/SUM(AE32:AE$59)</f>
        <v>#DIV/0!</v>
      </c>
      <c r="L42" t="s">
        <v>114</v>
      </c>
      <c r="M42" t="s">
        <v>139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>
        <v>0</v>
      </c>
      <c r="AC42" s="2">
        <v>0</v>
      </c>
      <c r="AD42" s="2">
        <v>0</v>
      </c>
      <c r="AE42" s="2"/>
    </row>
    <row r="43" spans="1:31" x14ac:dyDescent="0.3">
      <c r="A43" t="str">
        <f t="shared" si="6"/>
        <v>SPACEX</v>
      </c>
      <c r="B43" t="str">
        <f t="shared" si="7"/>
        <v>NASA</v>
      </c>
      <c r="C43" s="2">
        <f t="shared" si="2"/>
        <v>850113800.27999997</v>
      </c>
      <c r="D43" s="2">
        <f t="shared" si="3"/>
        <v>2087777285.04</v>
      </c>
      <c r="E43" s="2">
        <f t="shared" si="4"/>
        <v>2251608714.6199999</v>
      </c>
      <c r="F43" s="2">
        <f t="shared" si="5"/>
        <v>0</v>
      </c>
      <c r="G43" s="1">
        <f t="shared" si="8"/>
        <v>7.8471698468000728E-2</v>
      </c>
      <c r="H43" s="1">
        <f t="shared" si="9"/>
        <v>1.6485968277169394</v>
      </c>
      <c r="I43" s="1">
        <f t="shared" si="10"/>
        <v>0</v>
      </c>
      <c r="J43" s="1">
        <f t="shared" si="11"/>
        <v>0.11857603833366057</v>
      </c>
      <c r="K43" s="1" t="e">
        <f>AE43/SUM(AE32:AE$59)</f>
        <v>#DIV/0!</v>
      </c>
      <c r="L43" t="s">
        <v>114</v>
      </c>
      <c r="M43" t="s">
        <v>137</v>
      </c>
      <c r="N43" s="2"/>
      <c r="O43" s="2">
        <v>20000</v>
      </c>
      <c r="P43" s="2">
        <v>25657217.649999999</v>
      </c>
      <c r="Q43" s="2">
        <v>115342392</v>
      </c>
      <c r="R43" s="2">
        <v>194582177.50999999</v>
      </c>
      <c r="S43" s="2">
        <v>256277026.80000001</v>
      </c>
      <c r="T43" s="2">
        <v>354643704.10000002</v>
      </c>
      <c r="U43" s="2">
        <v>482944512.89999998</v>
      </c>
      <c r="V43" s="2">
        <v>641861752.05999994</v>
      </c>
      <c r="W43" s="2">
        <v>954345937.85000002</v>
      </c>
      <c r="X43" s="2">
        <v>976894459.59000003</v>
      </c>
      <c r="Y43" s="2">
        <v>699173224.62</v>
      </c>
      <c r="Z43" s="2">
        <v>914646104.32000005</v>
      </c>
      <c r="AA43" s="2">
        <v>850113800.27999997</v>
      </c>
      <c r="AB43" s="2">
        <v>1629481982.1400001</v>
      </c>
      <c r="AC43" s="2">
        <v>2087777285.04</v>
      </c>
      <c r="AD43" s="2">
        <v>2251608714.6199999</v>
      </c>
      <c r="AE43" s="2"/>
    </row>
    <row r="44" spans="1:31" x14ac:dyDescent="0.3">
      <c r="A44" t="str">
        <f t="shared" si="6"/>
        <v>SPACEX</v>
      </c>
      <c r="B44" t="str">
        <f t="shared" si="7"/>
        <v>Other Agencies</v>
      </c>
      <c r="C44" s="2">
        <f t="shared" si="2"/>
        <v>0</v>
      </c>
      <c r="D44" s="2">
        <f t="shared" si="3"/>
        <v>764084</v>
      </c>
      <c r="E44" s="2">
        <f t="shared" si="4"/>
        <v>872426</v>
      </c>
      <c r="F44" s="2">
        <f t="shared" si="5"/>
        <v>0</v>
      </c>
      <c r="G44" s="1">
        <f t="shared" si="8"/>
        <v>0.14179331068311862</v>
      </c>
      <c r="H44" s="1" t="e">
        <f t="shared" si="9"/>
        <v>#DIV/0!</v>
      </c>
      <c r="I44" s="1">
        <f t="shared" si="10"/>
        <v>0</v>
      </c>
      <c r="J44" s="1">
        <f t="shared" si="11"/>
        <v>4.5944403282672955E-5</v>
      </c>
      <c r="K44" s="1" t="e">
        <f>AE44/SUM(AE32:AE$59)</f>
        <v>#DIV/0!</v>
      </c>
      <c r="L44" t="s">
        <v>114</v>
      </c>
      <c r="M44" t="s">
        <v>140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>
        <v>37500</v>
      </c>
      <c r="AC44" s="2">
        <v>764084</v>
      </c>
      <c r="AD44" s="2">
        <v>872426</v>
      </c>
      <c r="AE44" s="2"/>
    </row>
    <row r="45" spans="1:31" x14ac:dyDescent="0.3">
      <c r="A45" t="str">
        <f t="shared" si="6"/>
        <v>SPACEX</v>
      </c>
      <c r="B45" t="str">
        <f t="shared" si="7"/>
        <v>State and IAP</v>
      </c>
      <c r="C45" s="2">
        <f t="shared" si="2"/>
        <v>0</v>
      </c>
      <c r="D45" s="2">
        <f t="shared" si="3"/>
        <v>143500</v>
      </c>
      <c r="E45" s="2">
        <f t="shared" si="4"/>
        <v>149257</v>
      </c>
      <c r="F45" s="2">
        <f t="shared" si="5"/>
        <v>0</v>
      </c>
      <c r="G45" s="1">
        <f t="shared" si="8"/>
        <v>4.0118466898954708E-2</v>
      </c>
      <c r="H45" s="1" t="e">
        <f t="shared" si="9"/>
        <v>#DIV/0!</v>
      </c>
      <c r="I45" s="1">
        <f t="shared" si="10"/>
        <v>0</v>
      </c>
      <c r="J45" s="1">
        <f t="shared" si="11"/>
        <v>7.8602927936144923E-6</v>
      </c>
      <c r="K45" s="1" t="e">
        <f>AE45/SUM(AE32:AE$59)</f>
        <v>#DIV/0!</v>
      </c>
      <c r="L45" t="s">
        <v>114</v>
      </c>
      <c r="M45" t="s">
        <v>142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>
        <v>143500</v>
      </c>
      <c r="AD45" s="2">
        <v>149257</v>
      </c>
      <c r="AE45" s="2"/>
    </row>
    <row r="46" spans="1:31" x14ac:dyDescent="0.3">
      <c r="A46" t="str">
        <f t="shared" si="6"/>
        <v>SPACEX</v>
      </c>
      <c r="B46" t="str">
        <f t="shared" si="7"/>
        <v>VA</v>
      </c>
      <c r="C46" s="2">
        <f t="shared" si="2"/>
        <v>0</v>
      </c>
      <c r="D46" s="2">
        <f t="shared" si="3"/>
        <v>246600</v>
      </c>
      <c r="E46" s="2">
        <f t="shared" si="4"/>
        <v>216275</v>
      </c>
      <c r="F46" s="2">
        <f t="shared" si="5"/>
        <v>0</v>
      </c>
      <c r="G46" s="1">
        <f t="shared" si="8"/>
        <v>-0.12297242497972427</v>
      </c>
      <c r="H46" s="1" t="e">
        <f t="shared" si="9"/>
        <v>#DIV/0!</v>
      </c>
      <c r="I46" s="1">
        <f t="shared" si="10"/>
        <v>0</v>
      </c>
      <c r="J46" s="1">
        <f t="shared" si="11"/>
        <v>1.13896488870805E-5</v>
      </c>
      <c r="K46" s="1" t="e">
        <f>AE46/SUM(AE32:AE$59)</f>
        <v>#DIV/0!</v>
      </c>
      <c r="L46" t="s">
        <v>114</v>
      </c>
      <c r="M46" t="s">
        <v>143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>
        <v>246600</v>
      </c>
      <c r="AD46" s="2">
        <v>216275</v>
      </c>
      <c r="AE46" s="2"/>
    </row>
    <row r="47" spans="1:31" x14ac:dyDescent="0.3">
      <c r="A47" t="str">
        <f t="shared" si="6"/>
        <v>UNITED LAUNCH ALLIANCE</v>
      </c>
      <c r="B47" t="str">
        <f t="shared" si="7"/>
        <v>Defense</v>
      </c>
      <c r="C47" s="2">
        <f t="shared" si="2"/>
        <v>1018626060.47</v>
      </c>
      <c r="D47" s="2">
        <f t="shared" si="3"/>
        <v>1069165567</v>
      </c>
      <c r="E47" s="2">
        <f t="shared" si="4"/>
        <v>1030138115.039</v>
      </c>
      <c r="F47" s="2">
        <f t="shared" si="5"/>
        <v>0</v>
      </c>
      <c r="G47" s="1">
        <f t="shared" si="8"/>
        <v>-3.6502720594068672E-2</v>
      </c>
      <c r="H47" s="1">
        <f t="shared" si="9"/>
        <v>1.1301551193072967E-2</v>
      </c>
      <c r="I47" s="1">
        <f t="shared" si="10"/>
        <v>0</v>
      </c>
      <c r="J47" s="1">
        <f t="shared" si="11"/>
        <v>5.4249966179600748E-2</v>
      </c>
      <c r="K47" s="1" t="e">
        <f>AE47/SUM(AE32:AE$59)</f>
        <v>#DIV/0!</v>
      </c>
      <c r="L47" t="s">
        <v>115</v>
      </c>
      <c r="M47" t="s">
        <v>136</v>
      </c>
      <c r="N47" s="2"/>
      <c r="O47" s="2"/>
      <c r="P47" s="2">
        <v>1281737197.8399999</v>
      </c>
      <c r="Q47" s="2">
        <v>1124859852.2844</v>
      </c>
      <c r="R47" s="2">
        <v>1530865621.0599</v>
      </c>
      <c r="S47" s="2">
        <v>2425051333.0633998</v>
      </c>
      <c r="T47" s="2">
        <v>1249393557.3199999</v>
      </c>
      <c r="U47" s="2">
        <v>2519158422.9960999</v>
      </c>
      <c r="V47" s="2">
        <v>1718303663.03</v>
      </c>
      <c r="W47" s="2">
        <v>1472834320.1749001</v>
      </c>
      <c r="X47" s="2">
        <v>1951439106.2</v>
      </c>
      <c r="Y47" s="2">
        <v>1282502756.23</v>
      </c>
      <c r="Z47" s="2">
        <v>1424646793.4400001</v>
      </c>
      <c r="AA47" s="2">
        <v>1018626060.47</v>
      </c>
      <c r="AB47" s="2">
        <v>633296205.63</v>
      </c>
      <c r="AC47" s="2">
        <v>1069165567</v>
      </c>
      <c r="AD47" s="2">
        <v>1030138115.039</v>
      </c>
      <c r="AE47" s="2"/>
    </row>
    <row r="48" spans="1:31" x14ac:dyDescent="0.3">
      <c r="A48" t="str">
        <f t="shared" si="6"/>
        <v>UNITED LAUNCH ALLIANCE</v>
      </c>
      <c r="B48" t="str">
        <f t="shared" si="7"/>
        <v>NASA</v>
      </c>
      <c r="C48" s="2">
        <f t="shared" si="2"/>
        <v>275796019</v>
      </c>
      <c r="D48" s="2">
        <f t="shared" si="3"/>
        <v>53533132</v>
      </c>
      <c r="E48" s="2">
        <f t="shared" si="4"/>
        <v>27529807</v>
      </c>
      <c r="F48" s="2">
        <f t="shared" si="5"/>
        <v>0</v>
      </c>
      <c r="G48" s="1">
        <f t="shared" si="8"/>
        <v>-0.4857426425190291</v>
      </c>
      <c r="H48" s="1">
        <f t="shared" si="9"/>
        <v>-0.90018054974172779</v>
      </c>
      <c r="I48" s="1">
        <f t="shared" si="10"/>
        <v>0</v>
      </c>
      <c r="J48" s="1">
        <f t="shared" si="11"/>
        <v>1.4497969513771402E-3</v>
      </c>
      <c r="K48" s="1" t="e">
        <f>AE48/SUM(AE32:AE$59)</f>
        <v>#DIV/0!</v>
      </c>
      <c r="L48" t="s">
        <v>115</v>
      </c>
      <c r="M48" t="s">
        <v>137</v>
      </c>
      <c r="N48" s="2"/>
      <c r="O48" s="2">
        <v>106995229</v>
      </c>
      <c r="P48" s="2">
        <v>275818870.87</v>
      </c>
      <c r="Q48" s="2">
        <v>293566415.0625</v>
      </c>
      <c r="R48" s="2">
        <v>345210987</v>
      </c>
      <c r="S48" s="2">
        <v>314903100</v>
      </c>
      <c r="T48" s="2">
        <v>297842533</v>
      </c>
      <c r="U48" s="2">
        <v>364613332</v>
      </c>
      <c r="V48" s="2">
        <v>378142274</v>
      </c>
      <c r="W48" s="2">
        <v>379756588.10939997</v>
      </c>
      <c r="X48" s="2">
        <v>297804735.82029998</v>
      </c>
      <c r="Y48" s="2">
        <v>455530312</v>
      </c>
      <c r="Z48" s="2">
        <v>212393734</v>
      </c>
      <c r="AA48" s="2">
        <v>275796019</v>
      </c>
      <c r="AB48" s="2">
        <v>89605595</v>
      </c>
      <c r="AC48" s="2">
        <v>53533132</v>
      </c>
      <c r="AD48" s="2">
        <v>27529807</v>
      </c>
      <c r="AE48" s="2"/>
    </row>
    <row r="49" spans="1:31" x14ac:dyDescent="0.3">
      <c r="A49" t="str">
        <f t="shared" si="6"/>
        <v>Virgin Orbit</v>
      </c>
      <c r="B49" t="str">
        <f t="shared" si="7"/>
        <v>Defense</v>
      </c>
      <c r="C49" s="2">
        <f t="shared" si="2"/>
        <v>35350000</v>
      </c>
      <c r="D49" s="2">
        <f t="shared" si="3"/>
        <v>0</v>
      </c>
      <c r="E49" s="2">
        <f t="shared" si="4"/>
        <v>-210426</v>
      </c>
      <c r="F49" s="2">
        <f t="shared" si="5"/>
        <v>0</v>
      </c>
      <c r="G49" s="1" t="e">
        <f t="shared" si="8"/>
        <v>#DIV/0!</v>
      </c>
      <c r="H49" s="1">
        <f t="shared" si="9"/>
        <v>-1.0059526449787837</v>
      </c>
      <c r="I49" s="1">
        <f t="shared" si="10"/>
        <v>0</v>
      </c>
      <c r="J49" s="1">
        <f t="shared" si="11"/>
        <v>-1.1081624120738881E-5</v>
      </c>
      <c r="K49" s="1" t="e">
        <f>AE49/SUM(AE32:AE$59)</f>
        <v>#DIV/0!</v>
      </c>
      <c r="L49" t="s">
        <v>116</v>
      </c>
      <c r="M49" t="s">
        <v>136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>
        <v>897869.52</v>
      </c>
      <c r="AA49" s="2">
        <v>35350000</v>
      </c>
      <c r="AB49" s="2">
        <v>2249791</v>
      </c>
      <c r="AC49" s="2">
        <v>0</v>
      </c>
      <c r="AD49" s="2">
        <v>-210426</v>
      </c>
      <c r="AE49" s="2"/>
    </row>
    <row r="50" spans="1:31" x14ac:dyDescent="0.3">
      <c r="A50" t="str">
        <f t="shared" si="6"/>
        <v>WYLE LABORATORIES</v>
      </c>
      <c r="B50" t="str">
        <f t="shared" si="7"/>
        <v>Defense</v>
      </c>
      <c r="C50" s="2">
        <f t="shared" si="2"/>
        <v>0</v>
      </c>
      <c r="D50" s="2">
        <f t="shared" si="3"/>
        <v>0</v>
      </c>
      <c r="E50" s="2">
        <f t="shared" si="4"/>
        <v>0</v>
      </c>
      <c r="F50" s="2">
        <f t="shared" si="5"/>
        <v>0</v>
      </c>
      <c r="G50" s="1" t="e">
        <f t="shared" si="8"/>
        <v>#DIV/0!</v>
      </c>
      <c r="H50" s="1" t="e">
        <f t="shared" si="9"/>
        <v>#DIV/0!</v>
      </c>
      <c r="I50" s="1" t="e">
        <f t="shared" si="10"/>
        <v>#DIV/0!</v>
      </c>
      <c r="J50" s="1">
        <f t="shared" si="11"/>
        <v>0</v>
      </c>
      <c r="K50" s="1" t="e">
        <f>AE50/SUM(AE32:AE$59)</f>
        <v>#DIV/0!</v>
      </c>
      <c r="L50" t="s">
        <v>127</v>
      </c>
      <c r="M50" t="s">
        <v>136</v>
      </c>
      <c r="N50" s="2">
        <v>10936761</v>
      </c>
      <c r="O50" s="2">
        <v>154637</v>
      </c>
      <c r="P50" s="2">
        <v>0</v>
      </c>
      <c r="Q50" s="2">
        <v>0</v>
      </c>
      <c r="R50" s="2"/>
      <c r="S50" s="2"/>
      <c r="T50" s="2"/>
      <c r="U50" s="2"/>
      <c r="V50" s="2">
        <v>0</v>
      </c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3">
      <c r="A51" t="str">
        <f t="shared" si="6"/>
        <v>WYLE LABORATORIES</v>
      </c>
      <c r="B51" t="str">
        <f t="shared" si="7"/>
        <v>NASA</v>
      </c>
      <c r="C51" s="2">
        <f t="shared" si="2"/>
        <v>150376557.24000001</v>
      </c>
      <c r="D51" s="2">
        <f t="shared" si="3"/>
        <v>0</v>
      </c>
      <c r="E51" s="2">
        <f t="shared" si="4"/>
        <v>0</v>
      </c>
      <c r="F51" s="2">
        <f t="shared" si="5"/>
        <v>0</v>
      </c>
      <c r="G51" s="1" t="e">
        <f t="shared" si="8"/>
        <v>#DIV/0!</v>
      </c>
      <c r="H51" s="1">
        <f t="shared" si="9"/>
        <v>-1</v>
      </c>
      <c r="I51" s="1" t="e">
        <f t="shared" si="10"/>
        <v>#DIV/0!</v>
      </c>
      <c r="J51" s="1">
        <f t="shared" si="11"/>
        <v>0</v>
      </c>
      <c r="K51" s="1" t="e">
        <f>AE51/SUM(AE32:AE$59)</f>
        <v>#DIV/0!</v>
      </c>
      <c r="L51" t="s">
        <v>127</v>
      </c>
      <c r="M51" t="s">
        <v>137</v>
      </c>
      <c r="N51" s="2">
        <v>-787714.38</v>
      </c>
      <c r="O51" s="2"/>
      <c r="P51" s="2">
        <v>-5133.5698000000002</v>
      </c>
      <c r="Q51" s="2">
        <v>705840</v>
      </c>
      <c r="R51" s="2">
        <v>537941</v>
      </c>
      <c r="S51" s="2">
        <v>984326</v>
      </c>
      <c r="T51" s="2">
        <v>742137</v>
      </c>
      <c r="U51" s="2">
        <v>-613595</v>
      </c>
      <c r="V51" s="2">
        <v>9390760.8800000008</v>
      </c>
      <c r="W51" s="2">
        <v>114366702.43000001</v>
      </c>
      <c r="X51" s="2">
        <v>126190622.34</v>
      </c>
      <c r="Y51" s="2">
        <v>139162295.89809999</v>
      </c>
      <c r="Z51" s="2">
        <v>143525338.62</v>
      </c>
      <c r="AA51" s="2">
        <v>150376557.24000001</v>
      </c>
      <c r="AB51" s="2">
        <v>154157522.88</v>
      </c>
      <c r="AC51" s="2"/>
      <c r="AD51" s="2"/>
      <c r="AE51" s="2"/>
    </row>
    <row r="52" spans="1:31" x14ac:dyDescent="0.3">
      <c r="A52" t="str">
        <f t="shared" si="6"/>
        <v>Grand Total</v>
      </c>
      <c r="B52" t="str">
        <f t="shared" si="7"/>
        <v/>
      </c>
      <c r="C52" s="2">
        <f t="shared" si="2"/>
        <v>10431693424.757799</v>
      </c>
      <c r="D52" s="2">
        <f t="shared" si="3"/>
        <v>10746246657.424099</v>
      </c>
      <c r="E52" s="2">
        <f t="shared" si="4"/>
        <v>12037186262.6938</v>
      </c>
      <c r="F52" s="2">
        <f t="shared" si="5"/>
        <v>0</v>
      </c>
      <c r="G52" s="1">
        <f t="shared" si="8"/>
        <v>0.12012934808060161</v>
      </c>
      <c r="H52" s="1">
        <f t="shared" si="9"/>
        <v>0.15390529347091864</v>
      </c>
      <c r="I52" s="1">
        <f t="shared" si="10"/>
        <v>0</v>
      </c>
      <c r="J52" s="1">
        <f t="shared" si="11"/>
        <v>0.63391203384797656</v>
      </c>
      <c r="K52" s="1" t="e">
        <f>AE52/SUM(AE32:AE$59)</f>
        <v>#DIV/0!</v>
      </c>
      <c r="L52" t="s">
        <v>117</v>
      </c>
      <c r="M52" t="s">
        <v>118</v>
      </c>
      <c r="N52" s="2">
        <f t="shared" ref="N52:AD52" si="12">SUM(N2:N51)</f>
        <v>4926896628.5374002</v>
      </c>
      <c r="O52" s="2">
        <f t="shared" si="12"/>
        <v>6172302428.8085995</v>
      </c>
      <c r="P52" s="2">
        <f t="shared" si="12"/>
        <v>7122162489.4984999</v>
      </c>
      <c r="Q52" s="2">
        <f t="shared" si="12"/>
        <v>6962968124.3053999</v>
      </c>
      <c r="R52" s="2">
        <f t="shared" si="12"/>
        <v>7317957635.0416002</v>
      </c>
      <c r="S52" s="2">
        <f t="shared" si="12"/>
        <v>9210379018.2126007</v>
      </c>
      <c r="T52" s="2">
        <f t="shared" si="12"/>
        <v>7011590582.0973005</v>
      </c>
      <c r="U52" s="2">
        <f t="shared" si="12"/>
        <v>8481062622.675499</v>
      </c>
      <c r="V52" s="2">
        <f t="shared" si="12"/>
        <v>8057604269.8418999</v>
      </c>
      <c r="W52" s="2">
        <f t="shared" si="12"/>
        <v>8988990380.0846004</v>
      </c>
      <c r="X52" s="2">
        <f t="shared" si="12"/>
        <v>9721932691.0074005</v>
      </c>
      <c r="Y52" s="2">
        <f t="shared" si="12"/>
        <v>9962384311.5879993</v>
      </c>
      <c r="Z52" s="2">
        <f t="shared" si="12"/>
        <v>10449051388.915602</v>
      </c>
      <c r="AA52" s="2">
        <f t="shared" si="12"/>
        <v>10431693424.757799</v>
      </c>
      <c r="AB52" s="2">
        <f t="shared" si="12"/>
        <v>9591467387.6899967</v>
      </c>
      <c r="AC52" s="2">
        <f t="shared" si="12"/>
        <v>10746246657.424099</v>
      </c>
      <c r="AD52" s="2">
        <f t="shared" si="12"/>
        <v>12037186262.6938</v>
      </c>
      <c r="AE52" s="2"/>
    </row>
    <row r="53" spans="1:31" x14ac:dyDescent="0.3">
      <c r="A53" t="s">
        <v>4</v>
      </c>
      <c r="B53" t="s">
        <v>53</v>
      </c>
      <c r="C53" s="2">
        <f t="shared" si="2"/>
        <v>983913829.38078296</v>
      </c>
      <c r="D53" s="2">
        <f t="shared" si="3"/>
        <v>2183285986.3614898</v>
      </c>
      <c r="E53" s="2">
        <f t="shared" si="4"/>
        <v>2251608714.6199999</v>
      </c>
      <c r="F53" s="2">
        <f t="shared" si="5"/>
        <v>0</v>
      </c>
      <c r="G53" s="1">
        <f t="shared" si="8"/>
        <v>3.1293531257612361E-2</v>
      </c>
      <c r="H53" s="1">
        <f t="shared" si="9"/>
        <v>1.2884206394751345</v>
      </c>
      <c r="I53" s="1">
        <f t="shared" si="10"/>
        <v>0</v>
      </c>
      <c r="J53" s="1">
        <f t="shared" si="11"/>
        <v>0.11857603833366057</v>
      </c>
      <c r="K53" s="1" t="e">
        <f>AE53/SUM(AE32:AE$59)</f>
        <v>#DIV/0!</v>
      </c>
      <c r="L53" t="s">
        <v>40</v>
      </c>
      <c r="M53" t="s">
        <v>53</v>
      </c>
      <c r="N53" s="2"/>
      <c r="O53" s="2">
        <v>27740.029530870401</v>
      </c>
      <c r="P53" s="2">
        <v>35226370.000457898</v>
      </c>
      <c r="Q53" s="2">
        <v>157000956.58206299</v>
      </c>
      <c r="R53" s="2">
        <v>259648517.96945301</v>
      </c>
      <c r="S53" s="2">
        <v>335878641.54459399</v>
      </c>
      <c r="T53" s="2">
        <v>456515416.47877502</v>
      </c>
      <c r="U53" s="2">
        <v>610532691.49577999</v>
      </c>
      <c r="V53" s="2">
        <v>803116687.91167605</v>
      </c>
      <c r="W53" s="2">
        <v>1184635028.3015599</v>
      </c>
      <c r="X53" s="2">
        <v>1192495067.05059</v>
      </c>
      <c r="Y53" s="2">
        <v>834944976.52358198</v>
      </c>
      <c r="Z53" s="2">
        <v>1072431562.77237</v>
      </c>
      <c r="AA53" s="2">
        <v>983913829.38078296</v>
      </c>
      <c r="AB53" s="2">
        <v>1823197667.8234501</v>
      </c>
      <c r="AC53" s="2">
        <v>2183285986.3614898</v>
      </c>
      <c r="AD53" s="2">
        <v>2251608714.6199999</v>
      </c>
      <c r="AE53" s="2"/>
    </row>
    <row r="54" spans="1:31" x14ac:dyDescent="0.3">
      <c r="A54" t="s">
        <v>4</v>
      </c>
      <c r="B54" t="s">
        <v>54</v>
      </c>
      <c r="C54" s="2">
        <f t="shared" si="2"/>
        <v>0</v>
      </c>
      <c r="D54" s="2">
        <f t="shared" si="3"/>
        <v>799038.24107899098</v>
      </c>
      <c r="E54" s="2">
        <f t="shared" si="4"/>
        <v>872426</v>
      </c>
      <c r="F54" s="2">
        <f t="shared" si="5"/>
        <v>0</v>
      </c>
      <c r="G54" s="1">
        <f t="shared" si="8"/>
        <v>9.1845114724307786E-2</v>
      </c>
      <c r="H54" s="1" t="e">
        <f t="shared" si="9"/>
        <v>#DIV/0!</v>
      </c>
      <c r="I54" s="1">
        <f t="shared" si="10"/>
        <v>0</v>
      </c>
      <c r="J54" s="1">
        <f t="shared" si="11"/>
        <v>4.5944403282672955E-5</v>
      </c>
      <c r="K54" s="1" t="e">
        <f>AE54/SUM(AE32:AE$59)</f>
        <v>#DIV/0!</v>
      </c>
      <c r="L54" t="s">
        <v>40</v>
      </c>
      <c r="M54" t="s">
        <v>54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>
        <v>41958.065994438897</v>
      </c>
      <c r="AC54" s="2">
        <v>799038.24107899098</v>
      </c>
      <c r="AD54" s="2">
        <v>872426</v>
      </c>
      <c r="AE54" s="2"/>
    </row>
    <row r="55" spans="1:31" x14ac:dyDescent="0.3">
      <c r="A55" t="str">
        <f t="shared" ref="A55:A86" si="13">L55</f>
        <v>SpaceParentID</v>
      </c>
      <c r="B55" t="str">
        <f t="shared" ref="B55:B86" si="14">M55</f>
        <v>Customer</v>
      </c>
      <c r="C55" s="2" t="str">
        <f t="shared" ref="C55:C86" si="15">AA55</f>
        <v>2020</v>
      </c>
      <c r="D55" s="2" t="str">
        <f t="shared" ref="D55:D86" si="16">AC55</f>
        <v>2022</v>
      </c>
      <c r="E55" s="2" t="str">
        <f t="shared" ref="E55:E86" si="17">AD55</f>
        <v>2023</v>
      </c>
      <c r="F55" s="2">
        <f t="shared" ref="F55:F86" si="18">AE55</f>
        <v>0</v>
      </c>
      <c r="G55" s="1" t="str">
        <f>AC55&amp;"-"&amp;AD55</f>
        <v>2022-2023</v>
      </c>
      <c r="H55" s="1" t="str">
        <f>AA55&amp;"-"&amp;AD55</f>
        <v>2020-2023</v>
      </c>
      <c r="I55" s="1" t="str">
        <f>AE55&amp;"/"&amp;AD55</f>
        <v>/2023</v>
      </c>
      <c r="J55" s="1" t="str">
        <f>"Share "&amp;AD55</f>
        <v>Share 2023</v>
      </c>
      <c r="K55" s="1" t="str">
        <f>"Share "&amp;AE55</f>
        <v xml:space="preserve">Share </v>
      </c>
      <c r="L55" t="s">
        <v>78</v>
      </c>
      <c r="M55" t="s">
        <v>135</v>
      </c>
      <c r="N55" s="2" t="s">
        <v>80</v>
      </c>
      <c r="O55" s="2" t="s">
        <v>81</v>
      </c>
      <c r="P55" s="2" t="s">
        <v>82</v>
      </c>
      <c r="Q55" s="2" t="s">
        <v>83</v>
      </c>
      <c r="R55" s="2" t="s">
        <v>84</v>
      </c>
      <c r="S55" s="2" t="s">
        <v>85</v>
      </c>
      <c r="T55" s="2" t="s">
        <v>86</v>
      </c>
      <c r="U55" s="2" t="s">
        <v>87</v>
      </c>
      <c r="V55" s="2" t="s">
        <v>88</v>
      </c>
      <c r="W55" s="2" t="s">
        <v>89</v>
      </c>
      <c r="X55" s="2" t="s">
        <v>90</v>
      </c>
      <c r="Y55" s="2" t="s">
        <v>91</v>
      </c>
      <c r="Z55" s="2" t="s">
        <v>92</v>
      </c>
      <c r="AA55" s="2" t="s">
        <v>93</v>
      </c>
      <c r="AB55" s="2" t="s">
        <v>94</v>
      </c>
      <c r="AC55" s="2" t="s">
        <v>95</v>
      </c>
      <c r="AD55" s="2" t="s">
        <v>96</v>
      </c>
      <c r="AE55" s="2"/>
    </row>
    <row r="56" spans="1:31" x14ac:dyDescent="0.3">
      <c r="A56" t="str">
        <f t="shared" si="13"/>
        <v>ABL Space</v>
      </c>
      <c r="B56" t="str">
        <f t="shared" si="14"/>
        <v>Defense</v>
      </c>
      <c r="C56" s="2">
        <f t="shared" si="15"/>
        <v>2661998.67221358</v>
      </c>
      <c r="D56" s="2">
        <f t="shared" si="16"/>
        <v>1568569.6962414</v>
      </c>
      <c r="E56" s="2">
        <f t="shared" si="17"/>
        <v>17049988</v>
      </c>
      <c r="F56" s="2">
        <f t="shared" si="18"/>
        <v>0</v>
      </c>
      <c r="G56" s="1">
        <f t="shared" ref="G56:G87" si="19">AD56/AC56-1</f>
        <v>9.8697675601250676</v>
      </c>
      <c r="H56" s="1">
        <f t="shared" ref="H56:H87" si="20">AD56/AA56-1</f>
        <v>5.4049573645437299</v>
      </c>
      <c r="I56" s="1">
        <f t="shared" ref="I56:I87" si="21">AE56/AD56</f>
        <v>0</v>
      </c>
      <c r="J56" s="1">
        <f t="shared" ref="J56:J87" si="22">AD56/SUM(AD$55:AD$105)</f>
        <v>1.4164429815996206E-3</v>
      </c>
      <c r="K56" s="1" t="e">
        <f>AE56/SUM(AE55:AE$105)</f>
        <v>#DIV/0!</v>
      </c>
      <c r="L56" t="s">
        <v>97</v>
      </c>
      <c r="M56" t="s">
        <v>136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>
        <v>2661998.67221358</v>
      </c>
      <c r="AB56" s="2">
        <v>839161.31988877803</v>
      </c>
      <c r="AC56" s="2">
        <v>1568569.6962414</v>
      </c>
      <c r="AD56" s="2">
        <v>17049988</v>
      </c>
      <c r="AE56" s="2"/>
    </row>
    <row r="57" spans="1:31" x14ac:dyDescent="0.3">
      <c r="A57" t="str">
        <f t="shared" si="13"/>
        <v>ABL Space</v>
      </c>
      <c r="B57" t="str">
        <f t="shared" si="14"/>
        <v>NASA</v>
      </c>
      <c r="C57" s="2">
        <f t="shared" si="15"/>
        <v>0</v>
      </c>
      <c r="D57" s="2">
        <f t="shared" si="16"/>
        <v>0</v>
      </c>
      <c r="E57" s="2">
        <f t="shared" si="17"/>
        <v>5000</v>
      </c>
      <c r="F57" s="2">
        <f t="shared" si="18"/>
        <v>0</v>
      </c>
      <c r="G57" s="1" t="e">
        <f t="shared" si="19"/>
        <v>#DIV/0!</v>
      </c>
      <c r="H57" s="1" t="e">
        <f t="shared" si="20"/>
        <v>#DIV/0!</v>
      </c>
      <c r="I57" s="1">
        <f t="shared" si="21"/>
        <v>0</v>
      </c>
      <c r="J57" s="1">
        <f t="shared" si="22"/>
        <v>4.1537946583880897E-7</v>
      </c>
      <c r="K57" s="1" t="e">
        <f>AE57/SUM(AE55:AE$105)</f>
        <v>#DIV/0!</v>
      </c>
      <c r="L57" t="s">
        <v>97</v>
      </c>
      <c r="M57" t="s">
        <v>137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>
        <v>0</v>
      </c>
      <c r="AD57" s="2">
        <v>5000</v>
      </c>
      <c r="AE57" s="2"/>
    </row>
    <row r="58" spans="1:31" x14ac:dyDescent="0.3">
      <c r="A58" t="str">
        <f t="shared" si="13"/>
        <v>BLUE ORIGIN</v>
      </c>
      <c r="B58" t="str">
        <f t="shared" si="14"/>
        <v>Defense</v>
      </c>
      <c r="C58" s="2">
        <f t="shared" si="15"/>
        <v>1711549.40716063</v>
      </c>
      <c r="D58" s="2">
        <f t="shared" si="16"/>
        <v>52225.6306868432</v>
      </c>
      <c r="E58" s="2">
        <f t="shared" si="17"/>
        <v>0</v>
      </c>
      <c r="F58" s="2">
        <f t="shared" si="18"/>
        <v>0</v>
      </c>
      <c r="G58" s="1">
        <f t="shared" si="19"/>
        <v>-1</v>
      </c>
      <c r="H58" s="1">
        <f t="shared" si="20"/>
        <v>-1</v>
      </c>
      <c r="I58" s="1" t="e">
        <f t="shared" si="21"/>
        <v>#DIV/0!</v>
      </c>
      <c r="J58" s="1">
        <f t="shared" si="22"/>
        <v>0</v>
      </c>
      <c r="K58" s="1" t="e">
        <f>AE58/SUM(AE55:AE$105)</f>
        <v>#DIV/0!</v>
      </c>
      <c r="L58" t="s">
        <v>100</v>
      </c>
      <c r="M58" t="s">
        <v>136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>
        <v>1550361.69624762</v>
      </c>
      <c r="AA58" s="2">
        <v>1711549.40716063</v>
      </c>
      <c r="AB58" s="2"/>
      <c r="AC58" s="2">
        <v>52225.6306868432</v>
      </c>
      <c r="AD58" s="2"/>
      <c r="AE58" s="2"/>
    </row>
    <row r="59" spans="1:31" x14ac:dyDescent="0.3">
      <c r="A59" t="str">
        <f t="shared" si="13"/>
        <v>BLUE ORIGIN</v>
      </c>
      <c r="B59" t="str">
        <f t="shared" si="14"/>
        <v>NASA</v>
      </c>
      <c r="C59" s="2">
        <f t="shared" si="15"/>
        <v>268066898.355766</v>
      </c>
      <c r="D59" s="2">
        <f t="shared" si="16"/>
        <v>18200359.877376899</v>
      </c>
      <c r="E59" s="2">
        <f t="shared" si="17"/>
        <v>440844387.61000001</v>
      </c>
      <c r="F59" s="2">
        <f t="shared" si="18"/>
        <v>0</v>
      </c>
      <c r="G59" s="1">
        <f t="shared" si="19"/>
        <v>23.22174015130167</v>
      </c>
      <c r="H59" s="1">
        <f t="shared" si="20"/>
        <v>0.6445312357250903</v>
      </c>
      <c r="I59" s="1">
        <f t="shared" si="21"/>
        <v>0</v>
      </c>
      <c r="J59" s="1">
        <f t="shared" si="22"/>
        <v>3.6623541248695733E-2</v>
      </c>
      <c r="K59" s="1" t="e">
        <f>AE59/SUM(AE55:AE$105)</f>
        <v>#DIV/0!</v>
      </c>
      <c r="L59" t="s">
        <v>100</v>
      </c>
      <c r="M59" t="s">
        <v>137</v>
      </c>
      <c r="N59" s="2"/>
      <c r="O59" s="2"/>
      <c r="P59" s="2"/>
      <c r="Q59" s="2"/>
      <c r="R59" s="2"/>
      <c r="S59" s="2"/>
      <c r="T59" s="2"/>
      <c r="U59" s="2"/>
      <c r="V59" s="2"/>
      <c r="W59" s="2">
        <v>970601.73317900696</v>
      </c>
      <c r="X59" s="2">
        <v>811311.96249855298</v>
      </c>
      <c r="Y59" s="2">
        <v>1638498.9225023701</v>
      </c>
      <c r="Z59" s="2">
        <v>6053379.8675601603</v>
      </c>
      <c r="AA59" s="2">
        <v>268066898.355766</v>
      </c>
      <c r="AB59" s="2">
        <v>313846817.66620499</v>
      </c>
      <c r="AC59" s="2">
        <v>18200359.877376899</v>
      </c>
      <c r="AD59" s="2">
        <v>440844387.61000001</v>
      </c>
      <c r="AE59" s="2"/>
    </row>
    <row r="60" spans="1:31" x14ac:dyDescent="0.3">
      <c r="A60" t="str">
        <f t="shared" si="13"/>
        <v>BOEING</v>
      </c>
      <c r="B60" t="str">
        <f t="shared" si="14"/>
        <v>Defense</v>
      </c>
      <c r="C60" s="2">
        <f t="shared" si="15"/>
        <v>503838516.47082502</v>
      </c>
      <c r="D60" s="2">
        <f t="shared" si="16"/>
        <v>21028391.091423601</v>
      </c>
      <c r="E60" s="2">
        <f t="shared" si="17"/>
        <v>70075311.140599996</v>
      </c>
      <c r="F60" s="2">
        <f t="shared" si="18"/>
        <v>0</v>
      </c>
      <c r="G60" s="1">
        <f t="shared" si="19"/>
        <v>2.3324142981713951</v>
      </c>
      <c r="H60" s="1">
        <f t="shared" si="20"/>
        <v>-0.86091712155821709</v>
      </c>
      <c r="I60" s="1">
        <f t="shared" si="21"/>
        <v>0</v>
      </c>
      <c r="J60" s="1">
        <f t="shared" si="22"/>
        <v>5.8215690620141529E-3</v>
      </c>
      <c r="K60" s="1" t="e">
        <f>AE60/SUM(AE55:AE$105)</f>
        <v>#DIV/0!</v>
      </c>
      <c r="L60" t="s">
        <v>104</v>
      </c>
      <c r="M60" t="s">
        <v>136</v>
      </c>
      <c r="N60" s="2">
        <v>1314335935.56124</v>
      </c>
      <c r="O60" s="2">
        <v>1984285416.1180401</v>
      </c>
      <c r="P60" s="2">
        <v>814373564.03423798</v>
      </c>
      <c r="Q60" s="2">
        <v>583358752.48440099</v>
      </c>
      <c r="R60" s="2">
        <v>816215715.25097799</v>
      </c>
      <c r="S60" s="2">
        <v>1633685549.88078</v>
      </c>
      <c r="T60" s="2">
        <v>225068755.653936</v>
      </c>
      <c r="U60" s="2">
        <v>93020211.971596807</v>
      </c>
      <c r="V60" s="2">
        <v>113858300.085462</v>
      </c>
      <c r="W60" s="2">
        <v>213247209.73650101</v>
      </c>
      <c r="X60" s="2">
        <v>78252720.224543095</v>
      </c>
      <c r="Y60" s="2">
        <v>17764510.931166701</v>
      </c>
      <c r="Z60" s="2">
        <v>438025860.84902</v>
      </c>
      <c r="AA60" s="2">
        <v>503838516.47082502</v>
      </c>
      <c r="AB60" s="2">
        <v>87598630.355802804</v>
      </c>
      <c r="AC60" s="2">
        <v>21028391.091423601</v>
      </c>
      <c r="AD60" s="2">
        <v>70075311.140599996</v>
      </c>
      <c r="AE60" s="2"/>
    </row>
    <row r="61" spans="1:31" x14ac:dyDescent="0.3">
      <c r="A61" t="str">
        <f t="shared" si="13"/>
        <v>BOEING</v>
      </c>
      <c r="B61" t="str">
        <f t="shared" si="14"/>
        <v>Energy</v>
      </c>
      <c r="C61" s="2">
        <f t="shared" si="15"/>
        <v>0</v>
      </c>
      <c r="D61" s="2">
        <f t="shared" si="16"/>
        <v>0</v>
      </c>
      <c r="E61" s="2">
        <f t="shared" si="17"/>
        <v>0</v>
      </c>
      <c r="F61" s="2">
        <f t="shared" si="18"/>
        <v>0</v>
      </c>
      <c r="G61" s="1" t="e">
        <f t="shared" si="19"/>
        <v>#DIV/0!</v>
      </c>
      <c r="H61" s="1" t="e">
        <f t="shared" si="20"/>
        <v>#DIV/0!</v>
      </c>
      <c r="I61" s="1" t="e">
        <f t="shared" si="21"/>
        <v>#DIV/0!</v>
      </c>
      <c r="J61" s="1">
        <f t="shared" si="22"/>
        <v>0</v>
      </c>
      <c r="K61" s="1" t="e">
        <f>AE61/SUM(AE55:AE$105)</f>
        <v>#DIV/0!</v>
      </c>
      <c r="L61" t="s">
        <v>104</v>
      </c>
      <c r="M61" t="s">
        <v>138</v>
      </c>
      <c r="N61" s="2"/>
      <c r="O61" s="2"/>
      <c r="P61" s="2">
        <v>-7075.3370086549503</v>
      </c>
      <c r="Q61" s="2">
        <v>166230.53751712799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3">
      <c r="A62" t="str">
        <f t="shared" si="13"/>
        <v>BOEING</v>
      </c>
      <c r="B62" t="str">
        <f t="shared" si="14"/>
        <v>GSA</v>
      </c>
      <c r="C62" s="2">
        <f t="shared" si="15"/>
        <v>0</v>
      </c>
      <c r="D62" s="2">
        <f t="shared" si="16"/>
        <v>0</v>
      </c>
      <c r="E62" s="2">
        <f t="shared" si="17"/>
        <v>0</v>
      </c>
      <c r="F62" s="2">
        <f t="shared" si="18"/>
        <v>0</v>
      </c>
      <c r="G62" s="1" t="e">
        <f t="shared" si="19"/>
        <v>#DIV/0!</v>
      </c>
      <c r="H62" s="1" t="e">
        <f t="shared" si="20"/>
        <v>#DIV/0!</v>
      </c>
      <c r="I62" s="1" t="e">
        <f t="shared" si="21"/>
        <v>#DIV/0!</v>
      </c>
      <c r="J62" s="1">
        <f t="shared" si="22"/>
        <v>0</v>
      </c>
      <c r="K62" s="1" t="e">
        <f>AE62/SUM(AE55:AE$105)</f>
        <v>#DIV/0!</v>
      </c>
      <c r="L62" t="s">
        <v>104</v>
      </c>
      <c r="M62" t="s">
        <v>139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>
        <v>0</v>
      </c>
      <c r="AD62" s="2"/>
      <c r="AE62" s="2"/>
    </row>
    <row r="63" spans="1:31" x14ac:dyDescent="0.3">
      <c r="A63" t="str">
        <f t="shared" si="13"/>
        <v>BOEING</v>
      </c>
      <c r="B63" t="str">
        <f t="shared" si="14"/>
        <v>NASA</v>
      </c>
      <c r="C63" s="2">
        <f t="shared" si="15"/>
        <v>1692285431.5889001</v>
      </c>
      <c r="D63" s="2">
        <f t="shared" si="16"/>
        <v>1753613808.3425601</v>
      </c>
      <c r="E63" s="2">
        <f t="shared" si="17"/>
        <v>1548086651.2131</v>
      </c>
      <c r="F63" s="2">
        <f t="shared" si="18"/>
        <v>0</v>
      </c>
      <c r="G63" s="1">
        <f t="shared" si="19"/>
        <v>-0.11720206361953522</v>
      </c>
      <c r="H63" s="1">
        <f t="shared" si="20"/>
        <v>-8.5209491072915977E-2</v>
      </c>
      <c r="I63" s="1">
        <f t="shared" si="21"/>
        <v>0</v>
      </c>
      <c r="J63" s="1">
        <f t="shared" si="22"/>
        <v>0.12860868125061761</v>
      </c>
      <c r="K63" s="1" t="e">
        <f>AE63/SUM(AE55:AE$105)</f>
        <v>#DIV/0!</v>
      </c>
      <c r="L63" t="s">
        <v>104</v>
      </c>
      <c r="M63" t="s">
        <v>137</v>
      </c>
      <c r="N63" s="2">
        <v>737475744.01707494</v>
      </c>
      <c r="O63" s="2">
        <v>1206332018.49371</v>
      </c>
      <c r="P63" s="2">
        <v>1316460528.70122</v>
      </c>
      <c r="Q63" s="2">
        <v>1470673706.5541799</v>
      </c>
      <c r="R63" s="2">
        <v>1537060505.7379899</v>
      </c>
      <c r="S63" s="2">
        <v>1515798439.9688599</v>
      </c>
      <c r="T63" s="2">
        <v>1875634647.63539</v>
      </c>
      <c r="U63" s="2">
        <v>1640127058.87726</v>
      </c>
      <c r="V63" s="2">
        <v>1721085212.32233</v>
      </c>
      <c r="W63" s="2">
        <v>1814255847.9115601</v>
      </c>
      <c r="X63" s="2">
        <v>1898560640.08427</v>
      </c>
      <c r="Y63" s="2">
        <v>2198814853.4668498</v>
      </c>
      <c r="Z63" s="2">
        <v>1978863569.61866</v>
      </c>
      <c r="AA63" s="2">
        <v>1692285431.5889001</v>
      </c>
      <c r="AB63" s="2">
        <v>1847751877.2258</v>
      </c>
      <c r="AC63" s="2">
        <v>1753613808.3425601</v>
      </c>
      <c r="AD63" s="2">
        <v>1548086651.2131</v>
      </c>
      <c r="AE63" s="2"/>
    </row>
    <row r="64" spans="1:31" x14ac:dyDescent="0.3">
      <c r="A64" t="str">
        <f t="shared" si="13"/>
        <v>BOEING</v>
      </c>
      <c r="B64" t="str">
        <f t="shared" si="14"/>
        <v>Other Agencies</v>
      </c>
      <c r="C64" s="2">
        <f t="shared" si="15"/>
        <v>0</v>
      </c>
      <c r="D64" s="2">
        <f t="shared" si="16"/>
        <v>-186633.07711872499</v>
      </c>
      <c r="E64" s="2">
        <f t="shared" si="17"/>
        <v>0</v>
      </c>
      <c r="F64" s="2">
        <f t="shared" si="18"/>
        <v>0</v>
      </c>
      <c r="G64" s="1">
        <f t="shared" si="19"/>
        <v>-1</v>
      </c>
      <c r="H64" s="1" t="e">
        <f t="shared" si="20"/>
        <v>#DIV/0!</v>
      </c>
      <c r="I64" s="1" t="e">
        <f t="shared" si="21"/>
        <v>#DIV/0!</v>
      </c>
      <c r="J64" s="1">
        <f t="shared" si="22"/>
        <v>0</v>
      </c>
      <c r="K64" s="1" t="e">
        <f>AE64/SUM(AE55:AE$105)</f>
        <v>#DIV/0!</v>
      </c>
      <c r="L64" t="s">
        <v>104</v>
      </c>
      <c r="M64" t="s">
        <v>140</v>
      </c>
      <c r="N64" s="2"/>
      <c r="O64" s="2"/>
      <c r="P64" s="2"/>
      <c r="Q64" s="2">
        <v>9169802.2978210095</v>
      </c>
      <c r="R64" s="2">
        <v>8688811.3015811406</v>
      </c>
      <c r="S64" s="2">
        <v>10690425.0762459</v>
      </c>
      <c r="T64" s="2">
        <v>7723505.2172258403</v>
      </c>
      <c r="U64" s="2">
        <v>632094.03480912803</v>
      </c>
      <c r="V64" s="2"/>
      <c r="W64" s="2"/>
      <c r="X64" s="2"/>
      <c r="Y64" s="2"/>
      <c r="Z64" s="2"/>
      <c r="AA64" s="2"/>
      <c r="AB64" s="2"/>
      <c r="AC64" s="2">
        <v>-186633.07711872499</v>
      </c>
      <c r="AD64" s="2"/>
      <c r="AE64" s="2"/>
    </row>
    <row r="65" spans="1:31" x14ac:dyDescent="0.3">
      <c r="A65" t="str">
        <f t="shared" si="13"/>
        <v>CALIFORNIA INSTITUTE OF TECHNOLOGY</v>
      </c>
      <c r="B65" t="str">
        <f t="shared" si="14"/>
        <v>Defense</v>
      </c>
      <c r="C65" s="2">
        <f t="shared" si="15"/>
        <v>139700.53292704199</v>
      </c>
      <c r="D65" s="2">
        <f t="shared" si="16"/>
        <v>0</v>
      </c>
      <c r="E65" s="2">
        <f t="shared" si="17"/>
        <v>0</v>
      </c>
      <c r="F65" s="2">
        <f t="shared" si="18"/>
        <v>0</v>
      </c>
      <c r="G65" s="1" t="e">
        <f t="shared" si="19"/>
        <v>#DIV/0!</v>
      </c>
      <c r="H65" s="1">
        <f t="shared" si="20"/>
        <v>-1</v>
      </c>
      <c r="I65" s="1" t="e">
        <f t="shared" si="21"/>
        <v>#DIV/0!</v>
      </c>
      <c r="J65" s="1">
        <f t="shared" si="22"/>
        <v>0</v>
      </c>
      <c r="K65" s="1" t="e">
        <f>AE65/SUM(AE55:AE$105)</f>
        <v>#DIV/0!</v>
      </c>
      <c r="L65" t="s">
        <v>119</v>
      </c>
      <c r="M65" t="s">
        <v>136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>
        <v>51445.662279451899</v>
      </c>
      <c r="Z65" s="2">
        <v>157116.31934226301</v>
      </c>
      <c r="AA65" s="2">
        <v>139700.53292704199</v>
      </c>
      <c r="AB65" s="2"/>
      <c r="AC65" s="2"/>
      <c r="AD65" s="2"/>
      <c r="AE65" s="2"/>
    </row>
    <row r="66" spans="1:31" x14ac:dyDescent="0.3">
      <c r="A66" t="str">
        <f t="shared" si="13"/>
        <v>CALIFORNIA INSTITUTE OF TECHNOLOGY</v>
      </c>
      <c r="B66" t="str">
        <f t="shared" si="14"/>
        <v>NASA</v>
      </c>
      <c r="C66" s="2">
        <f t="shared" si="15"/>
        <v>3261807722.68014</v>
      </c>
      <c r="D66" s="2">
        <f t="shared" si="16"/>
        <v>2769225157.1985102</v>
      </c>
      <c r="E66" s="2">
        <f t="shared" si="17"/>
        <v>2915419456.0369</v>
      </c>
      <c r="F66" s="2">
        <f t="shared" si="18"/>
        <v>0</v>
      </c>
      <c r="G66" s="1">
        <f t="shared" si="19"/>
        <v>5.2792492679175185E-2</v>
      </c>
      <c r="H66" s="1">
        <f t="shared" si="20"/>
        <v>-0.10619518257766036</v>
      </c>
      <c r="I66" s="1">
        <f t="shared" si="21"/>
        <v>0</v>
      </c>
      <c r="J66" s="1">
        <f t="shared" si="22"/>
        <v>0.24220107526893572</v>
      </c>
      <c r="K66" s="1" t="e">
        <f>AE66/SUM(AE55:AE$105)</f>
        <v>#DIV/0!</v>
      </c>
      <c r="L66" t="s">
        <v>119</v>
      </c>
      <c r="M66" t="s">
        <v>137</v>
      </c>
      <c r="N66" s="2">
        <v>2448289948.2687402</v>
      </c>
      <c r="O66" s="2">
        <v>2471189805.40766</v>
      </c>
      <c r="P66" s="2">
        <v>2387142862.5476799</v>
      </c>
      <c r="Q66" s="2">
        <v>2250493111.6216202</v>
      </c>
      <c r="R66" s="2">
        <v>2174591654.3689899</v>
      </c>
      <c r="S66" s="2">
        <v>2190706122.9184899</v>
      </c>
      <c r="T66" s="2">
        <v>2199997972.1163402</v>
      </c>
      <c r="U66" s="2">
        <v>2171552269.7551799</v>
      </c>
      <c r="V66" s="2">
        <v>2322272523.13908</v>
      </c>
      <c r="W66" s="2">
        <v>2654696712.3975801</v>
      </c>
      <c r="X66" s="2">
        <v>2871042800.5501099</v>
      </c>
      <c r="Y66" s="2">
        <v>3237123372.9026699</v>
      </c>
      <c r="Z66" s="2">
        <v>3554236059.3347301</v>
      </c>
      <c r="AA66" s="2">
        <v>3261807722.68014</v>
      </c>
      <c r="AB66" s="2">
        <v>2633492789.3917899</v>
      </c>
      <c r="AC66" s="2">
        <v>2769225157.1985102</v>
      </c>
      <c r="AD66" s="2">
        <v>2915419456.0369</v>
      </c>
      <c r="AE66" s="2"/>
    </row>
    <row r="67" spans="1:31" x14ac:dyDescent="0.3">
      <c r="A67" t="str">
        <f t="shared" si="13"/>
        <v>Firefly Aerospace</v>
      </c>
      <c r="B67" t="str">
        <f t="shared" si="14"/>
        <v>NASA</v>
      </c>
      <c r="C67" s="2">
        <f t="shared" si="15"/>
        <v>0</v>
      </c>
      <c r="D67" s="2">
        <f t="shared" si="16"/>
        <v>39601641.323541701</v>
      </c>
      <c r="E67" s="2">
        <f t="shared" si="17"/>
        <v>94871677</v>
      </c>
      <c r="F67" s="2">
        <f t="shared" si="18"/>
        <v>0</v>
      </c>
      <c r="G67" s="1">
        <f t="shared" si="19"/>
        <v>1.3956501253295861</v>
      </c>
      <c r="H67" s="1" t="e">
        <f t="shared" si="20"/>
        <v>#DIV/0!</v>
      </c>
      <c r="I67" s="1">
        <f t="shared" si="21"/>
        <v>0</v>
      </c>
      <c r="J67" s="1">
        <f t="shared" si="22"/>
        <v>7.8815493030984039E-3</v>
      </c>
      <c r="K67" s="1" t="e">
        <f>AE67/SUM(AE55:AE$105)</f>
        <v>#DIV/0!</v>
      </c>
      <c r="L67" t="s">
        <v>110</v>
      </c>
      <c r="M67" t="s">
        <v>137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>
        <v>29312.746145944599</v>
      </c>
      <c r="AA67" s="2"/>
      <c r="AB67" s="2">
        <v>55831361.214721099</v>
      </c>
      <c r="AC67" s="2">
        <v>39601641.323541701</v>
      </c>
      <c r="AD67" s="2">
        <v>94871677</v>
      </c>
      <c r="AE67" s="2"/>
    </row>
    <row r="68" spans="1:31" x14ac:dyDescent="0.3">
      <c r="A68" t="str">
        <f t="shared" si="13"/>
        <v>JOHNS HOPKINS UNIVERSITY</v>
      </c>
      <c r="B68" t="str">
        <f t="shared" si="14"/>
        <v>Defense</v>
      </c>
      <c r="C68" s="2">
        <f t="shared" si="15"/>
        <v>72550179.2953327</v>
      </c>
      <c r="D68" s="2">
        <f t="shared" si="16"/>
        <v>43463855.751479901</v>
      </c>
      <c r="E68" s="2">
        <f t="shared" si="17"/>
        <v>59142781</v>
      </c>
      <c r="F68" s="2">
        <f t="shared" si="18"/>
        <v>0</v>
      </c>
      <c r="G68" s="1">
        <f t="shared" si="19"/>
        <v>0.36073479854548451</v>
      </c>
      <c r="H68" s="1">
        <f t="shared" si="20"/>
        <v>-0.18480172517223847</v>
      </c>
      <c r="I68" s="1">
        <f t="shared" si="21"/>
        <v>0</v>
      </c>
      <c r="J68" s="1">
        <f t="shared" si="22"/>
        <v>4.9133393560003317E-3</v>
      </c>
      <c r="K68" s="1" t="e">
        <f>AE68/SUM(AE55:AE$105)</f>
        <v>#DIV/0!</v>
      </c>
      <c r="L68" t="s">
        <v>120</v>
      </c>
      <c r="M68" t="s">
        <v>136</v>
      </c>
      <c r="N68" s="2">
        <v>100397895.815614</v>
      </c>
      <c r="O68" s="2">
        <v>65439574.347222403</v>
      </c>
      <c r="P68" s="2">
        <v>34274801.691408798</v>
      </c>
      <c r="Q68" s="2">
        <v>59016849.124451503</v>
      </c>
      <c r="R68" s="2">
        <v>46772834.111575</v>
      </c>
      <c r="S68" s="2">
        <v>26950368.3266971</v>
      </c>
      <c r="T68" s="2">
        <v>27594751.849370498</v>
      </c>
      <c r="U68" s="2">
        <v>20714538.173546199</v>
      </c>
      <c r="V68" s="2">
        <v>24466847.037979301</v>
      </c>
      <c r="W68" s="2">
        <v>14783192.6469342</v>
      </c>
      <c r="X68" s="2">
        <v>8338082.3627212998</v>
      </c>
      <c r="Y68" s="2">
        <v>16562250.1993054</v>
      </c>
      <c r="Z68" s="2">
        <v>64691035.7561884</v>
      </c>
      <c r="AA68" s="2">
        <v>72550179.2953327</v>
      </c>
      <c r="AB68" s="2">
        <v>21773647.054889299</v>
      </c>
      <c r="AC68" s="2">
        <v>43463855.751479901</v>
      </c>
      <c r="AD68" s="2">
        <v>59142781</v>
      </c>
      <c r="AE68" s="2"/>
    </row>
    <row r="69" spans="1:31" x14ac:dyDescent="0.3">
      <c r="A69" t="str">
        <f t="shared" si="13"/>
        <v>JOHNS HOPKINS UNIVERSITY</v>
      </c>
      <c r="B69" t="str">
        <f t="shared" si="14"/>
        <v>NASA</v>
      </c>
      <c r="C69" s="2">
        <f t="shared" si="15"/>
        <v>297902827.092242</v>
      </c>
      <c r="D69" s="2">
        <f t="shared" si="16"/>
        <v>365080532.06453198</v>
      </c>
      <c r="E69" s="2">
        <f t="shared" si="17"/>
        <v>447891634.44929999</v>
      </c>
      <c r="F69" s="2">
        <f t="shared" si="18"/>
        <v>0</v>
      </c>
      <c r="G69" s="1">
        <f t="shared" si="19"/>
        <v>0.22682968581334872</v>
      </c>
      <c r="H69" s="1">
        <f t="shared" si="20"/>
        <v>0.50348232281332383</v>
      </c>
      <c r="I69" s="1">
        <f t="shared" si="21"/>
        <v>0</v>
      </c>
      <c r="J69" s="1">
        <f t="shared" si="22"/>
        <v>3.7208997574244264E-2</v>
      </c>
      <c r="K69" s="1" t="e">
        <f>AE69/SUM(AE55:AE$105)</f>
        <v>#DIV/0!</v>
      </c>
      <c r="L69" t="s">
        <v>120</v>
      </c>
      <c r="M69" t="s">
        <v>137</v>
      </c>
      <c r="N69" s="2">
        <v>45781790.023833603</v>
      </c>
      <c r="O69" s="2">
        <v>166994525.84914801</v>
      </c>
      <c r="P69" s="2">
        <v>296698425.255126</v>
      </c>
      <c r="Q69" s="2">
        <v>221227010.37063199</v>
      </c>
      <c r="R69" s="2">
        <v>179757389.157444</v>
      </c>
      <c r="S69" s="2">
        <v>221549246.726724</v>
      </c>
      <c r="T69" s="2">
        <v>185544843.22545299</v>
      </c>
      <c r="U69" s="2">
        <v>182365835.00389999</v>
      </c>
      <c r="V69" s="2">
        <v>242027198.08462301</v>
      </c>
      <c r="W69" s="2">
        <v>266183304.52507001</v>
      </c>
      <c r="X69" s="2">
        <v>187979611.11664501</v>
      </c>
      <c r="Y69" s="2">
        <v>327022637.63429499</v>
      </c>
      <c r="Z69" s="2">
        <v>179876722.13893199</v>
      </c>
      <c r="AA69" s="2">
        <v>297902827.092242</v>
      </c>
      <c r="AB69" s="2">
        <v>282578737.754085</v>
      </c>
      <c r="AC69" s="2">
        <v>365080532.06453198</v>
      </c>
      <c r="AD69" s="2">
        <v>447891634.44929999</v>
      </c>
      <c r="AE69" s="2"/>
    </row>
    <row r="70" spans="1:31" x14ac:dyDescent="0.3">
      <c r="A70" t="str">
        <f t="shared" si="13"/>
        <v>LORAL SPACE</v>
      </c>
      <c r="B70" t="str">
        <f t="shared" si="14"/>
        <v>Defense</v>
      </c>
      <c r="C70" s="2">
        <f t="shared" si="15"/>
        <v>0</v>
      </c>
      <c r="D70" s="2">
        <f t="shared" si="16"/>
        <v>0</v>
      </c>
      <c r="E70" s="2">
        <f t="shared" si="17"/>
        <v>0</v>
      </c>
      <c r="F70" s="2">
        <f t="shared" si="18"/>
        <v>0</v>
      </c>
      <c r="G70" s="1" t="e">
        <f t="shared" si="19"/>
        <v>#DIV/0!</v>
      </c>
      <c r="H70" s="1" t="e">
        <f t="shared" si="20"/>
        <v>#DIV/0!</v>
      </c>
      <c r="I70" s="1" t="e">
        <f t="shared" si="21"/>
        <v>#DIV/0!</v>
      </c>
      <c r="J70" s="1">
        <f t="shared" si="22"/>
        <v>0</v>
      </c>
      <c r="K70" s="1" t="e">
        <f>AE70/SUM(AE55:AE$105)</f>
        <v>#DIV/0!</v>
      </c>
      <c r="L70" t="s">
        <v>121</v>
      </c>
      <c r="M70" t="s">
        <v>136</v>
      </c>
      <c r="N70" s="2">
        <v>77031803.728746697</v>
      </c>
      <c r="O70" s="2">
        <v>0</v>
      </c>
      <c r="P70" s="2">
        <v>119472555.97369801</v>
      </c>
      <c r="Q70" s="2">
        <v>30355274.148346301</v>
      </c>
      <c r="R70" s="2">
        <v>33299026.2198007</v>
      </c>
      <c r="S70" s="2">
        <v>13335072.000782499</v>
      </c>
      <c r="T70" s="2">
        <v>161998.70690758599</v>
      </c>
      <c r="U70" s="2"/>
      <c r="V70" s="2">
        <v>0</v>
      </c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3">
      <c r="A71" t="str">
        <f t="shared" si="13"/>
        <v>LORAL SPACE</v>
      </c>
      <c r="B71" t="str">
        <f t="shared" si="14"/>
        <v>NASA</v>
      </c>
      <c r="C71" s="2">
        <f t="shared" si="15"/>
        <v>0</v>
      </c>
      <c r="D71" s="2">
        <f t="shared" si="16"/>
        <v>0</v>
      </c>
      <c r="E71" s="2">
        <f t="shared" si="17"/>
        <v>0</v>
      </c>
      <c r="F71" s="2">
        <f t="shared" si="18"/>
        <v>0</v>
      </c>
      <c r="G71" s="1" t="e">
        <f t="shared" si="19"/>
        <v>#DIV/0!</v>
      </c>
      <c r="H71" s="1" t="e">
        <f t="shared" si="20"/>
        <v>#DIV/0!</v>
      </c>
      <c r="I71" s="1" t="e">
        <f t="shared" si="21"/>
        <v>#DIV/0!</v>
      </c>
      <c r="J71" s="1">
        <f t="shared" si="22"/>
        <v>0</v>
      </c>
      <c r="K71" s="1" t="e">
        <f>AE71/SUM(AE55:AE$105)</f>
        <v>#DIV/0!</v>
      </c>
      <c r="L71" t="s">
        <v>121</v>
      </c>
      <c r="M71" t="s">
        <v>137</v>
      </c>
      <c r="N71" s="2">
        <v>1114564.02870801</v>
      </c>
      <c r="O71" s="2"/>
      <c r="P71" s="2">
        <v>68648.071043778895</v>
      </c>
      <c r="Q71" s="2">
        <v>7342167.4816978499</v>
      </c>
      <c r="R71" s="2">
        <v>9007806.5793322809</v>
      </c>
      <c r="S71" s="2">
        <v>3397240.6043724199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3">
      <c r="A72" t="str">
        <f t="shared" si="13"/>
        <v>LORAL SPACE</v>
      </c>
      <c r="B72" t="str">
        <f t="shared" si="14"/>
        <v>Other Agencies</v>
      </c>
      <c r="C72" s="2">
        <f t="shared" si="15"/>
        <v>0</v>
      </c>
      <c r="D72" s="2">
        <f t="shared" si="16"/>
        <v>0</v>
      </c>
      <c r="E72" s="2">
        <f t="shared" si="17"/>
        <v>0</v>
      </c>
      <c r="F72" s="2">
        <f t="shared" si="18"/>
        <v>0</v>
      </c>
      <c r="G72" s="1" t="e">
        <f t="shared" si="19"/>
        <v>#DIV/0!</v>
      </c>
      <c r="H72" s="1" t="e">
        <f t="shared" si="20"/>
        <v>#DIV/0!</v>
      </c>
      <c r="I72" s="1" t="e">
        <f t="shared" si="21"/>
        <v>#DIV/0!</v>
      </c>
      <c r="J72" s="1">
        <f t="shared" si="22"/>
        <v>0</v>
      </c>
      <c r="K72" s="1" t="e">
        <f>AE72/SUM(AE55:AE$105)</f>
        <v>#DIV/0!</v>
      </c>
      <c r="L72" t="s">
        <v>121</v>
      </c>
      <c r="M72" t="s">
        <v>140</v>
      </c>
      <c r="N72" s="2"/>
      <c r="O72" s="2"/>
      <c r="P72" s="2">
        <v>34324.035521889396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3">
      <c r="A73" t="str">
        <f t="shared" si="13"/>
        <v>MAXAR TECHNOLOGIES</v>
      </c>
      <c r="B73" t="str">
        <f t="shared" si="14"/>
        <v>Defense</v>
      </c>
      <c r="C73" s="2">
        <f t="shared" si="15"/>
        <v>34378240.650633603</v>
      </c>
      <c r="D73" s="2">
        <f t="shared" si="16"/>
        <v>12801038.7062103</v>
      </c>
      <c r="E73" s="2">
        <f t="shared" si="17"/>
        <v>2637413</v>
      </c>
      <c r="F73" s="2">
        <f t="shared" si="18"/>
        <v>0</v>
      </c>
      <c r="G73" s="1">
        <f t="shared" si="19"/>
        <v>-0.79396882858259898</v>
      </c>
      <c r="H73" s="1">
        <f t="shared" si="20"/>
        <v>-0.92328249060786671</v>
      </c>
      <c r="I73" s="1">
        <f t="shared" si="21"/>
        <v>0</v>
      </c>
      <c r="J73" s="1">
        <f t="shared" si="22"/>
        <v>2.1910544062726613E-4</v>
      </c>
      <c r="K73" s="1" t="e">
        <f>AE73/SUM(AE55:AE$105)</f>
        <v>#DIV/0!</v>
      </c>
      <c r="L73" t="s">
        <v>122</v>
      </c>
      <c r="M73" t="s">
        <v>136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>
        <v>447820.87638798699</v>
      </c>
      <c r="Z73" s="2">
        <v>24212431.497416701</v>
      </c>
      <c r="AA73" s="2">
        <v>34378240.650633603</v>
      </c>
      <c r="AB73" s="2">
        <v>6585611.6048482703</v>
      </c>
      <c r="AC73" s="2">
        <v>12801038.7062103</v>
      </c>
      <c r="AD73" s="2">
        <v>2637413</v>
      </c>
      <c r="AE73" s="2"/>
    </row>
    <row r="74" spans="1:31" x14ac:dyDescent="0.3">
      <c r="A74" t="str">
        <f t="shared" si="13"/>
        <v>MAXAR TECHNOLOGIES</v>
      </c>
      <c r="B74" t="str">
        <f t="shared" si="14"/>
        <v>NASA</v>
      </c>
      <c r="C74" s="2">
        <f t="shared" si="15"/>
        <v>108652575.726999</v>
      </c>
      <c r="D74" s="2">
        <f t="shared" si="16"/>
        <v>203626022.160826</v>
      </c>
      <c r="E74" s="2">
        <f t="shared" si="17"/>
        <v>183028480</v>
      </c>
      <c r="F74" s="2">
        <f t="shared" si="18"/>
        <v>0</v>
      </c>
      <c r="G74" s="1">
        <f t="shared" si="19"/>
        <v>-0.10115378153661436</v>
      </c>
      <c r="H74" s="1">
        <f t="shared" si="20"/>
        <v>0.68452960065924495</v>
      </c>
      <c r="I74" s="1">
        <f t="shared" si="21"/>
        <v>0</v>
      </c>
      <c r="J74" s="1">
        <f t="shared" si="22"/>
        <v>1.5205254451137826E-2</v>
      </c>
      <c r="K74" s="1" t="e">
        <f>AE74/SUM(AE55:AE$105)</f>
        <v>#DIV/0!</v>
      </c>
      <c r="L74" t="s">
        <v>122</v>
      </c>
      <c r="M74" t="s">
        <v>137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>
        <v>26213113.794518601</v>
      </c>
      <c r="Z74" s="2">
        <v>241785970.17468199</v>
      </c>
      <c r="AA74" s="2">
        <v>108652575.726999</v>
      </c>
      <c r="AB74" s="2">
        <v>98190959.9706534</v>
      </c>
      <c r="AC74" s="2">
        <v>203626022.160826</v>
      </c>
      <c r="AD74" s="2">
        <v>183028480</v>
      </c>
      <c r="AE74" s="2"/>
    </row>
    <row r="75" spans="1:31" x14ac:dyDescent="0.3">
      <c r="A75" t="str">
        <f t="shared" si="13"/>
        <v>MDA</v>
      </c>
      <c r="B75" t="str">
        <f t="shared" si="14"/>
        <v>Defense</v>
      </c>
      <c r="C75" s="2">
        <f t="shared" si="15"/>
        <v>0</v>
      </c>
      <c r="D75" s="2">
        <f t="shared" si="16"/>
        <v>0</v>
      </c>
      <c r="E75" s="2">
        <f t="shared" si="17"/>
        <v>0</v>
      </c>
      <c r="F75" s="2">
        <f t="shared" si="18"/>
        <v>0</v>
      </c>
      <c r="G75" s="1" t="e">
        <f t="shared" si="19"/>
        <v>#DIV/0!</v>
      </c>
      <c r="H75" s="1" t="e">
        <f t="shared" si="20"/>
        <v>#DIV/0!</v>
      </c>
      <c r="I75" s="1" t="e">
        <f t="shared" si="21"/>
        <v>#DIV/0!</v>
      </c>
      <c r="J75" s="1">
        <f t="shared" si="22"/>
        <v>0</v>
      </c>
      <c r="K75" s="1" t="e">
        <f>AE75/SUM(AE55:AE$105)</f>
        <v>#DIV/0!</v>
      </c>
      <c r="L75" t="s">
        <v>123</v>
      </c>
      <c r="M75" t="s">
        <v>136</v>
      </c>
      <c r="N75" s="2"/>
      <c r="O75" s="2"/>
      <c r="P75" s="2"/>
      <c r="Q75" s="2">
        <v>1279502.6757130099</v>
      </c>
      <c r="R75" s="2">
        <v>2431300.4204110499</v>
      </c>
      <c r="S75" s="2">
        <v>731852.09758691001</v>
      </c>
      <c r="T75" s="2">
        <v>5342091.1085812096</v>
      </c>
      <c r="U75" s="2">
        <v>7745795.77348933</v>
      </c>
      <c r="V75" s="2">
        <v>0</v>
      </c>
      <c r="W75" s="2">
        <v>1374141.48165239</v>
      </c>
      <c r="X75" s="2">
        <v>3614194.8498942899</v>
      </c>
      <c r="Y75" s="2">
        <v>298542.47416931001</v>
      </c>
      <c r="Z75" s="2"/>
      <c r="AA75" s="2"/>
      <c r="AB75" s="2"/>
      <c r="AC75" s="2"/>
      <c r="AD75" s="2"/>
      <c r="AE75" s="2"/>
    </row>
    <row r="76" spans="1:31" x14ac:dyDescent="0.3">
      <c r="A76" t="str">
        <f t="shared" si="13"/>
        <v>MDA</v>
      </c>
      <c r="B76" t="str">
        <f t="shared" si="14"/>
        <v>NASA</v>
      </c>
      <c r="C76" s="2">
        <f t="shared" si="15"/>
        <v>0</v>
      </c>
      <c r="D76" s="2">
        <f t="shared" si="16"/>
        <v>0</v>
      </c>
      <c r="E76" s="2">
        <f t="shared" si="17"/>
        <v>0</v>
      </c>
      <c r="F76" s="2">
        <f t="shared" si="18"/>
        <v>0</v>
      </c>
      <c r="G76" s="1" t="e">
        <f t="shared" si="19"/>
        <v>#DIV/0!</v>
      </c>
      <c r="H76" s="1" t="e">
        <f t="shared" si="20"/>
        <v>#DIV/0!</v>
      </c>
      <c r="I76" s="1" t="e">
        <f t="shared" si="21"/>
        <v>#DIV/0!</v>
      </c>
      <c r="J76" s="1">
        <f t="shared" si="22"/>
        <v>0</v>
      </c>
      <c r="K76" s="1" t="e">
        <f>AE76/SUM(AE55:AE$105)</f>
        <v>#DIV/0!</v>
      </c>
      <c r="L76" t="s">
        <v>123</v>
      </c>
      <c r="M76" t="s">
        <v>137</v>
      </c>
      <c r="N76" s="2">
        <v>38934.4119787011</v>
      </c>
      <c r="O76" s="2">
        <v>-2022.7336033172401</v>
      </c>
      <c r="P76" s="2">
        <v>2002.2582881338999</v>
      </c>
      <c r="Q76" s="2">
        <v>68058.652963457993</v>
      </c>
      <c r="R76" s="2">
        <v>0</v>
      </c>
      <c r="S76" s="2"/>
      <c r="T76" s="2">
        <v>0</v>
      </c>
      <c r="U76" s="2">
        <v>1200790.3021149701</v>
      </c>
      <c r="V76" s="2">
        <v>0</v>
      </c>
      <c r="W76" s="2">
        <v>73237.034808626704</v>
      </c>
      <c r="X76" s="2">
        <v>25601317.522018</v>
      </c>
      <c r="Y76" s="2"/>
      <c r="Z76" s="2"/>
      <c r="AA76" s="2"/>
      <c r="AB76" s="2"/>
      <c r="AC76" s="2"/>
      <c r="AD76" s="2"/>
      <c r="AE76" s="2"/>
    </row>
    <row r="77" spans="1:31" x14ac:dyDescent="0.3">
      <c r="A77" t="str">
        <f t="shared" si="13"/>
        <v>NORTHROP GRUMMAN</v>
      </c>
      <c r="B77" t="str">
        <f t="shared" si="14"/>
        <v>DHS</v>
      </c>
      <c r="C77" s="2">
        <f t="shared" si="15"/>
        <v>0</v>
      </c>
      <c r="D77" s="2">
        <f t="shared" si="16"/>
        <v>0</v>
      </c>
      <c r="E77" s="2">
        <f t="shared" si="17"/>
        <v>0</v>
      </c>
      <c r="F77" s="2">
        <f t="shared" si="18"/>
        <v>0</v>
      </c>
      <c r="G77" s="1" t="e">
        <f t="shared" si="19"/>
        <v>#DIV/0!</v>
      </c>
      <c r="H77" s="1" t="e">
        <f t="shared" si="20"/>
        <v>#DIV/0!</v>
      </c>
      <c r="I77" s="1" t="e">
        <f t="shared" si="21"/>
        <v>#DIV/0!</v>
      </c>
      <c r="J77" s="1">
        <f t="shared" si="22"/>
        <v>0</v>
      </c>
      <c r="K77" s="1" t="e">
        <f>AE77/SUM(AE55:AE$105)</f>
        <v>#DIV/0!</v>
      </c>
      <c r="L77" t="s">
        <v>111</v>
      </c>
      <c r="M77" t="s">
        <v>141</v>
      </c>
      <c r="N77" s="2">
        <v>0</v>
      </c>
      <c r="O77" s="2">
        <v>442410.47397160903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3">
      <c r="A78" t="str">
        <f t="shared" si="13"/>
        <v>NORTHROP GRUMMAN</v>
      </c>
      <c r="B78" t="str">
        <f t="shared" si="14"/>
        <v>Defense</v>
      </c>
      <c r="C78" s="2">
        <f t="shared" si="15"/>
        <v>763920566.79062796</v>
      </c>
      <c r="D78" s="2">
        <f t="shared" si="16"/>
        <v>557386897.26136196</v>
      </c>
      <c r="E78" s="2">
        <f t="shared" si="17"/>
        <v>824181180.41340005</v>
      </c>
      <c r="F78" s="2">
        <f t="shared" si="18"/>
        <v>0</v>
      </c>
      <c r="G78" s="1">
        <f t="shared" si="19"/>
        <v>0.47865187442132617</v>
      </c>
      <c r="H78" s="1">
        <f t="shared" si="20"/>
        <v>7.8883350236187644E-2</v>
      </c>
      <c r="I78" s="1">
        <f t="shared" si="21"/>
        <v>0</v>
      </c>
      <c r="J78" s="1">
        <f t="shared" si="22"/>
        <v>6.8469587694903439E-2</v>
      </c>
      <c r="K78" s="1" t="e">
        <f>AE78/SUM(AE55:AE$105)</f>
        <v>#DIV/0!</v>
      </c>
      <c r="L78" t="s">
        <v>111</v>
      </c>
      <c r="M78" t="s">
        <v>136</v>
      </c>
      <c r="N78" s="2">
        <v>1457244047.1865101</v>
      </c>
      <c r="O78" s="2">
        <v>1483045638.05234</v>
      </c>
      <c r="P78" s="2">
        <v>1214906625.5824399</v>
      </c>
      <c r="Q78" s="2">
        <v>1316611615.9536099</v>
      </c>
      <c r="R78" s="2">
        <v>616549505.33574402</v>
      </c>
      <c r="S78" s="2">
        <v>459437329.48097903</v>
      </c>
      <c r="T78" s="2">
        <v>383570508.68816501</v>
      </c>
      <c r="U78" s="2">
        <v>326289491.39432102</v>
      </c>
      <c r="V78" s="2">
        <v>164658354.03574699</v>
      </c>
      <c r="W78" s="2">
        <v>272651911.45892698</v>
      </c>
      <c r="X78" s="2">
        <v>220807629.37719899</v>
      </c>
      <c r="Y78" s="2">
        <v>359458076.58827001</v>
      </c>
      <c r="Z78" s="2">
        <v>588700478.98621798</v>
      </c>
      <c r="AA78" s="2">
        <v>763920566.79062796</v>
      </c>
      <c r="AB78" s="2">
        <v>415965902.002285</v>
      </c>
      <c r="AC78" s="2">
        <v>557386897.26136196</v>
      </c>
      <c r="AD78" s="2">
        <v>824181180.41340005</v>
      </c>
      <c r="AE78" s="2"/>
    </row>
    <row r="79" spans="1:31" x14ac:dyDescent="0.3">
      <c r="A79" t="str">
        <f t="shared" si="13"/>
        <v>NORTHROP GRUMMAN</v>
      </c>
      <c r="B79" t="str">
        <f t="shared" si="14"/>
        <v>GSA</v>
      </c>
      <c r="C79" s="2">
        <f t="shared" si="15"/>
        <v>0</v>
      </c>
      <c r="D79" s="2">
        <f t="shared" si="16"/>
        <v>0</v>
      </c>
      <c r="E79" s="2">
        <f t="shared" si="17"/>
        <v>0</v>
      </c>
      <c r="F79" s="2">
        <f t="shared" si="18"/>
        <v>0</v>
      </c>
      <c r="G79" s="1" t="e">
        <f t="shared" si="19"/>
        <v>#DIV/0!</v>
      </c>
      <c r="H79" s="1" t="e">
        <f t="shared" si="20"/>
        <v>#DIV/0!</v>
      </c>
      <c r="I79" s="1" t="e">
        <f t="shared" si="21"/>
        <v>#DIV/0!</v>
      </c>
      <c r="J79" s="1">
        <f t="shared" si="22"/>
        <v>0</v>
      </c>
      <c r="K79" s="1" t="e">
        <f>AE79/SUM(AE55:AE$105)</f>
        <v>#DIV/0!</v>
      </c>
      <c r="L79" t="s">
        <v>111</v>
      </c>
      <c r="M79" t="s">
        <v>139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>
        <v>0</v>
      </c>
      <c r="AD79" s="2">
        <v>0</v>
      </c>
      <c r="AE79" s="2"/>
    </row>
    <row r="80" spans="1:31" x14ac:dyDescent="0.3">
      <c r="A80" t="str">
        <f t="shared" si="13"/>
        <v>NORTHROP GRUMMAN</v>
      </c>
      <c r="B80" t="str">
        <f t="shared" si="14"/>
        <v>NASA</v>
      </c>
      <c r="C80" s="2">
        <f t="shared" si="15"/>
        <v>1458986669.5339</v>
      </c>
      <c r="D80" s="2">
        <f t="shared" si="16"/>
        <v>1142654003.14745</v>
      </c>
      <c r="E80" s="2">
        <f t="shared" si="17"/>
        <v>1192786229.3022001</v>
      </c>
      <c r="F80" s="2">
        <f t="shared" si="18"/>
        <v>0</v>
      </c>
      <c r="G80" s="1">
        <f t="shared" si="19"/>
        <v>4.3873496278541424E-2</v>
      </c>
      <c r="H80" s="1">
        <f t="shared" si="20"/>
        <v>-0.18245570421609303</v>
      </c>
      <c r="I80" s="1">
        <f t="shared" si="21"/>
        <v>0</v>
      </c>
      <c r="J80" s="1">
        <f t="shared" si="22"/>
        <v>9.9091781357487002E-2</v>
      </c>
      <c r="K80" s="1" t="e">
        <f>AE80/SUM(AE55:AE$105)</f>
        <v>#DIV/0!</v>
      </c>
      <c r="L80" t="s">
        <v>111</v>
      </c>
      <c r="M80" t="s">
        <v>137</v>
      </c>
      <c r="N80" s="2">
        <v>380958826.05515999</v>
      </c>
      <c r="O80" s="2">
        <v>483484878.63111502</v>
      </c>
      <c r="P80" s="2">
        <v>490381020.51906598</v>
      </c>
      <c r="Q80" s="2">
        <v>396805051.907511</v>
      </c>
      <c r="R80" s="2">
        <v>381856729.38590699</v>
      </c>
      <c r="S80" s="2">
        <v>408113513.87599897</v>
      </c>
      <c r="T80" s="2">
        <v>463239376.13288802</v>
      </c>
      <c r="U80" s="2">
        <v>520663248.47068501</v>
      </c>
      <c r="V80" s="2">
        <v>492032672.65335703</v>
      </c>
      <c r="W80" s="2">
        <v>527772104.65407902</v>
      </c>
      <c r="X80" s="2">
        <v>537552944.43307602</v>
      </c>
      <c r="Y80" s="2">
        <v>412518402.41672099</v>
      </c>
      <c r="Z80" s="2">
        <v>1265786742.94837</v>
      </c>
      <c r="AA80" s="2">
        <v>1458986669.5339</v>
      </c>
      <c r="AB80" s="2">
        <v>1460193046.8124599</v>
      </c>
      <c r="AC80" s="2">
        <v>1142654003.14745</v>
      </c>
      <c r="AD80" s="2">
        <v>1192786229.3022001</v>
      </c>
      <c r="AE80" s="2"/>
    </row>
    <row r="81" spans="1:31" x14ac:dyDescent="0.3">
      <c r="A81" t="str">
        <f t="shared" si="13"/>
        <v>ORBITAL SCIENCES</v>
      </c>
      <c r="B81" t="str">
        <f t="shared" si="14"/>
        <v>Defense</v>
      </c>
      <c r="C81" s="2">
        <f t="shared" si="15"/>
        <v>0</v>
      </c>
      <c r="D81" s="2">
        <f t="shared" si="16"/>
        <v>0</v>
      </c>
      <c r="E81" s="2">
        <f t="shared" si="17"/>
        <v>0</v>
      </c>
      <c r="F81" s="2">
        <f t="shared" si="18"/>
        <v>0</v>
      </c>
      <c r="G81" s="1" t="e">
        <f t="shared" si="19"/>
        <v>#DIV/0!</v>
      </c>
      <c r="H81" s="1" t="e">
        <f t="shared" si="20"/>
        <v>#DIV/0!</v>
      </c>
      <c r="I81" s="1" t="e">
        <f t="shared" si="21"/>
        <v>#DIV/0!</v>
      </c>
      <c r="J81" s="1">
        <f t="shared" si="22"/>
        <v>0</v>
      </c>
      <c r="K81" s="1" t="e">
        <f>AE81/SUM(AE55:AE$105)</f>
        <v>#DIV/0!</v>
      </c>
      <c r="L81" t="s">
        <v>124</v>
      </c>
      <c r="M81" t="s">
        <v>136</v>
      </c>
      <c r="N81" s="2">
        <v>225418773.975669</v>
      </c>
      <c r="O81" s="2">
        <v>213027943.06435499</v>
      </c>
      <c r="P81" s="2">
        <v>269021761.45870298</v>
      </c>
      <c r="Q81" s="2">
        <v>309346745.29222399</v>
      </c>
      <c r="R81" s="2">
        <v>159013861.91132501</v>
      </c>
      <c r="S81" s="2">
        <v>332957148.99750799</v>
      </c>
      <c r="T81" s="2">
        <v>243372402.375534</v>
      </c>
      <c r="U81" s="2">
        <v>236688755.62675101</v>
      </c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3">
      <c r="A82" t="str">
        <f t="shared" si="13"/>
        <v>ORBITAL SCIENCES</v>
      </c>
      <c r="B82" t="str">
        <f t="shared" si="14"/>
        <v>Energy</v>
      </c>
      <c r="C82" s="2">
        <f t="shared" si="15"/>
        <v>0</v>
      </c>
      <c r="D82" s="2">
        <f t="shared" si="16"/>
        <v>0</v>
      </c>
      <c r="E82" s="2">
        <f t="shared" si="17"/>
        <v>0</v>
      </c>
      <c r="F82" s="2">
        <f t="shared" si="18"/>
        <v>0</v>
      </c>
      <c r="G82" s="1" t="e">
        <f t="shared" si="19"/>
        <v>#DIV/0!</v>
      </c>
      <c r="H82" s="1" t="e">
        <f t="shared" si="20"/>
        <v>#DIV/0!</v>
      </c>
      <c r="I82" s="1" t="e">
        <f t="shared" si="21"/>
        <v>#DIV/0!</v>
      </c>
      <c r="J82" s="1">
        <f t="shared" si="22"/>
        <v>0</v>
      </c>
      <c r="K82" s="1" t="e">
        <f>AE82/SUM(AE55:AE$105)</f>
        <v>#DIV/0!</v>
      </c>
      <c r="L82" t="s">
        <v>124</v>
      </c>
      <c r="M82" t="s">
        <v>138</v>
      </c>
      <c r="N82" s="2">
        <v>3047029.71763711</v>
      </c>
      <c r="O82" s="2">
        <v>3536853.7651859699</v>
      </c>
      <c r="P82" s="2">
        <v>2384953.9420526698</v>
      </c>
      <c r="Q82" s="2">
        <v>3336469.4867244102</v>
      </c>
      <c r="R82" s="2">
        <v>2558025.6903120601</v>
      </c>
      <c r="S82" s="2">
        <v>3113230.1573507902</v>
      </c>
      <c r="T82" s="2">
        <v>1158586.28337474</v>
      </c>
      <c r="U82" s="2">
        <v>0</v>
      </c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3">
      <c r="A83" t="str">
        <f t="shared" si="13"/>
        <v>ORBITAL SCIENCES</v>
      </c>
      <c r="B83" t="str">
        <f t="shared" si="14"/>
        <v>GSA</v>
      </c>
      <c r="C83" s="2">
        <f t="shared" si="15"/>
        <v>0</v>
      </c>
      <c r="D83" s="2">
        <f t="shared" si="16"/>
        <v>0</v>
      </c>
      <c r="E83" s="2">
        <f t="shared" si="17"/>
        <v>0</v>
      </c>
      <c r="F83" s="2">
        <f t="shared" si="18"/>
        <v>0</v>
      </c>
      <c r="G83" s="1" t="e">
        <f t="shared" si="19"/>
        <v>#DIV/0!</v>
      </c>
      <c r="H83" s="1" t="e">
        <f t="shared" si="20"/>
        <v>#DIV/0!</v>
      </c>
      <c r="I83" s="1" t="e">
        <f t="shared" si="21"/>
        <v>#DIV/0!</v>
      </c>
      <c r="J83" s="1">
        <f t="shared" si="22"/>
        <v>0</v>
      </c>
      <c r="K83" s="1" t="e">
        <f>AE83/SUM(AE55:AE$105)</f>
        <v>#DIV/0!</v>
      </c>
      <c r="L83" t="s">
        <v>124</v>
      </c>
      <c r="M83" t="s">
        <v>139</v>
      </c>
      <c r="N83" s="2"/>
      <c r="O83" s="2"/>
      <c r="P83" s="2">
        <v>0</v>
      </c>
      <c r="Q83" s="2">
        <v>0</v>
      </c>
      <c r="R83" s="2"/>
      <c r="S83" s="2">
        <v>0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3">
      <c r="A84" t="str">
        <f t="shared" si="13"/>
        <v>ORBITAL SCIENCES</v>
      </c>
      <c r="B84" t="str">
        <f t="shared" si="14"/>
        <v>NASA</v>
      </c>
      <c r="C84" s="2">
        <f t="shared" si="15"/>
        <v>0</v>
      </c>
      <c r="D84" s="2">
        <f t="shared" si="16"/>
        <v>0</v>
      </c>
      <c r="E84" s="2">
        <f t="shared" si="17"/>
        <v>0</v>
      </c>
      <c r="F84" s="2">
        <f t="shared" si="18"/>
        <v>0</v>
      </c>
      <c r="G84" s="1" t="e">
        <f t="shared" si="19"/>
        <v>#DIV/0!</v>
      </c>
      <c r="H84" s="1" t="e">
        <f t="shared" si="20"/>
        <v>#DIV/0!</v>
      </c>
      <c r="I84" s="1" t="e">
        <f t="shared" si="21"/>
        <v>#DIV/0!</v>
      </c>
      <c r="J84" s="1">
        <f t="shared" si="22"/>
        <v>0</v>
      </c>
      <c r="K84" s="1" t="e">
        <f>AE84/SUM(AE55:AE$105)</f>
        <v>#DIV/0!</v>
      </c>
      <c r="L84" t="s">
        <v>124</v>
      </c>
      <c r="M84" t="s">
        <v>137</v>
      </c>
      <c r="N84" s="2">
        <v>28343018.025267899</v>
      </c>
      <c r="O84" s="2">
        <v>51690382.181959897</v>
      </c>
      <c r="P84" s="2">
        <v>126548295.287508</v>
      </c>
      <c r="Q84" s="2">
        <v>263739069.536208</v>
      </c>
      <c r="R84" s="2">
        <v>457284538.62366498</v>
      </c>
      <c r="S84" s="2">
        <v>539405695.41923201</v>
      </c>
      <c r="T84" s="2">
        <v>268198788.92631999</v>
      </c>
      <c r="U84" s="2">
        <v>841333045.15744901</v>
      </c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3">
      <c r="A85" t="str">
        <f t="shared" si="13"/>
        <v>ORBITAL SCIENCES</v>
      </c>
      <c r="B85" t="str">
        <f t="shared" si="14"/>
        <v>Other Agencies</v>
      </c>
      <c r="C85" s="2">
        <f t="shared" si="15"/>
        <v>0</v>
      </c>
      <c r="D85" s="2">
        <f t="shared" si="16"/>
        <v>0</v>
      </c>
      <c r="E85" s="2">
        <f t="shared" si="17"/>
        <v>0</v>
      </c>
      <c r="F85" s="2">
        <f t="shared" si="18"/>
        <v>0</v>
      </c>
      <c r="G85" s="1" t="e">
        <f t="shared" si="19"/>
        <v>#DIV/0!</v>
      </c>
      <c r="H85" s="1" t="e">
        <f t="shared" si="20"/>
        <v>#DIV/0!</v>
      </c>
      <c r="I85" s="1" t="e">
        <f t="shared" si="21"/>
        <v>#DIV/0!</v>
      </c>
      <c r="J85" s="1">
        <f t="shared" si="22"/>
        <v>0</v>
      </c>
      <c r="K85" s="1" t="e">
        <f>AE85/SUM(AE55:AE$105)</f>
        <v>#DIV/0!</v>
      </c>
      <c r="L85" t="s">
        <v>124</v>
      </c>
      <c r="M85" t="s">
        <v>140</v>
      </c>
      <c r="N85" s="2"/>
      <c r="O85" s="2"/>
      <c r="P85" s="2">
        <v>102972.106565668</v>
      </c>
      <c r="Q85" s="2"/>
      <c r="R85" s="2"/>
      <c r="S85" s="2"/>
      <c r="T85" s="2">
        <v>514900.34781505598</v>
      </c>
      <c r="U85" s="2">
        <v>505675.22784730198</v>
      </c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3">
      <c r="A86" t="str">
        <f t="shared" si="13"/>
        <v>Orbital ATK</v>
      </c>
      <c r="B86" t="str">
        <f t="shared" si="14"/>
        <v>Defense</v>
      </c>
      <c r="C86" s="2">
        <f t="shared" si="15"/>
        <v>0</v>
      </c>
      <c r="D86" s="2">
        <f t="shared" si="16"/>
        <v>0</v>
      </c>
      <c r="E86" s="2">
        <f t="shared" si="17"/>
        <v>0</v>
      </c>
      <c r="F86" s="2">
        <f t="shared" si="18"/>
        <v>0</v>
      </c>
      <c r="G86" s="1" t="e">
        <f t="shared" si="19"/>
        <v>#DIV/0!</v>
      </c>
      <c r="H86" s="1" t="e">
        <f t="shared" si="20"/>
        <v>#DIV/0!</v>
      </c>
      <c r="I86" s="1" t="e">
        <f t="shared" si="21"/>
        <v>#DIV/0!</v>
      </c>
      <c r="J86" s="1">
        <f t="shared" si="22"/>
        <v>0</v>
      </c>
      <c r="K86" s="1" t="e">
        <f>AE86/SUM(AE55:AE$105)</f>
        <v>#DIV/0!</v>
      </c>
      <c r="L86" t="s">
        <v>125</v>
      </c>
      <c r="M86" t="s">
        <v>136</v>
      </c>
      <c r="N86" s="2"/>
      <c r="O86" s="2"/>
      <c r="P86" s="2"/>
      <c r="Q86" s="2"/>
      <c r="R86" s="2"/>
      <c r="S86" s="2"/>
      <c r="T86" s="2"/>
      <c r="U86" s="2"/>
      <c r="V86" s="2">
        <v>70914077.752278805</v>
      </c>
      <c r="W86" s="2">
        <v>42331377.8092544</v>
      </c>
      <c r="X86" s="2">
        <v>162570891.60771501</v>
      </c>
      <c r="Y86" s="2">
        <v>245489238.23082301</v>
      </c>
      <c r="Z86" s="2"/>
      <c r="AA86" s="2"/>
      <c r="AB86" s="2"/>
      <c r="AC86" s="2"/>
      <c r="AD86" s="2"/>
      <c r="AE86" s="2"/>
    </row>
    <row r="87" spans="1:31" x14ac:dyDescent="0.3">
      <c r="A87" t="str">
        <f t="shared" ref="A87:A106" si="23">L87</f>
        <v>Orbital ATK</v>
      </c>
      <c r="B87" t="str">
        <f t="shared" ref="B87:B106" si="24">M87</f>
        <v>NASA</v>
      </c>
      <c r="C87" s="2">
        <f t="shared" ref="C87:C106" si="25">AA87</f>
        <v>0</v>
      </c>
      <c r="D87" s="2">
        <f t="shared" ref="D87:D106" si="26">AC87</f>
        <v>0</v>
      </c>
      <c r="E87" s="2">
        <f t="shared" ref="E87:E106" si="27">AD87</f>
        <v>0</v>
      </c>
      <c r="F87" s="2">
        <f t="shared" ref="F87:F106" si="28">AE87</f>
        <v>0</v>
      </c>
      <c r="G87" s="1" t="e">
        <f t="shared" si="19"/>
        <v>#DIV/0!</v>
      </c>
      <c r="H87" s="1" t="e">
        <f t="shared" si="20"/>
        <v>#DIV/0!</v>
      </c>
      <c r="I87" s="1" t="e">
        <f t="shared" si="21"/>
        <v>#DIV/0!</v>
      </c>
      <c r="J87" s="1">
        <f t="shared" si="22"/>
        <v>0</v>
      </c>
      <c r="K87" s="1" t="e">
        <f>AE87/SUM(AE55:AE$105)</f>
        <v>#DIV/0!</v>
      </c>
      <c r="L87" t="s">
        <v>125</v>
      </c>
      <c r="M87" t="s">
        <v>137</v>
      </c>
      <c r="N87" s="2"/>
      <c r="O87" s="2"/>
      <c r="P87" s="2"/>
      <c r="Q87" s="2"/>
      <c r="R87" s="2"/>
      <c r="S87" s="2"/>
      <c r="T87" s="2"/>
      <c r="U87" s="2"/>
      <c r="V87" s="2">
        <v>909515592.58655</v>
      </c>
      <c r="W87" s="2">
        <v>1221168383.3069301</v>
      </c>
      <c r="X87" s="2">
        <v>1190363077.73294</v>
      </c>
      <c r="Y87" s="2">
        <v>1090285009.6725199</v>
      </c>
      <c r="Z87" s="2"/>
      <c r="AA87" s="2"/>
      <c r="AB87" s="2"/>
      <c r="AC87" s="2"/>
      <c r="AD87" s="2"/>
      <c r="AE87" s="2"/>
    </row>
    <row r="88" spans="1:31" x14ac:dyDescent="0.3">
      <c r="A88" t="str">
        <f t="shared" si="23"/>
        <v>Orbital ATK</v>
      </c>
      <c r="B88" t="str">
        <f t="shared" si="24"/>
        <v>Other Agencies</v>
      </c>
      <c r="C88" s="2">
        <f t="shared" si="25"/>
        <v>26857.2518211809</v>
      </c>
      <c r="D88" s="2">
        <f t="shared" si="26"/>
        <v>348879.88743683998</v>
      </c>
      <c r="E88" s="2">
        <f t="shared" si="27"/>
        <v>0</v>
      </c>
      <c r="F88" s="2">
        <f t="shared" si="28"/>
        <v>0</v>
      </c>
      <c r="G88" s="1">
        <f t="shared" ref="G88:G106" si="29">AD88/AC88-1</f>
        <v>-1</v>
      </c>
      <c r="H88" s="1">
        <f t="shared" ref="H88:H106" si="30">AD88/AA88-1</f>
        <v>-1</v>
      </c>
      <c r="I88" s="1" t="e">
        <f t="shared" ref="I88:I106" si="31">AE88/AD88</f>
        <v>#DIV/0!</v>
      </c>
      <c r="J88" s="1">
        <f t="shared" ref="J88:J105" si="32">AD88/SUM(AD$55:AD$105)</f>
        <v>0</v>
      </c>
      <c r="K88" s="1" t="e">
        <f>AE88/SUM(AE55:AE$105)</f>
        <v>#DIV/0!</v>
      </c>
      <c r="L88" t="s">
        <v>125</v>
      </c>
      <c r="M88" t="s">
        <v>140</v>
      </c>
      <c r="N88" s="2"/>
      <c r="O88" s="2"/>
      <c r="P88" s="2"/>
      <c r="Q88" s="2"/>
      <c r="R88" s="2"/>
      <c r="S88" s="2"/>
      <c r="T88" s="2"/>
      <c r="U88" s="2"/>
      <c r="V88" s="2">
        <v>247985.88066008899</v>
      </c>
      <c r="W88" s="2">
        <v>-26925.148977348701</v>
      </c>
      <c r="X88" s="2">
        <v>0</v>
      </c>
      <c r="Y88" s="2">
        <v>137178.87923317601</v>
      </c>
      <c r="Z88" s="2">
        <v>120216.261983902</v>
      </c>
      <c r="AA88" s="2">
        <v>26857.2518211809</v>
      </c>
      <c r="AB88" s="2">
        <v>465344.04280408402</v>
      </c>
      <c r="AC88" s="2">
        <v>348879.88743683998</v>
      </c>
      <c r="AD88" s="2">
        <v>0</v>
      </c>
      <c r="AE88" s="2"/>
    </row>
    <row r="89" spans="1:31" x14ac:dyDescent="0.3">
      <c r="A89" t="str">
        <f t="shared" si="23"/>
        <v>RUSSIA SPACE AGENCY</v>
      </c>
      <c r="B89" t="str">
        <f t="shared" si="24"/>
        <v>NASA</v>
      </c>
      <c r="C89" s="2">
        <f t="shared" si="25"/>
        <v>157877867.49397501</v>
      </c>
      <c r="D89" s="2">
        <f t="shared" si="26"/>
        <v>2619052.4772875099</v>
      </c>
      <c r="E89" s="2">
        <f t="shared" si="27"/>
        <v>6014852</v>
      </c>
      <c r="F89" s="2">
        <f t="shared" si="28"/>
        <v>0</v>
      </c>
      <c r="G89" s="1">
        <f t="shared" si="29"/>
        <v>1.296575594479664</v>
      </c>
      <c r="H89" s="1">
        <f t="shared" si="30"/>
        <v>-0.96190186695909397</v>
      </c>
      <c r="I89" s="1">
        <f t="shared" si="31"/>
        <v>0</v>
      </c>
      <c r="J89" s="1">
        <f t="shared" si="32"/>
        <v>4.9968920217189836E-4</v>
      </c>
      <c r="K89" s="1" t="e">
        <f>AE89/SUM(AE55:AE$105)</f>
        <v>#DIV/0!</v>
      </c>
      <c r="L89" t="s">
        <v>112</v>
      </c>
      <c r="M89" t="s">
        <v>137</v>
      </c>
      <c r="N89" s="2">
        <v>141637178.26215899</v>
      </c>
      <c r="O89" s="2">
        <v>277098307.63822001</v>
      </c>
      <c r="P89" s="2">
        <v>531600036.81458801</v>
      </c>
      <c r="Q89" s="2">
        <v>464485088.56079799</v>
      </c>
      <c r="R89" s="2">
        <v>552450019.41364002</v>
      </c>
      <c r="S89" s="2">
        <v>768656839.40025604</v>
      </c>
      <c r="T89" s="2">
        <v>366868123.61607599</v>
      </c>
      <c r="U89" s="2">
        <v>394778719.06763297</v>
      </c>
      <c r="V89" s="2">
        <v>575406808.55172098</v>
      </c>
      <c r="W89" s="2">
        <v>292729219.48913699</v>
      </c>
      <c r="X89" s="2">
        <v>311189687.15396202</v>
      </c>
      <c r="Y89" s="2">
        <v>152210296.100788</v>
      </c>
      <c r="Z89" s="2">
        <v>216362793.531582</v>
      </c>
      <c r="AA89" s="2">
        <v>157877867.49397501</v>
      </c>
      <c r="AB89" s="2">
        <v>3819800.2749513201</v>
      </c>
      <c r="AC89" s="2">
        <v>2619052.4772875099</v>
      </c>
      <c r="AD89" s="2">
        <v>6014852</v>
      </c>
      <c r="AE89" s="2"/>
    </row>
    <row r="90" spans="1:31" x14ac:dyDescent="0.3">
      <c r="A90" t="str">
        <f t="shared" si="23"/>
        <v>Rocket Lab</v>
      </c>
      <c r="B90" t="str">
        <f t="shared" si="24"/>
        <v>Defense</v>
      </c>
      <c r="C90" s="2">
        <f t="shared" si="25"/>
        <v>376324.43750937999</v>
      </c>
      <c r="D90" s="2">
        <f t="shared" si="26"/>
        <v>0</v>
      </c>
      <c r="E90" s="2">
        <f t="shared" si="27"/>
        <v>336500</v>
      </c>
      <c r="F90" s="2">
        <f t="shared" si="28"/>
        <v>0</v>
      </c>
      <c r="G90" s="1" t="e">
        <f t="shared" si="29"/>
        <v>#DIV/0!</v>
      </c>
      <c r="H90" s="1">
        <f t="shared" si="30"/>
        <v>-0.10582474466167868</v>
      </c>
      <c r="I90" s="1">
        <f t="shared" si="31"/>
        <v>0</v>
      </c>
      <c r="J90" s="1">
        <f t="shared" si="32"/>
        <v>2.7955038050951844E-5</v>
      </c>
      <c r="K90" s="1" t="e">
        <f>AE90/SUM(AE55:AE$105)</f>
        <v>#DIV/0!</v>
      </c>
      <c r="L90" t="s">
        <v>113</v>
      </c>
      <c r="M90" t="s">
        <v>136</v>
      </c>
      <c r="N90" s="2"/>
      <c r="O90" s="2"/>
      <c r="P90" s="2"/>
      <c r="Q90" s="2"/>
      <c r="R90" s="2"/>
      <c r="S90" s="2"/>
      <c r="T90" s="2"/>
      <c r="U90" s="2"/>
      <c r="V90" s="2">
        <v>125077.956947493</v>
      </c>
      <c r="W90" s="2"/>
      <c r="X90" s="2"/>
      <c r="Y90" s="2">
        <v>7799094.3327917</v>
      </c>
      <c r="Z90" s="2">
        <v>0</v>
      </c>
      <c r="AA90" s="2">
        <v>376324.43750937999</v>
      </c>
      <c r="AB90" s="2">
        <v>0</v>
      </c>
      <c r="AC90" s="2">
        <v>0</v>
      </c>
      <c r="AD90" s="2">
        <v>336500</v>
      </c>
      <c r="AE90" s="2"/>
    </row>
    <row r="91" spans="1:31" x14ac:dyDescent="0.3">
      <c r="A91" t="str">
        <f t="shared" si="23"/>
        <v>Rocket Lab</v>
      </c>
      <c r="B91" t="str">
        <f t="shared" si="24"/>
        <v>NASA</v>
      </c>
      <c r="C91" s="2">
        <f t="shared" si="25"/>
        <v>11096472.021678699</v>
      </c>
      <c r="D91" s="2">
        <f t="shared" si="26"/>
        <v>387971.98664061201</v>
      </c>
      <c r="E91" s="2">
        <f t="shared" si="27"/>
        <v>14890850</v>
      </c>
      <c r="F91" s="2">
        <f t="shared" si="28"/>
        <v>0</v>
      </c>
      <c r="G91" s="1">
        <f t="shared" si="29"/>
        <v>37.381250483926721</v>
      </c>
      <c r="H91" s="1">
        <f t="shared" si="30"/>
        <v>0.34194453614701925</v>
      </c>
      <c r="I91" s="1">
        <f t="shared" si="31"/>
        <v>0</v>
      </c>
      <c r="J91" s="1">
        <f t="shared" si="32"/>
        <v>1.2370706637771657E-3</v>
      </c>
      <c r="K91" s="1" t="e">
        <f>AE91/SUM(AE55:AE$105)</f>
        <v>#DIV/0!</v>
      </c>
      <c r="L91" t="s">
        <v>113</v>
      </c>
      <c r="M91" t="s">
        <v>137</v>
      </c>
      <c r="N91" s="2"/>
      <c r="O91" s="2"/>
      <c r="P91" s="2"/>
      <c r="Q91" s="2"/>
      <c r="R91" s="2"/>
      <c r="S91" s="2"/>
      <c r="T91" s="2"/>
      <c r="U91" s="2"/>
      <c r="V91" s="2">
        <v>3784970.78714502</v>
      </c>
      <c r="W91" s="2">
        <v>4872124.7732857596</v>
      </c>
      <c r="X91" s="2">
        <v>0</v>
      </c>
      <c r="Y91" s="2">
        <v>0</v>
      </c>
      <c r="Z91" s="2">
        <v>0</v>
      </c>
      <c r="AA91" s="2">
        <v>11096472.021678699</v>
      </c>
      <c r="AB91" s="2">
        <v>1732040.15306804</v>
      </c>
      <c r="AC91" s="2">
        <v>387971.98664061201</v>
      </c>
      <c r="AD91" s="2">
        <v>14890850</v>
      </c>
      <c r="AE91" s="2"/>
    </row>
    <row r="92" spans="1:31" x14ac:dyDescent="0.3">
      <c r="A92" t="str">
        <f t="shared" si="23"/>
        <v>SIERRA NEVADA</v>
      </c>
      <c r="B92" t="str">
        <f t="shared" si="24"/>
        <v>Defense</v>
      </c>
      <c r="C92" s="2">
        <f t="shared" si="25"/>
        <v>8998820.5401465707</v>
      </c>
      <c r="D92" s="2">
        <f t="shared" si="26"/>
        <v>7044149.0620247005</v>
      </c>
      <c r="E92" s="2">
        <f t="shared" si="27"/>
        <v>4541000</v>
      </c>
      <c r="F92" s="2">
        <f t="shared" si="28"/>
        <v>0</v>
      </c>
      <c r="G92" s="1">
        <f t="shared" si="29"/>
        <v>-0.35535151797387154</v>
      </c>
      <c r="H92" s="1">
        <f t="shared" si="30"/>
        <v>-0.49537831321991921</v>
      </c>
      <c r="I92" s="1">
        <f t="shared" si="31"/>
        <v>0</v>
      </c>
      <c r="J92" s="1">
        <f t="shared" si="32"/>
        <v>3.7724763087480632E-4</v>
      </c>
      <c r="K92" s="1" t="e">
        <f>AE92/SUM(AE55:AE$105)</f>
        <v>#DIV/0!</v>
      </c>
      <c r="L92" t="s">
        <v>126</v>
      </c>
      <c r="M92" t="s">
        <v>136</v>
      </c>
      <c r="N92" s="2">
        <v>0</v>
      </c>
      <c r="O92" s="2">
        <v>0</v>
      </c>
      <c r="P92" s="2">
        <v>1304313.3498318</v>
      </c>
      <c r="Q92" s="2">
        <v>1644768.0214756499</v>
      </c>
      <c r="R92" s="2">
        <v>221224.52014593899</v>
      </c>
      <c r="S92" s="2"/>
      <c r="T92" s="2"/>
      <c r="U92" s="2"/>
      <c r="V92" s="2"/>
      <c r="W92" s="2"/>
      <c r="X92" s="2">
        <v>-54.247908010421</v>
      </c>
      <c r="Y92" s="2">
        <v>3604354.98947642</v>
      </c>
      <c r="Z92" s="2">
        <v>0</v>
      </c>
      <c r="AA92" s="2">
        <v>8998820.5401465707</v>
      </c>
      <c r="AB92" s="2">
        <v>5669933.3180485098</v>
      </c>
      <c r="AC92" s="2">
        <v>7044149.0620247005</v>
      </c>
      <c r="AD92" s="2">
        <v>4541000</v>
      </c>
      <c r="AE92" s="2"/>
    </row>
    <row r="93" spans="1:31" x14ac:dyDescent="0.3">
      <c r="A93" t="str">
        <f t="shared" si="23"/>
        <v>SIERRA NEVADA</v>
      </c>
      <c r="B93" t="str">
        <f t="shared" si="24"/>
        <v>NASA</v>
      </c>
      <c r="C93" s="2">
        <f t="shared" si="25"/>
        <v>398956671.96935302</v>
      </c>
      <c r="D93" s="2">
        <f t="shared" si="26"/>
        <v>146773205.447393</v>
      </c>
      <c r="E93" s="2">
        <f t="shared" si="27"/>
        <v>48593722.399999999</v>
      </c>
      <c r="F93" s="2">
        <f t="shared" si="28"/>
        <v>0</v>
      </c>
      <c r="G93" s="1">
        <f t="shared" si="29"/>
        <v>-0.6689196624692022</v>
      </c>
      <c r="H93" s="1">
        <f t="shared" si="30"/>
        <v>-0.87819799538599308</v>
      </c>
      <c r="I93" s="1">
        <f t="shared" si="31"/>
        <v>0</v>
      </c>
      <c r="J93" s="1">
        <f t="shared" si="32"/>
        <v>4.0369668907262735E-3</v>
      </c>
      <c r="K93" s="1" t="e">
        <f>AE93/SUM(AE55:AE$105)</f>
        <v>#DIV/0!</v>
      </c>
      <c r="L93" t="s">
        <v>126</v>
      </c>
      <c r="M93" t="s">
        <v>137</v>
      </c>
      <c r="N93" s="2"/>
      <c r="O93" s="2">
        <v>234082.852194773</v>
      </c>
      <c r="P93" s="2">
        <v>0</v>
      </c>
      <c r="Q93" s="2"/>
      <c r="R93" s="2">
        <v>23466505.698663399</v>
      </c>
      <c r="S93" s="2">
        <v>14491423.280408001</v>
      </c>
      <c r="T93" s="2">
        <v>14109325.075845599</v>
      </c>
      <c r="U93" s="2">
        <v>10336502.275674401</v>
      </c>
      <c r="V93" s="2">
        <v>2336807.25897488</v>
      </c>
      <c r="W93" s="2">
        <v>100895739.18065999</v>
      </c>
      <c r="X93" s="2">
        <v>149353140.95564401</v>
      </c>
      <c r="Y93" s="2">
        <v>402863210.66283101</v>
      </c>
      <c r="Z93" s="2">
        <v>91393740.094101906</v>
      </c>
      <c r="AA93" s="2">
        <v>398956671.96935302</v>
      </c>
      <c r="AB93" s="2">
        <v>57457104.803398803</v>
      </c>
      <c r="AC93" s="2">
        <v>146773205.447393</v>
      </c>
      <c r="AD93" s="2">
        <v>48593722.399999999</v>
      </c>
      <c r="AE93" s="2"/>
    </row>
    <row r="94" spans="1:31" x14ac:dyDescent="0.3">
      <c r="A94" t="str">
        <f t="shared" si="23"/>
        <v>SPACEX</v>
      </c>
      <c r="B94" t="str">
        <f t="shared" si="24"/>
        <v>DHS</v>
      </c>
      <c r="C94" s="2">
        <f t="shared" si="25"/>
        <v>0</v>
      </c>
      <c r="D94" s="2">
        <f t="shared" si="26"/>
        <v>0</v>
      </c>
      <c r="E94" s="2">
        <f t="shared" si="27"/>
        <v>308220</v>
      </c>
      <c r="F94" s="2">
        <f t="shared" si="28"/>
        <v>0</v>
      </c>
      <c r="G94" s="1" t="e">
        <f t="shared" si="29"/>
        <v>#DIV/0!</v>
      </c>
      <c r="H94" s="1" t="e">
        <f t="shared" si="30"/>
        <v>#DIV/0!</v>
      </c>
      <c r="I94" s="1">
        <f t="shared" si="31"/>
        <v>0</v>
      </c>
      <c r="J94" s="1">
        <f t="shared" si="32"/>
        <v>2.5605651792167541E-5</v>
      </c>
      <c r="K94" s="1" t="e">
        <f>AE94/SUM(AE55:AE$105)</f>
        <v>#DIV/0!</v>
      </c>
      <c r="L94" t="s">
        <v>114</v>
      </c>
      <c r="M94" t="s">
        <v>141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>
        <v>308220</v>
      </c>
      <c r="AE94" s="2"/>
    </row>
    <row r="95" spans="1:31" x14ac:dyDescent="0.3">
      <c r="A95" t="str">
        <f t="shared" si="23"/>
        <v>SPACEX</v>
      </c>
      <c r="B95" t="str">
        <f t="shared" si="24"/>
        <v>Defense</v>
      </c>
      <c r="C95" s="2">
        <f t="shared" si="25"/>
        <v>332285210.56083101</v>
      </c>
      <c r="D95" s="2">
        <f t="shared" si="26"/>
        <v>794010408.24840701</v>
      </c>
      <c r="E95" s="2">
        <f t="shared" si="27"/>
        <v>856176760.46930003</v>
      </c>
      <c r="F95" s="2">
        <f t="shared" si="28"/>
        <v>0</v>
      </c>
      <c r="G95" s="1">
        <f t="shared" si="29"/>
        <v>7.8294127602221764E-2</v>
      </c>
      <c r="H95" s="1">
        <f t="shared" si="30"/>
        <v>1.5766321619437855</v>
      </c>
      <c r="I95" s="1">
        <f t="shared" si="31"/>
        <v>0</v>
      </c>
      <c r="J95" s="1">
        <f t="shared" si="32"/>
        <v>7.1127649085467953E-2</v>
      </c>
      <c r="K95" s="1" t="e">
        <f>AE95/SUM(AE55:AE$105)</f>
        <v>#DIV/0!</v>
      </c>
      <c r="L95" t="s">
        <v>114</v>
      </c>
      <c r="M95" t="s">
        <v>136</v>
      </c>
      <c r="N95" s="2"/>
      <c r="O95" s="2">
        <v>5548005.9061740702</v>
      </c>
      <c r="P95" s="2">
        <v>0</v>
      </c>
      <c r="Q95" s="2">
        <v>0</v>
      </c>
      <c r="R95" s="2"/>
      <c r="S95" s="2"/>
      <c r="T95" s="2">
        <v>308423761.06567299</v>
      </c>
      <c r="U95" s="2">
        <v>18317313.9740461</v>
      </c>
      <c r="V95" s="2">
        <v>1181096.06763106</v>
      </c>
      <c r="W95" s="2">
        <v>103875913.41447</v>
      </c>
      <c r="X95" s="2">
        <v>129337324.254921</v>
      </c>
      <c r="Y95" s="2">
        <v>319996848.64269602</v>
      </c>
      <c r="Z95" s="2">
        <v>438554508.60444802</v>
      </c>
      <c r="AA95" s="2">
        <v>332285210.56083101</v>
      </c>
      <c r="AB95" s="2">
        <v>630842589.94708395</v>
      </c>
      <c r="AC95" s="2">
        <v>794010408.24840701</v>
      </c>
      <c r="AD95" s="2">
        <v>856176760.46930003</v>
      </c>
      <c r="AE95" s="2"/>
    </row>
    <row r="96" spans="1:31" x14ac:dyDescent="0.3">
      <c r="A96" t="str">
        <f t="shared" si="23"/>
        <v>SPACEX</v>
      </c>
      <c r="B96" t="str">
        <f t="shared" si="24"/>
        <v>GSA</v>
      </c>
      <c r="C96" s="2">
        <f t="shared" si="25"/>
        <v>0</v>
      </c>
      <c r="D96" s="2">
        <f t="shared" si="26"/>
        <v>0</v>
      </c>
      <c r="E96" s="2">
        <f t="shared" si="27"/>
        <v>0</v>
      </c>
      <c r="F96" s="2">
        <f t="shared" si="28"/>
        <v>0</v>
      </c>
      <c r="G96" s="1" t="e">
        <f t="shared" si="29"/>
        <v>#DIV/0!</v>
      </c>
      <c r="H96" s="1" t="e">
        <f t="shared" si="30"/>
        <v>#DIV/0!</v>
      </c>
      <c r="I96" s="1" t="e">
        <f t="shared" si="31"/>
        <v>#DIV/0!</v>
      </c>
      <c r="J96" s="1">
        <f t="shared" si="32"/>
        <v>0</v>
      </c>
      <c r="K96" s="1" t="e">
        <f>AE96/SUM(AE55:AE$105)</f>
        <v>#DIV/0!</v>
      </c>
      <c r="L96" t="s">
        <v>114</v>
      </c>
      <c r="M96" t="s">
        <v>139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>
        <v>0</v>
      </c>
      <c r="AC96" s="2">
        <v>0</v>
      </c>
      <c r="AD96" s="2">
        <v>0</v>
      </c>
      <c r="AE96" s="2"/>
    </row>
    <row r="97" spans="1:31" x14ac:dyDescent="0.3">
      <c r="A97" t="str">
        <f t="shared" si="23"/>
        <v>SPACEX</v>
      </c>
      <c r="B97" t="str">
        <f t="shared" si="24"/>
        <v>NASA</v>
      </c>
      <c r="C97" s="2">
        <f t="shared" si="25"/>
        <v>983913829.38078296</v>
      </c>
      <c r="D97" s="2">
        <f t="shared" si="26"/>
        <v>2183285986.3614898</v>
      </c>
      <c r="E97" s="2">
        <f t="shared" si="27"/>
        <v>2251608714.6199999</v>
      </c>
      <c r="F97" s="2">
        <f t="shared" si="28"/>
        <v>0</v>
      </c>
      <c r="G97" s="1">
        <f t="shared" si="29"/>
        <v>3.1293531257612361E-2</v>
      </c>
      <c r="H97" s="1">
        <f t="shared" si="30"/>
        <v>1.2884206394751345</v>
      </c>
      <c r="I97" s="1">
        <f t="shared" si="31"/>
        <v>0</v>
      </c>
      <c r="J97" s="1">
        <f t="shared" si="32"/>
        <v>0.18705440503137258</v>
      </c>
      <c r="K97" s="1" t="e">
        <f>AE97/SUM(AE55:AE$105)</f>
        <v>#DIV/0!</v>
      </c>
      <c r="L97" t="s">
        <v>114</v>
      </c>
      <c r="M97" t="s">
        <v>137</v>
      </c>
      <c r="N97" s="2"/>
      <c r="O97" s="2">
        <v>27740.029530870401</v>
      </c>
      <c r="P97" s="2">
        <v>35226370.000457898</v>
      </c>
      <c r="Q97" s="2">
        <v>157000956.58206299</v>
      </c>
      <c r="R97" s="2">
        <v>259648517.96945301</v>
      </c>
      <c r="S97" s="2">
        <v>335878641.54459399</v>
      </c>
      <c r="T97" s="2">
        <v>456515416.47877502</v>
      </c>
      <c r="U97" s="2">
        <v>610532691.49577999</v>
      </c>
      <c r="V97" s="2">
        <v>803116687.91167605</v>
      </c>
      <c r="W97" s="2">
        <v>1184635028.3015599</v>
      </c>
      <c r="X97" s="2">
        <v>1192495067.05059</v>
      </c>
      <c r="Y97" s="2">
        <v>834944976.52358198</v>
      </c>
      <c r="Z97" s="2">
        <v>1072431562.77237</v>
      </c>
      <c r="AA97" s="2">
        <v>983913829.38078296</v>
      </c>
      <c r="AB97" s="2">
        <v>1823197667.8234501</v>
      </c>
      <c r="AC97" s="2">
        <v>2183285986.3614898</v>
      </c>
      <c r="AD97" s="2">
        <v>2251608714.6199999</v>
      </c>
      <c r="AE97" s="2"/>
    </row>
    <row r="98" spans="1:31" x14ac:dyDescent="0.3">
      <c r="A98" t="str">
        <f t="shared" si="23"/>
        <v>SPACEX</v>
      </c>
      <c r="B98" t="str">
        <f t="shared" si="24"/>
        <v>Other Agencies</v>
      </c>
      <c r="C98" s="2">
        <f t="shared" si="25"/>
        <v>0</v>
      </c>
      <c r="D98" s="2">
        <f t="shared" si="26"/>
        <v>799038.24107899098</v>
      </c>
      <c r="E98" s="2">
        <f t="shared" si="27"/>
        <v>872426</v>
      </c>
      <c r="F98" s="2">
        <f t="shared" si="28"/>
        <v>0</v>
      </c>
      <c r="G98" s="1">
        <f t="shared" si="29"/>
        <v>9.1845114724307786E-2</v>
      </c>
      <c r="H98" s="1" t="e">
        <f t="shared" si="30"/>
        <v>#DIV/0!</v>
      </c>
      <c r="I98" s="1">
        <f t="shared" si="31"/>
        <v>0</v>
      </c>
      <c r="J98" s="1">
        <f t="shared" si="32"/>
        <v>7.2477569172777747E-5</v>
      </c>
      <c r="K98" s="1" t="e">
        <f>AE98/SUM(AE55:AE$105)</f>
        <v>#DIV/0!</v>
      </c>
      <c r="L98" t="s">
        <v>114</v>
      </c>
      <c r="M98" t="s">
        <v>140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>
        <v>41958.065994438897</v>
      </c>
      <c r="AC98" s="2">
        <v>799038.24107899098</v>
      </c>
      <c r="AD98" s="2">
        <v>872426</v>
      </c>
      <c r="AE98" s="2"/>
    </row>
    <row r="99" spans="1:31" x14ac:dyDescent="0.3">
      <c r="A99" t="str">
        <f t="shared" si="23"/>
        <v>SPACEX</v>
      </c>
      <c r="B99" t="str">
        <f t="shared" si="24"/>
        <v>State and IAP</v>
      </c>
      <c r="C99" s="2">
        <f t="shared" si="25"/>
        <v>0</v>
      </c>
      <c r="D99" s="2">
        <f t="shared" si="26"/>
        <v>150064.63634212399</v>
      </c>
      <c r="E99" s="2">
        <f t="shared" si="27"/>
        <v>149257</v>
      </c>
      <c r="F99" s="2">
        <f t="shared" si="28"/>
        <v>0</v>
      </c>
      <c r="G99" s="1">
        <f t="shared" si="29"/>
        <v>-5.3819231619813834E-3</v>
      </c>
      <c r="H99" s="1" t="e">
        <f t="shared" si="30"/>
        <v>#DIV/0!</v>
      </c>
      <c r="I99" s="1">
        <f t="shared" si="31"/>
        <v>0</v>
      </c>
      <c r="J99" s="1">
        <f t="shared" si="32"/>
        <v>1.2399658586540622E-5</v>
      </c>
      <c r="K99" s="1" t="e">
        <f>AE99/SUM(AE55:AE$105)</f>
        <v>#DIV/0!</v>
      </c>
      <c r="L99" t="s">
        <v>114</v>
      </c>
      <c r="M99" t="s">
        <v>142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>
        <v>150064.63634212399</v>
      </c>
      <c r="AD99" s="2">
        <v>149257</v>
      </c>
      <c r="AE99" s="2"/>
    </row>
    <row r="100" spans="1:31" x14ac:dyDescent="0.3">
      <c r="A100" t="str">
        <f t="shared" si="23"/>
        <v>SPACEX</v>
      </c>
      <c r="B100" t="str">
        <f t="shared" si="24"/>
        <v>VA</v>
      </c>
      <c r="C100" s="2">
        <f t="shared" si="25"/>
        <v>0</v>
      </c>
      <c r="D100" s="2">
        <f t="shared" si="26"/>
        <v>257881.11025761499</v>
      </c>
      <c r="E100" s="2">
        <f t="shared" si="27"/>
        <v>216275</v>
      </c>
      <c r="F100" s="2">
        <f t="shared" si="28"/>
        <v>0</v>
      </c>
      <c r="G100" s="1">
        <f t="shared" si="29"/>
        <v>-0.16133834004379699</v>
      </c>
      <c r="H100" s="1" t="e">
        <f t="shared" si="30"/>
        <v>#DIV/0!</v>
      </c>
      <c r="I100" s="1">
        <f t="shared" si="31"/>
        <v>0</v>
      </c>
      <c r="J100" s="1">
        <f t="shared" si="32"/>
        <v>1.7967238794857683E-5</v>
      </c>
      <c r="K100" s="1" t="e">
        <f>AE100/SUM(AE55:AE$105)</f>
        <v>#DIV/0!</v>
      </c>
      <c r="L100" t="s">
        <v>114</v>
      </c>
      <c r="M100" t="s">
        <v>143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>
        <v>257881.11025761499</v>
      </c>
      <c r="AD100" s="2">
        <v>216275</v>
      </c>
      <c r="AE100" s="2"/>
    </row>
    <row r="101" spans="1:31" x14ac:dyDescent="0.3">
      <c r="A101" t="str">
        <f t="shared" si="23"/>
        <v>UNITED LAUNCH ALLIANCE</v>
      </c>
      <c r="B101" t="str">
        <f t="shared" si="24"/>
        <v>Defense</v>
      </c>
      <c r="C101" s="2">
        <f t="shared" si="25"/>
        <v>1178948356.7188201</v>
      </c>
      <c r="D101" s="2">
        <f t="shared" si="26"/>
        <v>1118076250.8806701</v>
      </c>
      <c r="E101" s="2">
        <f t="shared" si="27"/>
        <v>1030138115.039</v>
      </c>
      <c r="F101" s="2">
        <f t="shared" si="28"/>
        <v>0</v>
      </c>
      <c r="G101" s="1">
        <f t="shared" si="29"/>
        <v>-7.8651286772618789E-2</v>
      </c>
      <c r="H101" s="1">
        <f t="shared" si="30"/>
        <v>-0.12622286704226804</v>
      </c>
      <c r="I101" s="1">
        <f t="shared" si="31"/>
        <v>0</v>
      </c>
      <c r="J101" s="1">
        <f t="shared" si="32"/>
        <v>8.5579643993019483E-2</v>
      </c>
      <c r="K101" s="1" t="e">
        <f>AE101/SUM(AE55:AE$105)</f>
        <v>#DIV/0!</v>
      </c>
      <c r="L101" t="s">
        <v>115</v>
      </c>
      <c r="M101" t="s">
        <v>136</v>
      </c>
      <c r="N101" s="2"/>
      <c r="O101" s="2"/>
      <c r="P101" s="2">
        <v>1759775724.33549</v>
      </c>
      <c r="Q101" s="2">
        <v>1531128926.3830099</v>
      </c>
      <c r="R101" s="2">
        <v>2042771824.2497399</v>
      </c>
      <c r="S101" s="2">
        <v>3178290920.5548902</v>
      </c>
      <c r="T101" s="2">
        <v>1608282943.0548999</v>
      </c>
      <c r="U101" s="2">
        <v>3184690023.8300099</v>
      </c>
      <c r="V101" s="2">
        <v>2149993113.3926702</v>
      </c>
      <c r="W101" s="2">
        <v>1828237599.55914</v>
      </c>
      <c r="X101" s="2">
        <v>2382121717.3959498</v>
      </c>
      <c r="Y101" s="2">
        <v>1531550688.70647</v>
      </c>
      <c r="Z101" s="2">
        <v>1670412392.1496301</v>
      </c>
      <c r="AA101" s="2">
        <v>1178948356.7188201</v>
      </c>
      <c r="AB101" s="2">
        <v>708583573.06270099</v>
      </c>
      <c r="AC101" s="2">
        <v>1118076250.8806701</v>
      </c>
      <c r="AD101" s="2">
        <v>1030138115.039</v>
      </c>
      <c r="AE101" s="2"/>
    </row>
    <row r="102" spans="1:31" x14ac:dyDescent="0.3">
      <c r="A102" t="str">
        <f t="shared" si="23"/>
        <v>UNITED LAUNCH ALLIANCE</v>
      </c>
      <c r="B102" t="str">
        <f t="shared" si="24"/>
        <v>NASA</v>
      </c>
      <c r="C102" s="2">
        <f t="shared" si="25"/>
        <v>319203754.94773501</v>
      </c>
      <c r="D102" s="2">
        <f t="shared" si="26"/>
        <v>55982090.493623003</v>
      </c>
      <c r="E102" s="2">
        <f t="shared" si="27"/>
        <v>27529807</v>
      </c>
      <c r="F102" s="2">
        <f t="shared" si="28"/>
        <v>0</v>
      </c>
      <c r="G102" s="1">
        <f t="shared" si="29"/>
        <v>-0.50823903221091826</v>
      </c>
      <c r="H102" s="1">
        <f t="shared" si="30"/>
        <v>-0.91375475202505807</v>
      </c>
      <c r="I102" s="1">
        <f t="shared" si="31"/>
        <v>0</v>
      </c>
      <c r="J102" s="1">
        <f t="shared" si="32"/>
        <v>2.2870633052611009E-3</v>
      </c>
      <c r="K102" s="1" t="e">
        <f>AE102/SUM(AE55:AE$105)</f>
        <v>#DIV/0!</v>
      </c>
      <c r="L102" t="s">
        <v>115</v>
      </c>
      <c r="M102" t="s">
        <v>137</v>
      </c>
      <c r="N102" s="2"/>
      <c r="O102" s="2">
        <v>148402540.606112</v>
      </c>
      <c r="P102" s="2">
        <v>378688668.85397297</v>
      </c>
      <c r="Q102" s="2">
        <v>399594695.289303</v>
      </c>
      <c r="R102" s="2">
        <v>460646099.80385</v>
      </c>
      <c r="S102" s="2">
        <v>412714423.78924</v>
      </c>
      <c r="T102" s="2">
        <v>383398059.58954298</v>
      </c>
      <c r="U102" s="2">
        <v>460939824.33815998</v>
      </c>
      <c r="V102" s="2">
        <v>473142962.14036</v>
      </c>
      <c r="W102" s="2">
        <v>471394007.83344799</v>
      </c>
      <c r="X102" s="2">
        <v>363530241.08567399</v>
      </c>
      <c r="Y102" s="2">
        <v>543989289.44302106</v>
      </c>
      <c r="Z102" s="2">
        <v>249033744.30925101</v>
      </c>
      <c r="AA102" s="2">
        <v>319203754.94773501</v>
      </c>
      <c r="AB102" s="2">
        <v>100258065.826159</v>
      </c>
      <c r="AC102" s="2">
        <v>55982090.493623003</v>
      </c>
      <c r="AD102" s="2">
        <v>27529807</v>
      </c>
      <c r="AE102" s="2"/>
    </row>
    <row r="103" spans="1:31" x14ac:dyDescent="0.3">
      <c r="A103" t="str">
        <f t="shared" si="23"/>
        <v>Virgin Orbit</v>
      </c>
      <c r="B103" t="str">
        <f t="shared" si="24"/>
        <v>Defense</v>
      </c>
      <c r="C103" s="2">
        <f t="shared" si="25"/>
        <v>40913762.201195702</v>
      </c>
      <c r="D103" s="2">
        <f t="shared" si="26"/>
        <v>0</v>
      </c>
      <c r="E103" s="2">
        <f t="shared" si="27"/>
        <v>-210426</v>
      </c>
      <c r="F103" s="2">
        <f t="shared" si="28"/>
        <v>0</v>
      </c>
      <c r="G103" s="1" t="e">
        <f t="shared" si="29"/>
        <v>#DIV/0!</v>
      </c>
      <c r="H103" s="1">
        <f t="shared" si="30"/>
        <v>-1.0051431593840043</v>
      </c>
      <c r="I103" s="1">
        <f t="shared" si="31"/>
        <v>0</v>
      </c>
      <c r="J103" s="1">
        <f t="shared" si="32"/>
        <v>-1.7481327895719444E-5</v>
      </c>
      <c r="K103" s="1" t="e">
        <f>AE103/SUM(AE55:AE$105)</f>
        <v>#DIV/0!</v>
      </c>
      <c r="L103" t="s">
        <v>116</v>
      </c>
      <c r="M103" t="s">
        <v>136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>
        <v>1052760.8524776499</v>
      </c>
      <c r="AA103" s="2">
        <v>40913762.201195702</v>
      </c>
      <c r="AB103" s="2">
        <v>2517250.1133785299</v>
      </c>
      <c r="AC103" s="2">
        <v>0</v>
      </c>
      <c r="AD103" s="2">
        <v>-210426</v>
      </c>
      <c r="AE103" s="2"/>
    </row>
    <row r="104" spans="1:31" x14ac:dyDescent="0.3">
      <c r="A104" t="str">
        <f t="shared" si="23"/>
        <v>WYLE LABORATORIES</v>
      </c>
      <c r="B104" t="str">
        <f t="shared" si="24"/>
        <v>Defense</v>
      </c>
      <c r="C104" s="2">
        <f t="shared" si="25"/>
        <v>0</v>
      </c>
      <c r="D104" s="2">
        <f t="shared" si="26"/>
        <v>0</v>
      </c>
      <c r="E104" s="2">
        <f t="shared" si="27"/>
        <v>0</v>
      </c>
      <c r="F104" s="2">
        <f t="shared" si="28"/>
        <v>0</v>
      </c>
      <c r="G104" s="1" t="e">
        <f t="shared" si="29"/>
        <v>#DIV/0!</v>
      </c>
      <c r="H104" s="1" t="e">
        <f t="shared" si="30"/>
        <v>#DIV/0!</v>
      </c>
      <c r="I104" s="1" t="e">
        <f t="shared" si="31"/>
        <v>#DIV/0!</v>
      </c>
      <c r="J104" s="1">
        <f t="shared" si="32"/>
        <v>0</v>
      </c>
      <c r="K104" s="1" t="e">
        <f>AE104/SUM(AE55:AE$105)</f>
        <v>#DIV/0!</v>
      </c>
      <c r="L104" t="s">
        <v>127</v>
      </c>
      <c r="M104" t="s">
        <v>136</v>
      </c>
      <c r="N104" s="2">
        <v>15484231.217694201</v>
      </c>
      <c r="O104" s="2">
        <v>214481.74732826001</v>
      </c>
      <c r="P104" s="2">
        <v>0</v>
      </c>
      <c r="Q104" s="2">
        <v>0</v>
      </c>
      <c r="R104" s="2"/>
      <c r="S104" s="2"/>
      <c r="T104" s="2"/>
      <c r="U104" s="2"/>
      <c r="V104" s="2">
        <v>0</v>
      </c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3">
      <c r="A105" t="str">
        <f t="shared" si="23"/>
        <v>WYLE LABORATORIES</v>
      </c>
      <c r="B105" t="str">
        <f t="shared" si="24"/>
        <v>NASA</v>
      </c>
      <c r="C105" s="2">
        <f t="shared" si="25"/>
        <v>174044432.915187</v>
      </c>
      <c r="D105" s="2">
        <f t="shared" si="26"/>
        <v>0</v>
      </c>
      <c r="E105" s="2">
        <f t="shared" si="27"/>
        <v>0</v>
      </c>
      <c r="F105" s="2">
        <f t="shared" si="28"/>
        <v>0</v>
      </c>
      <c r="G105" s="1" t="e">
        <f t="shared" si="29"/>
        <v>#DIV/0!</v>
      </c>
      <c r="H105" s="1">
        <f t="shared" si="30"/>
        <v>-1</v>
      </c>
      <c r="I105" s="1" t="e">
        <f t="shared" si="31"/>
        <v>#DIV/0!</v>
      </c>
      <c r="J105" s="1">
        <f t="shared" si="32"/>
        <v>0</v>
      </c>
      <c r="K105" s="1" t="e">
        <f>AE105/SUM(AE55:AE$105)</f>
        <v>#DIV/0!</v>
      </c>
      <c r="L105" t="s">
        <v>127</v>
      </c>
      <c r="M105" t="s">
        <v>137</v>
      </c>
      <c r="N105" s="2">
        <v>-1115243.49790789</v>
      </c>
      <c r="O105" s="2"/>
      <c r="P105" s="2">
        <v>-7048.1932867719597</v>
      </c>
      <c r="Q105" s="2">
        <v>960770.39215454401</v>
      </c>
      <c r="R105" s="2">
        <v>717823.10791453195</v>
      </c>
      <c r="S105" s="2">
        <v>1290065.2229551501</v>
      </c>
      <c r="T105" s="2">
        <v>955316.49856605602</v>
      </c>
      <c r="U105" s="2">
        <v>-775699.47857741301</v>
      </c>
      <c r="V105" s="2">
        <v>11750001.851194801</v>
      </c>
      <c r="W105" s="2">
        <v>141964036.72565699</v>
      </c>
      <c r="X105" s="2">
        <v>154040892.720029</v>
      </c>
      <c r="Y105" s="2">
        <v>166186083.491337</v>
      </c>
      <c r="Z105" s="2">
        <v>168284872.659152</v>
      </c>
      <c r="AA105" s="2">
        <v>174044432.915187</v>
      </c>
      <c r="AB105" s="2">
        <v>172484040.49435401</v>
      </c>
      <c r="AC105" s="2"/>
      <c r="AD105" s="2"/>
      <c r="AE105" s="2"/>
    </row>
    <row r="106" spans="1:31" x14ac:dyDescent="0.3">
      <c r="A106" t="str">
        <f t="shared" si="23"/>
        <v>Grand Total</v>
      </c>
      <c r="B106" t="str">
        <f t="shared" si="24"/>
        <v/>
      </c>
      <c r="C106" s="2">
        <f t="shared" si="25"/>
        <v>12073545237.236706</v>
      </c>
      <c r="D106" s="2">
        <f t="shared" si="26"/>
        <v>11237850848.007736</v>
      </c>
      <c r="E106" s="2">
        <f t="shared" si="27"/>
        <v>12037186262.6938</v>
      </c>
      <c r="F106" s="2">
        <f t="shared" si="28"/>
        <v>0</v>
      </c>
      <c r="G106" s="1">
        <f t="shared" si="29"/>
        <v>7.1128850658110698E-2</v>
      </c>
      <c r="H106" s="1">
        <f t="shared" si="30"/>
        <v>-3.0114580124128709E-3</v>
      </c>
      <c r="I106" s="1">
        <f t="shared" si="31"/>
        <v>0</v>
      </c>
      <c r="J106" s="1">
        <f>SUM(J$55:J$105)</f>
        <v>1.0000000000000004</v>
      </c>
      <c r="K106" s="1" t="e">
        <f>SUM(K$55:K$105)</f>
        <v>#DIV/0!</v>
      </c>
      <c r="L106" t="s">
        <v>117</v>
      </c>
      <c r="M106" t="s">
        <v>118</v>
      </c>
      <c r="N106" s="2">
        <f t="shared" ref="N106:AD106" si="33">SUM(N56:N105)</f>
        <v>6975484476.7981253</v>
      </c>
      <c r="O106" s="2">
        <f t="shared" si="33"/>
        <v>8560992582.4306622</v>
      </c>
      <c r="P106" s="2">
        <f t="shared" si="33"/>
        <v>9778454331.2886047</v>
      </c>
      <c r="Q106" s="2">
        <f t="shared" si="33"/>
        <v>9477804623.3544235</v>
      </c>
      <c r="R106" s="2">
        <f t="shared" si="33"/>
        <v>9765009718.8584633</v>
      </c>
      <c r="S106" s="2">
        <f t="shared" si="33"/>
        <v>12071193549.32395</v>
      </c>
      <c r="T106" s="2">
        <f t="shared" si="33"/>
        <v>9025676073.6466808</v>
      </c>
      <c r="U106" s="2">
        <f t="shared" si="33"/>
        <v>10721658185.271675</v>
      </c>
      <c r="V106" s="2">
        <f t="shared" si="33"/>
        <v>10081916289.496386</v>
      </c>
      <c r="W106" s="2">
        <f t="shared" si="33"/>
        <v>11158084768.824856</v>
      </c>
      <c r="X106" s="2">
        <f t="shared" si="33"/>
        <v>11867563238.192493</v>
      </c>
      <c r="Y106" s="2">
        <f t="shared" si="33"/>
        <v>11896969795.544706</v>
      </c>
      <c r="Z106" s="2">
        <f t="shared" si="33"/>
        <v>12251615633.16851</v>
      </c>
      <c r="AA106" s="2">
        <f t="shared" si="33"/>
        <v>12073545237.236706</v>
      </c>
      <c r="AB106" s="2">
        <f t="shared" si="33"/>
        <v>10731717910.298817</v>
      </c>
      <c r="AC106" s="2">
        <f t="shared" si="33"/>
        <v>11237850848.007736</v>
      </c>
      <c r="AD106" s="2">
        <f t="shared" si="33"/>
        <v>12037186262.6938</v>
      </c>
      <c r="AE106" s="2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02"/>
  <sheetViews>
    <sheetView workbookViewId="0">
      <pane xSplit="2" ySplit="1" topLeftCell="T2" activePane="bottomRight" state="frozen"/>
      <selection pane="topRight"/>
      <selection pane="bottomLeft"/>
      <selection pane="bottomRight" activeCell="AC2" sqref="AC2"/>
    </sheetView>
  </sheetViews>
  <sheetFormatPr defaultColWidth="11.5546875" defaultRowHeight="14.4" x14ac:dyDescent="0.3"/>
  <sheetData>
    <row r="1" spans="1:32" x14ac:dyDescent="0.3">
      <c r="A1" t="str">
        <f t="shared" ref="A1:A64" si="0">M1</f>
        <v>SpaceParentID</v>
      </c>
      <c r="B1" t="str">
        <f t="shared" ref="B1:B64" si="1">N1</f>
        <v>SpaceArea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</row>
    <row r="2" spans="1:32" x14ac:dyDescent="0.3">
      <c r="A2" t="str">
        <f t="shared" si="0"/>
        <v>ABL Space</v>
      </c>
      <c r="B2" t="str">
        <f t="shared" si="1"/>
        <v>R&amp;D (Defense)</v>
      </c>
      <c r="M2" t="s">
        <v>97</v>
      </c>
      <c r="N2" t="s">
        <v>98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2300000</v>
      </c>
      <c r="AC2" s="2">
        <v>700000</v>
      </c>
      <c r="AD2" s="2">
        <v>1499952</v>
      </c>
      <c r="AE2" s="2">
        <v>16049988</v>
      </c>
      <c r="AF2" s="2"/>
    </row>
    <row r="3" spans="1:32" x14ac:dyDescent="0.3">
      <c r="A3" t="str">
        <f t="shared" si="0"/>
        <v>ABL Space</v>
      </c>
      <c r="B3" t="str">
        <f t="shared" si="1"/>
        <v>Space Transp. and Launch</v>
      </c>
      <c r="M3" t="s">
        <v>97</v>
      </c>
      <c r="N3" t="s">
        <v>99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>
        <v>50000</v>
      </c>
      <c r="AD3" s="2">
        <v>0</v>
      </c>
      <c r="AE3" s="2">
        <v>1005000</v>
      </c>
      <c r="AF3" s="2"/>
    </row>
    <row r="4" spans="1:32" x14ac:dyDescent="0.3">
      <c r="A4" t="str">
        <f t="shared" si="0"/>
        <v>BLUE ORIGIN</v>
      </c>
      <c r="B4" t="str">
        <f t="shared" si="1"/>
        <v>Other Services</v>
      </c>
      <c r="M4" t="s">
        <v>100</v>
      </c>
      <c r="N4" t="s">
        <v>101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974734</v>
      </c>
      <c r="AA4" s="2">
        <v>0</v>
      </c>
      <c r="AB4" s="2"/>
      <c r="AC4" s="2"/>
      <c r="AD4" s="2"/>
      <c r="AE4" s="2">
        <v>-0.39</v>
      </c>
      <c r="AF4" s="2"/>
    </row>
    <row r="5" spans="1:32" x14ac:dyDescent="0.3">
      <c r="A5" t="str">
        <f t="shared" si="0"/>
        <v>BLUE ORIGIN</v>
      </c>
      <c r="B5" t="str">
        <f t="shared" si="1"/>
        <v>R&amp;D (All Other)</v>
      </c>
      <c r="M5" t="s">
        <v>100</v>
      </c>
      <c r="N5" t="s">
        <v>102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>
        <v>3922893</v>
      </c>
      <c r="AB5" s="2">
        <v>2151857</v>
      </c>
      <c r="AC5" s="2">
        <v>1568613</v>
      </c>
      <c r="AD5" s="2">
        <v>2280605</v>
      </c>
      <c r="AE5" s="2">
        <v>0</v>
      </c>
      <c r="AF5" s="2"/>
    </row>
    <row r="6" spans="1:32" x14ac:dyDescent="0.3">
      <c r="A6" t="str">
        <f t="shared" si="0"/>
        <v>BLUE ORIGIN</v>
      </c>
      <c r="B6" t="str">
        <f t="shared" si="1"/>
        <v>R&amp;D (Defense)</v>
      </c>
      <c r="M6" t="s">
        <v>100</v>
      </c>
      <c r="N6" t="s">
        <v>98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45000</v>
      </c>
      <c r="AA6" s="2"/>
      <c r="AB6" s="2"/>
      <c r="AC6" s="2"/>
      <c r="AD6" s="2">
        <v>49941</v>
      </c>
      <c r="AE6" s="2"/>
      <c r="AF6" s="2"/>
    </row>
    <row r="7" spans="1:32" x14ac:dyDescent="0.3">
      <c r="A7" t="str">
        <f t="shared" si="0"/>
        <v>BLUE ORIGIN</v>
      </c>
      <c r="B7" t="str">
        <f t="shared" si="1"/>
        <v>R&amp;D (Space Flight)</v>
      </c>
      <c r="M7" t="s">
        <v>100</v>
      </c>
      <c r="N7" t="s">
        <v>103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1322259</v>
      </c>
      <c r="AB7" s="2">
        <v>229667445</v>
      </c>
      <c r="AC7" s="2">
        <v>274331818</v>
      </c>
      <c r="AD7" s="2">
        <v>10735715</v>
      </c>
      <c r="AE7" s="2">
        <v>425009984</v>
      </c>
      <c r="AF7" s="2"/>
    </row>
    <row r="8" spans="1:32" x14ac:dyDescent="0.3">
      <c r="A8" t="str">
        <f t="shared" si="0"/>
        <v>BLUE ORIGIN</v>
      </c>
      <c r="B8" t="str">
        <f t="shared" si="1"/>
        <v>Space Transp. and Launch</v>
      </c>
      <c r="M8" t="s">
        <v>100</v>
      </c>
      <c r="N8" t="s">
        <v>99</v>
      </c>
      <c r="O8" s="2"/>
      <c r="P8" s="2"/>
      <c r="Q8" s="2"/>
      <c r="R8" s="2"/>
      <c r="S8" s="2"/>
      <c r="T8" s="2"/>
      <c r="U8" s="2"/>
      <c r="V8" s="2"/>
      <c r="W8" s="2"/>
      <c r="X8" s="2">
        <v>781920</v>
      </c>
      <c r="Y8" s="2">
        <v>664628.46100000001</v>
      </c>
      <c r="Z8" s="2">
        <v>352325.96490000002</v>
      </c>
      <c r="AA8" s="2">
        <v>1239860.9752</v>
      </c>
      <c r="AB8" s="2">
        <v>1272636.1484000001</v>
      </c>
      <c r="AC8" s="2">
        <v>4600001.5996000003</v>
      </c>
      <c r="AD8" s="2">
        <v>4387858</v>
      </c>
      <c r="AE8" s="2">
        <v>15834404</v>
      </c>
      <c r="AF8" s="2"/>
    </row>
    <row r="9" spans="1:32" x14ac:dyDescent="0.3">
      <c r="A9" t="str">
        <f t="shared" si="0"/>
        <v>BOEING</v>
      </c>
      <c r="B9" t="str">
        <f t="shared" si="1"/>
        <v>Other Products</v>
      </c>
      <c r="M9" t="s">
        <v>104</v>
      </c>
      <c r="N9" t="s">
        <v>105</v>
      </c>
      <c r="O9" s="2">
        <v>61514020.5</v>
      </c>
      <c r="P9" s="2">
        <v>61202638.490000002</v>
      </c>
      <c r="Q9" s="2">
        <v>71474948.010000005</v>
      </c>
      <c r="R9" s="2">
        <v>148234101.625</v>
      </c>
      <c r="S9" s="2">
        <v>28968077</v>
      </c>
      <c r="T9" s="2">
        <v>43209850.906199999</v>
      </c>
      <c r="U9" s="2">
        <v>7328828</v>
      </c>
      <c r="V9" s="2">
        <v>3925149</v>
      </c>
      <c r="W9" s="2">
        <v>8222176.4000000004</v>
      </c>
      <c r="X9" s="2">
        <v>6200235</v>
      </c>
      <c r="Y9" s="2">
        <v>4894643</v>
      </c>
      <c r="Z9" s="2">
        <v>2112575.2812000001</v>
      </c>
      <c r="AA9" s="2">
        <v>2659740.08</v>
      </c>
      <c r="AB9" s="2">
        <v>0</v>
      </c>
      <c r="AC9" s="2">
        <v>-156261.18</v>
      </c>
      <c r="AD9" s="2">
        <v>-700922.54</v>
      </c>
      <c r="AE9" s="2"/>
      <c r="AF9" s="2"/>
    </row>
    <row r="10" spans="1:32" x14ac:dyDescent="0.3">
      <c r="A10" t="str">
        <f t="shared" si="0"/>
        <v>BOEING</v>
      </c>
      <c r="B10" t="str">
        <f t="shared" si="1"/>
        <v>Other Services</v>
      </c>
      <c r="M10" t="s">
        <v>104</v>
      </c>
      <c r="N10" t="s">
        <v>101</v>
      </c>
      <c r="O10" s="2"/>
      <c r="P10" s="2"/>
      <c r="Q10" s="2"/>
      <c r="R10" s="2">
        <v>3085722</v>
      </c>
      <c r="S10" s="2">
        <v>3318120</v>
      </c>
      <c r="T10" s="2">
        <v>3091084.9287</v>
      </c>
      <c r="U10" s="2">
        <v>3091398.96</v>
      </c>
      <c r="V10" s="2">
        <v>3175947</v>
      </c>
      <c r="W10" s="2">
        <v>12159339.039999999</v>
      </c>
      <c r="X10" s="2">
        <v>10862126</v>
      </c>
      <c r="Y10" s="2">
        <v>9668598</v>
      </c>
      <c r="Z10" s="2">
        <v>9240105</v>
      </c>
      <c r="AA10" s="2">
        <v>9559443</v>
      </c>
      <c r="AB10" s="2">
        <v>8314434.4500000002</v>
      </c>
      <c r="AC10" s="2">
        <v>9211813.2100000009</v>
      </c>
      <c r="AD10" s="2">
        <v>7095109.5300000003</v>
      </c>
      <c r="AE10" s="2"/>
      <c r="AF10" s="2"/>
    </row>
    <row r="11" spans="1:32" x14ac:dyDescent="0.3">
      <c r="A11" t="str">
        <f t="shared" si="0"/>
        <v>BOEING</v>
      </c>
      <c r="B11" t="str">
        <f t="shared" si="1"/>
        <v>R&amp;D (All Other)</v>
      </c>
      <c r="M11" t="s">
        <v>104</v>
      </c>
      <c r="N11" t="s">
        <v>102</v>
      </c>
      <c r="O11" s="2">
        <v>8521487</v>
      </c>
      <c r="P11" s="2">
        <v>277083099.12</v>
      </c>
      <c r="Q11" s="2">
        <v>340167121.79000002</v>
      </c>
      <c r="R11" s="2">
        <v>245664813.125</v>
      </c>
      <c r="S11" s="2">
        <v>91162776.007400006</v>
      </c>
      <c r="T11" s="2">
        <v>147568635.3125</v>
      </c>
      <c r="U11" s="2">
        <v>160003179.28</v>
      </c>
      <c r="V11" s="2">
        <v>52434239.039999999</v>
      </c>
      <c r="W11" s="2">
        <v>43563273.189999998</v>
      </c>
      <c r="X11" s="2">
        <v>31083932.007800002</v>
      </c>
      <c r="Y11" s="2">
        <v>26731987.1094</v>
      </c>
      <c r="Z11" s="2">
        <v>15124989.130000001</v>
      </c>
      <c r="AA11" s="2">
        <v>5301877</v>
      </c>
      <c r="AB11" s="2">
        <v>5148448</v>
      </c>
      <c r="AC11" s="2">
        <v>1355169</v>
      </c>
      <c r="AD11" s="2">
        <v>-235000</v>
      </c>
      <c r="AE11" s="2">
        <v>690625</v>
      </c>
      <c r="AF11" s="2"/>
    </row>
    <row r="12" spans="1:32" x14ac:dyDescent="0.3">
      <c r="A12" t="str">
        <f t="shared" si="0"/>
        <v>BOEING</v>
      </c>
      <c r="B12" t="str">
        <f t="shared" si="1"/>
        <v>R&amp;D (Defense)</v>
      </c>
      <c r="M12" t="s">
        <v>104</v>
      </c>
      <c r="N12" t="s">
        <v>98</v>
      </c>
      <c r="O12" s="2">
        <v>377619500.91000003</v>
      </c>
      <c r="P12" s="2">
        <v>309908456.48000002</v>
      </c>
      <c r="Q12" s="2">
        <v>128239194.51000001</v>
      </c>
      <c r="R12" s="2">
        <v>159406014.85550001</v>
      </c>
      <c r="S12" s="2">
        <v>459863665.31239998</v>
      </c>
      <c r="T12" s="2">
        <v>1152381918.3673</v>
      </c>
      <c r="U12" s="2">
        <v>29280290.949999999</v>
      </c>
      <c r="V12" s="2">
        <v>5759560.8099999996</v>
      </c>
      <c r="W12" s="2">
        <v>548744.23</v>
      </c>
      <c r="X12" s="2">
        <v>81498693</v>
      </c>
      <c r="Y12" s="2">
        <v>53269689</v>
      </c>
      <c r="Z12" s="2">
        <v>4180986.54</v>
      </c>
      <c r="AA12" s="2">
        <v>361360503.61000001</v>
      </c>
      <c r="AB12" s="2">
        <v>427008317.57800001</v>
      </c>
      <c r="AC12" s="2">
        <v>69222179</v>
      </c>
      <c r="AD12" s="2">
        <v>3971061.5150000001</v>
      </c>
      <c r="AE12" s="2">
        <v>59573756.640600003</v>
      </c>
      <c r="AF12" s="2"/>
    </row>
    <row r="13" spans="1:32" x14ac:dyDescent="0.3">
      <c r="A13" t="str">
        <f t="shared" si="0"/>
        <v>BOEING</v>
      </c>
      <c r="B13" t="str">
        <f t="shared" si="1"/>
        <v>R&amp;D (Space Flight)</v>
      </c>
      <c r="M13" t="s">
        <v>104</v>
      </c>
      <c r="N13" t="s">
        <v>103</v>
      </c>
      <c r="O13" s="2">
        <v>65613136.210000001</v>
      </c>
      <c r="P13" s="2">
        <v>112906964.6719</v>
      </c>
      <c r="Q13" s="2">
        <v>89692621.469999999</v>
      </c>
      <c r="R13" s="2">
        <v>253915041.53909999</v>
      </c>
      <c r="S13" s="2">
        <v>274252189.69489998</v>
      </c>
      <c r="T13" s="2">
        <v>572159153.80009997</v>
      </c>
      <c r="U13" s="2">
        <v>633656668.13</v>
      </c>
      <c r="V13" s="2">
        <v>674866931.08010006</v>
      </c>
      <c r="W13" s="2">
        <v>683099319.97819996</v>
      </c>
      <c r="X13" s="2">
        <v>836309292.25590003</v>
      </c>
      <c r="Y13" s="2">
        <v>815172062.69879997</v>
      </c>
      <c r="Z13" s="2">
        <v>903501355.59979999</v>
      </c>
      <c r="AA13" s="2">
        <v>815014039.51989996</v>
      </c>
      <c r="AB13" s="2">
        <v>926945681.801</v>
      </c>
      <c r="AC13" s="2">
        <v>1066068565.7316</v>
      </c>
      <c r="AD13" s="2">
        <v>1248767866.4349999</v>
      </c>
      <c r="AE13" s="2">
        <v>1049823879.6201</v>
      </c>
      <c r="AF13" s="2"/>
    </row>
    <row r="14" spans="1:32" x14ac:dyDescent="0.3">
      <c r="A14" t="str">
        <f t="shared" si="0"/>
        <v>BOEING</v>
      </c>
      <c r="B14" t="str">
        <f t="shared" si="1"/>
        <v>R&amp;D (Space Station)</v>
      </c>
      <c r="M14" t="s">
        <v>104</v>
      </c>
      <c r="N14" t="s">
        <v>106</v>
      </c>
      <c r="O14" s="2">
        <v>460925325.80000001</v>
      </c>
      <c r="P14" s="2">
        <v>492954370.62</v>
      </c>
      <c r="Q14" s="2">
        <v>572758597.52999997</v>
      </c>
      <c r="R14" s="2">
        <v>645961364.57809997</v>
      </c>
      <c r="S14" s="2">
        <v>838285109.62890005</v>
      </c>
      <c r="T14" s="2">
        <v>480132594.75</v>
      </c>
      <c r="U14" s="2">
        <v>673088788.02740002</v>
      </c>
      <c r="V14" s="2">
        <v>564206414.98930001</v>
      </c>
      <c r="W14" s="2">
        <v>543451490.76180005</v>
      </c>
      <c r="X14" s="2">
        <v>451164742.81470001</v>
      </c>
      <c r="Y14" s="2">
        <v>491818328.31489998</v>
      </c>
      <c r="Z14" s="2">
        <v>620137964.13</v>
      </c>
      <c r="AA14" s="2">
        <v>551398910.75999999</v>
      </c>
      <c r="AB14" s="2">
        <v>384202674.43000001</v>
      </c>
      <c r="AC14" s="2">
        <v>431166966.49000001</v>
      </c>
      <c r="AD14" s="2">
        <v>327795250.25999999</v>
      </c>
      <c r="AE14" s="2">
        <v>422660398.59299999</v>
      </c>
      <c r="AF14" s="2"/>
    </row>
    <row r="15" spans="1:32" x14ac:dyDescent="0.3">
      <c r="A15" t="str">
        <f t="shared" si="0"/>
        <v>BOEING</v>
      </c>
      <c r="B15" t="str">
        <f t="shared" si="1"/>
        <v>Space Transp. and Launch</v>
      </c>
      <c r="M15" t="s">
        <v>104</v>
      </c>
      <c r="N15" t="s">
        <v>99</v>
      </c>
      <c r="O15" s="2"/>
      <c r="P15" s="2"/>
      <c r="Q15" s="2"/>
      <c r="R15" s="2"/>
      <c r="S15" s="2"/>
      <c r="T15" s="2"/>
      <c r="U15" s="2"/>
      <c r="V15" s="2">
        <v>899757</v>
      </c>
      <c r="W15" s="2">
        <v>49070000</v>
      </c>
      <c r="X15" s="2">
        <v>77160000</v>
      </c>
      <c r="Y15" s="2">
        <v>154220000</v>
      </c>
      <c r="Z15" s="2">
        <v>263041664</v>
      </c>
      <c r="AA15" s="2">
        <v>210895733</v>
      </c>
      <c r="AB15" s="2">
        <v>21693423</v>
      </c>
      <c r="AC15" s="2">
        <v>7975593</v>
      </c>
      <c r="AD15" s="2">
        <v>83335</v>
      </c>
      <c r="AE15" s="2">
        <v>4000000</v>
      </c>
      <c r="AF15" s="2"/>
    </row>
    <row r="16" spans="1:32" x14ac:dyDescent="0.3">
      <c r="A16" t="str">
        <f t="shared" si="0"/>
        <v>BOEING</v>
      </c>
      <c r="B16" t="str">
        <f t="shared" si="1"/>
        <v>Space Vehicle Launchers</v>
      </c>
      <c r="M16" t="s">
        <v>104</v>
      </c>
      <c r="N16" t="s">
        <v>107</v>
      </c>
      <c r="O16" s="2">
        <v>724548</v>
      </c>
      <c r="P16" s="2">
        <v>305760025</v>
      </c>
      <c r="Q16" s="2">
        <v>24239975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3">
      <c r="A17" t="str">
        <f t="shared" si="0"/>
        <v>BOEING</v>
      </c>
      <c r="B17" t="str">
        <f t="shared" si="1"/>
        <v>Space Vehicle Services</v>
      </c>
      <c r="M17" t="s">
        <v>104</v>
      </c>
      <c r="N17" t="s">
        <v>108</v>
      </c>
      <c r="O17" s="2">
        <v>74539293.040000007</v>
      </c>
      <c r="P17" s="2">
        <v>446074358.55000001</v>
      </c>
      <c r="Q17" s="2">
        <v>-266847.84999999998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>
        <v>0</v>
      </c>
      <c r="AE17" s="2"/>
      <c r="AF17" s="2"/>
    </row>
    <row r="18" spans="1:32" x14ac:dyDescent="0.3">
      <c r="A18" t="str">
        <f t="shared" si="0"/>
        <v>BOEING</v>
      </c>
      <c r="B18" t="str">
        <f t="shared" si="1"/>
        <v>Space Vehicles and Components</v>
      </c>
      <c r="M18" t="s">
        <v>104</v>
      </c>
      <c r="N18" t="s">
        <v>109</v>
      </c>
      <c r="O18" s="2">
        <v>399770205.30000001</v>
      </c>
      <c r="P18" s="2">
        <v>294480698.47000003</v>
      </c>
      <c r="Q18" s="2">
        <v>325687755.85000002</v>
      </c>
      <c r="R18" s="2">
        <v>59608148.462899998</v>
      </c>
      <c r="S18" s="2">
        <v>74221013.578400001</v>
      </c>
      <c r="T18" s="2">
        <v>12685113.646600001</v>
      </c>
      <c r="U18" s="2">
        <v>131480917.94</v>
      </c>
      <c r="V18" s="2">
        <v>66188832.979999997</v>
      </c>
      <c r="W18" s="2">
        <v>126397404.36</v>
      </c>
      <c r="X18" s="2">
        <v>139084218.0781</v>
      </c>
      <c r="Y18" s="2">
        <v>63634342.019500002</v>
      </c>
      <c r="Z18" s="2">
        <v>38798172.280000001</v>
      </c>
      <c r="AA18" s="2">
        <v>105105390.8</v>
      </c>
      <c r="AB18" s="2">
        <v>124165458</v>
      </c>
      <c r="AC18" s="2">
        <v>144874500</v>
      </c>
      <c r="AD18" s="2">
        <v>110054611.81999999</v>
      </c>
      <c r="AE18" s="2">
        <v>81413302.5</v>
      </c>
      <c r="AF18" s="2"/>
    </row>
    <row r="19" spans="1:32" x14ac:dyDescent="0.3">
      <c r="A19" t="str">
        <f t="shared" si="0"/>
        <v>CALIFORNIA INSTITUTE OF TECHNOLOGY</v>
      </c>
      <c r="B19" t="str">
        <f t="shared" si="1"/>
        <v>R&amp;D (All Other)</v>
      </c>
      <c r="M19" t="s">
        <v>119</v>
      </c>
      <c r="N19" t="s">
        <v>102</v>
      </c>
      <c r="O19" s="2">
        <v>1728966480.6192999</v>
      </c>
      <c r="P19" s="2">
        <v>1781402847.6443999</v>
      </c>
      <c r="Q19" s="2">
        <v>1738589980.7009001</v>
      </c>
      <c r="R19" s="2">
        <v>1653348261.8513999</v>
      </c>
      <c r="S19" s="2">
        <v>1629652202.9521999</v>
      </c>
      <c r="T19" s="2">
        <v>1671519359.4695001</v>
      </c>
      <c r="U19" s="2">
        <v>1709066992.4398999</v>
      </c>
      <c r="V19" s="2">
        <v>1717744631.47</v>
      </c>
      <c r="W19" s="2">
        <v>1855991704.4418001</v>
      </c>
      <c r="X19" s="2">
        <v>2138382543.5039001</v>
      </c>
      <c r="Y19" s="2">
        <v>2351888282.7873998</v>
      </c>
      <c r="Z19" s="2">
        <v>2710349510.0436001</v>
      </c>
      <c r="AA19" s="2">
        <v>3027284908.0943999</v>
      </c>
      <c r="AB19" s="2">
        <v>2795297859.4253998</v>
      </c>
      <c r="AC19" s="2">
        <v>2092851677.2255001</v>
      </c>
      <c r="AD19" s="2">
        <v>1951396047.9532001</v>
      </c>
      <c r="AE19" s="2">
        <v>1741262945.8455</v>
      </c>
      <c r="AF19" s="2"/>
    </row>
    <row r="20" spans="1:32" x14ac:dyDescent="0.3">
      <c r="A20" t="str">
        <f t="shared" si="0"/>
        <v>CALIFORNIA INSTITUTE OF TECHNOLOGY</v>
      </c>
      <c r="B20" t="str">
        <f t="shared" si="1"/>
        <v>R&amp;D (Defense)</v>
      </c>
      <c r="M20" t="s">
        <v>119</v>
      </c>
      <c r="N20" t="s">
        <v>98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v>43080</v>
      </c>
      <c r="AA20" s="2">
        <v>134000</v>
      </c>
      <c r="AB20" s="2">
        <v>120703</v>
      </c>
      <c r="AC20" s="2"/>
      <c r="AD20" s="2"/>
      <c r="AE20" s="2"/>
      <c r="AF20" s="2"/>
    </row>
    <row r="21" spans="1:32" x14ac:dyDescent="0.3">
      <c r="A21" t="str">
        <f t="shared" si="0"/>
        <v>CALIFORNIA INSTITUTE OF TECHNOLOGY</v>
      </c>
      <c r="B21" t="str">
        <f t="shared" si="1"/>
        <v>R&amp;D (Space Flight)</v>
      </c>
      <c r="M21" t="s">
        <v>119</v>
      </c>
      <c r="N21" t="s">
        <v>103</v>
      </c>
      <c r="O21" s="2"/>
      <c r="P21" s="2"/>
      <c r="Q21" s="2">
        <v>91694</v>
      </c>
      <c r="R21" s="2"/>
      <c r="S21" s="2"/>
      <c r="T21" s="2"/>
      <c r="U21" s="2"/>
      <c r="V21" s="2"/>
      <c r="W21" s="2"/>
      <c r="X21" s="2"/>
      <c r="Y21" s="2">
        <v>76000</v>
      </c>
      <c r="Z21" s="2">
        <v>80000</v>
      </c>
      <c r="AA21" s="2"/>
      <c r="AB21" s="2">
        <v>4081639</v>
      </c>
      <c r="AC21" s="2">
        <v>242156990.94510001</v>
      </c>
      <c r="AD21" s="2">
        <v>670644226.20739996</v>
      </c>
      <c r="AE21" s="2">
        <v>1161676364.1914001</v>
      </c>
      <c r="AF21" s="2"/>
    </row>
    <row r="22" spans="1:32" x14ac:dyDescent="0.3">
      <c r="A22" t="str">
        <f t="shared" si="0"/>
        <v>CALIFORNIA INSTITUTE OF TECHNOLOGY</v>
      </c>
      <c r="B22" t="str">
        <f t="shared" si="1"/>
        <v>Space Vehicle Services</v>
      </c>
      <c r="M22" t="s">
        <v>119</v>
      </c>
      <c r="N22" t="s">
        <v>108</v>
      </c>
      <c r="O22" s="2">
        <v>300000</v>
      </c>
      <c r="P22" s="2">
        <v>275000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3">
      <c r="A23" t="str">
        <f t="shared" si="0"/>
        <v>CALIFORNIA INSTITUTE OF TECHNOLOGY</v>
      </c>
      <c r="B23" t="str">
        <f t="shared" si="1"/>
        <v>Space Vehicles and Components</v>
      </c>
      <c r="M23" t="s">
        <v>119</v>
      </c>
      <c r="N23" t="s">
        <v>109</v>
      </c>
      <c r="O23" s="2"/>
      <c r="P23" s="2"/>
      <c r="Q23" s="2"/>
      <c r="R23" s="2"/>
      <c r="S23" s="2"/>
      <c r="T23" s="2"/>
      <c r="U23" s="2"/>
      <c r="V23" s="2"/>
      <c r="W23" s="2"/>
      <c r="X23" s="2">
        <v>250000</v>
      </c>
      <c r="Y23" s="2">
        <v>0</v>
      </c>
      <c r="Z23" s="2">
        <v>300000</v>
      </c>
      <c r="AA23" s="2">
        <v>4021031</v>
      </c>
      <c r="AB23" s="2">
        <v>18862990</v>
      </c>
      <c r="AC23" s="2">
        <v>18674164</v>
      </c>
      <c r="AD23" s="2">
        <v>26044043</v>
      </c>
      <c r="AE23" s="2">
        <v>12480146</v>
      </c>
      <c r="AF23" s="2"/>
    </row>
    <row r="24" spans="1:32" x14ac:dyDescent="0.3">
      <c r="A24" t="str">
        <f t="shared" si="0"/>
        <v>Firefly Aerospace</v>
      </c>
      <c r="B24" t="str">
        <f t="shared" si="1"/>
        <v>R&amp;D (Space Flight)</v>
      </c>
      <c r="M24" t="s">
        <v>110</v>
      </c>
      <c r="N24" t="s">
        <v>103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25000</v>
      </c>
      <c r="AB24" s="2"/>
      <c r="AC24" s="2">
        <v>49899250.5</v>
      </c>
      <c r="AD24" s="2">
        <v>37869252</v>
      </c>
      <c r="AE24" s="2">
        <v>94871677</v>
      </c>
      <c r="AF24" s="2"/>
    </row>
    <row r="25" spans="1:32" x14ac:dyDescent="0.3">
      <c r="A25" t="str">
        <f t="shared" si="0"/>
        <v>JOHNS HOPKINS UNIVERSITY</v>
      </c>
      <c r="B25" t="str">
        <f t="shared" si="1"/>
        <v>R&amp;D (All Other)</v>
      </c>
      <c r="M25" t="s">
        <v>120</v>
      </c>
      <c r="N25" t="s">
        <v>102</v>
      </c>
      <c r="O25" s="2">
        <v>30955913</v>
      </c>
      <c r="P25" s="2">
        <v>120399674.17</v>
      </c>
      <c r="Q25" s="2">
        <v>216046086</v>
      </c>
      <c r="R25" s="2">
        <v>162526733</v>
      </c>
      <c r="S25" s="2">
        <v>140868503</v>
      </c>
      <c r="T25" s="2">
        <v>166739546</v>
      </c>
      <c r="U25" s="2">
        <v>144289390.66999999</v>
      </c>
      <c r="V25" s="2">
        <v>144255304.56</v>
      </c>
      <c r="W25" s="2">
        <v>193402549.08019999</v>
      </c>
      <c r="X25" s="2">
        <v>214041122.71000001</v>
      </c>
      <c r="Y25" s="2">
        <v>153183291.62</v>
      </c>
      <c r="Z25" s="2">
        <v>272519366.06</v>
      </c>
      <c r="AA25" s="2">
        <v>154262635.84310001</v>
      </c>
      <c r="AB25" s="2">
        <v>264046247.0625</v>
      </c>
      <c r="AC25" s="2">
        <v>185873213.96959999</v>
      </c>
      <c r="AD25" s="2">
        <v>68600759.452800006</v>
      </c>
      <c r="AE25" s="2">
        <v>43303498.494199999</v>
      </c>
      <c r="AF25" s="2"/>
    </row>
    <row r="26" spans="1:32" x14ac:dyDescent="0.3">
      <c r="A26" t="str">
        <f t="shared" si="0"/>
        <v>JOHNS HOPKINS UNIVERSITY</v>
      </c>
      <c r="B26" t="str">
        <f t="shared" si="1"/>
        <v>R&amp;D (Defense)</v>
      </c>
      <c r="M26" t="s">
        <v>120</v>
      </c>
      <c r="N26" t="s">
        <v>98</v>
      </c>
      <c r="O26" s="2">
        <v>70912645</v>
      </c>
      <c r="P26" s="2">
        <v>47180609</v>
      </c>
      <c r="Q26" s="2">
        <v>19846532.412300002</v>
      </c>
      <c r="R26" s="2">
        <v>37525330.404200003</v>
      </c>
      <c r="S26" s="2">
        <v>29202782.888700001</v>
      </c>
      <c r="T26" s="2">
        <v>22869785.284400001</v>
      </c>
      <c r="U26" s="2">
        <v>21287965.010000002</v>
      </c>
      <c r="V26" s="2">
        <v>16385645.99</v>
      </c>
      <c r="W26" s="2">
        <v>19579950.359999999</v>
      </c>
      <c r="X26" s="2">
        <v>11909389.401799999</v>
      </c>
      <c r="Y26" s="2">
        <v>6830574.5564999999</v>
      </c>
      <c r="Z26" s="2">
        <v>13169035.9298</v>
      </c>
      <c r="AA26" s="2">
        <v>54123979.504699998</v>
      </c>
      <c r="AB26" s="2">
        <v>56227970.337200001</v>
      </c>
      <c r="AC26" s="2"/>
      <c r="AD26" s="2"/>
      <c r="AE26" s="2"/>
      <c r="AF26" s="2"/>
    </row>
    <row r="27" spans="1:32" x14ac:dyDescent="0.3">
      <c r="A27" t="str">
        <f t="shared" si="0"/>
        <v>JOHNS HOPKINS UNIVERSITY</v>
      </c>
      <c r="B27" t="str">
        <f t="shared" si="1"/>
        <v>R&amp;D (Space Flight)</v>
      </c>
      <c r="M27" t="s">
        <v>120</v>
      </c>
      <c r="N27" t="s">
        <v>103</v>
      </c>
      <c r="O27" s="2">
        <v>1380500</v>
      </c>
      <c r="P27" s="2"/>
      <c r="Q27" s="2">
        <v>5172587</v>
      </c>
      <c r="R27" s="2">
        <v>5832014</v>
      </c>
      <c r="S27" s="2">
        <v>-308159.72019999998</v>
      </c>
      <c r="T27" s="2">
        <v>-2924</v>
      </c>
      <c r="U27" s="2">
        <v>0</v>
      </c>
      <c r="V27" s="2">
        <v>0</v>
      </c>
      <c r="W27" s="2">
        <v>3156.68</v>
      </c>
      <c r="X27" s="2">
        <v>397037</v>
      </c>
      <c r="Y27" s="2">
        <v>810000</v>
      </c>
      <c r="Z27" s="2">
        <v>2025592</v>
      </c>
      <c r="AA27" s="2">
        <v>198207</v>
      </c>
      <c r="AB27" s="2">
        <v>-198207</v>
      </c>
      <c r="AC27" s="2">
        <v>86141574.125</v>
      </c>
      <c r="AD27" s="2">
        <v>322071693.96880001</v>
      </c>
      <c r="AE27" s="2">
        <v>463730916.9551</v>
      </c>
      <c r="AF27" s="2"/>
    </row>
    <row r="28" spans="1:32" x14ac:dyDescent="0.3">
      <c r="A28" t="str">
        <f t="shared" si="0"/>
        <v>LORAL SPACE</v>
      </c>
      <c r="B28" t="str">
        <f t="shared" si="1"/>
        <v>Other Products</v>
      </c>
      <c r="M28" t="s">
        <v>121</v>
      </c>
      <c r="N28" t="s">
        <v>105</v>
      </c>
      <c r="O28" s="2">
        <v>947948.18</v>
      </c>
      <c r="P28" s="2">
        <v>0</v>
      </c>
      <c r="Q28" s="2">
        <v>87018144.980000004</v>
      </c>
      <c r="R28" s="2">
        <v>5405366.04</v>
      </c>
      <c r="S28" s="2">
        <v>6750505</v>
      </c>
      <c r="T28" s="2">
        <v>322792</v>
      </c>
      <c r="U28" s="2">
        <v>0</v>
      </c>
      <c r="V28" s="2"/>
      <c r="W28" s="2">
        <v>0</v>
      </c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3">
      <c r="A29" t="str">
        <f t="shared" si="0"/>
        <v>LORAL SPACE</v>
      </c>
      <c r="B29" t="str">
        <f t="shared" si="1"/>
        <v>Other Services</v>
      </c>
      <c r="M29" t="s">
        <v>121</v>
      </c>
      <c r="N29" t="s">
        <v>101</v>
      </c>
      <c r="O29" s="2">
        <v>1171383.3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3">
      <c r="A30" t="str">
        <f t="shared" si="0"/>
        <v>LORAL SPACE</v>
      </c>
      <c r="B30" t="str">
        <f t="shared" si="1"/>
        <v>R&amp;D (All Other)</v>
      </c>
      <c r="M30" t="s">
        <v>121</v>
      </c>
      <c r="N30" t="s">
        <v>102</v>
      </c>
      <c r="O30" s="2">
        <v>-1091979.8400000001</v>
      </c>
      <c r="P30" s="2"/>
      <c r="Q30" s="2">
        <v>50000</v>
      </c>
      <c r="R30" s="2"/>
      <c r="S30" s="2"/>
      <c r="T30" s="2">
        <v>2269319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3">
      <c r="A31" t="str">
        <f t="shared" si="0"/>
        <v>LORAL SPACE</v>
      </c>
      <c r="B31" t="str">
        <f t="shared" si="1"/>
        <v>R&amp;D (Defense)</v>
      </c>
      <c r="M31" t="s">
        <v>121</v>
      </c>
      <c r="N31" t="s">
        <v>98</v>
      </c>
      <c r="O31" s="2">
        <v>53453291</v>
      </c>
      <c r="P31" s="2"/>
      <c r="Q31" s="2">
        <v>25000</v>
      </c>
      <c r="R31" s="2">
        <v>22289453.052499998</v>
      </c>
      <c r="S31" s="2">
        <v>24954492.6406</v>
      </c>
      <c r="T31" s="2">
        <v>10174724.385</v>
      </c>
      <c r="U31" s="2">
        <v>125848.59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3">
      <c r="A32" t="str">
        <f t="shared" si="0"/>
        <v>LORAL SPACE</v>
      </c>
      <c r="B32" t="str">
        <f t="shared" si="1"/>
        <v>Space Vehicles and Components</v>
      </c>
      <c r="M32" t="s">
        <v>121</v>
      </c>
      <c r="N32" t="s">
        <v>109</v>
      </c>
      <c r="O32" s="2">
        <v>715391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3">
      <c r="A33" t="str">
        <f t="shared" si="0"/>
        <v>MAXAR TECHNOLOGIES</v>
      </c>
      <c r="B33" t="str">
        <f t="shared" si="1"/>
        <v>R&amp;D (All Other)</v>
      </c>
      <c r="M33" t="s">
        <v>122</v>
      </c>
      <c r="N33" t="s">
        <v>102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>
        <v>1456970</v>
      </c>
      <c r="AC33" s="2">
        <v>275177</v>
      </c>
      <c r="AD33" s="2">
        <v>99299</v>
      </c>
      <c r="AE33" s="2">
        <v>953894</v>
      </c>
      <c r="AF33" s="2"/>
    </row>
    <row r="34" spans="1:32" x14ac:dyDescent="0.3">
      <c r="A34" t="str">
        <f t="shared" si="0"/>
        <v>MAXAR TECHNOLOGIES</v>
      </c>
      <c r="B34" t="str">
        <f t="shared" si="1"/>
        <v>R&amp;D (Defense)</v>
      </c>
      <c r="M34" t="s">
        <v>122</v>
      </c>
      <c r="N34" t="s">
        <v>98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>
        <v>574671</v>
      </c>
      <c r="AA34" s="2">
        <v>0</v>
      </c>
      <c r="AB34" s="2"/>
      <c r="AC34" s="2"/>
      <c r="AD34" s="2"/>
      <c r="AE34" s="2"/>
      <c r="AF34" s="2"/>
    </row>
    <row r="35" spans="1:32" x14ac:dyDescent="0.3">
      <c r="A35" t="str">
        <f t="shared" si="0"/>
        <v>MAXAR TECHNOLOGIES</v>
      </c>
      <c r="B35" t="str">
        <f t="shared" si="1"/>
        <v>R&amp;D (Space Flight)</v>
      </c>
      <c r="M35" t="s">
        <v>122</v>
      </c>
      <c r="N35" t="s">
        <v>103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v>499886</v>
      </c>
      <c r="AA35" s="2">
        <v>151162315.43000001</v>
      </c>
      <c r="AB35" s="2">
        <v>92040334.370000005</v>
      </c>
      <c r="AC35" s="2">
        <v>81884308.200000003</v>
      </c>
      <c r="AD35" s="2">
        <v>189619023</v>
      </c>
      <c r="AE35" s="2">
        <v>177764326</v>
      </c>
      <c r="AF35" s="2"/>
    </row>
    <row r="36" spans="1:32" x14ac:dyDescent="0.3">
      <c r="A36" t="str">
        <f t="shared" si="0"/>
        <v>MAXAR TECHNOLOGIES</v>
      </c>
      <c r="B36" t="str">
        <f t="shared" si="1"/>
        <v>Space Transp. and Launch</v>
      </c>
      <c r="M36" t="s">
        <v>122</v>
      </c>
      <c r="N36" t="s">
        <v>99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v>20650088</v>
      </c>
      <c r="AB36" s="2">
        <v>29703228</v>
      </c>
      <c r="AC36" s="2">
        <v>5885887</v>
      </c>
      <c r="AD36" s="2">
        <v>12241052.25</v>
      </c>
      <c r="AE36" s="2">
        <v>2637413</v>
      </c>
      <c r="AF36" s="2"/>
    </row>
    <row r="37" spans="1:32" x14ac:dyDescent="0.3">
      <c r="A37" t="str">
        <f t="shared" si="0"/>
        <v>MAXAR TECHNOLOGIES</v>
      </c>
      <c r="B37" t="str">
        <f t="shared" si="1"/>
        <v>Space Vehicles and Components</v>
      </c>
      <c r="M37" t="s">
        <v>122</v>
      </c>
      <c r="N37" t="s">
        <v>109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>
        <v>21251000</v>
      </c>
      <c r="AA37" s="2">
        <v>55050000</v>
      </c>
      <c r="AB37" s="2">
        <v>379874</v>
      </c>
      <c r="AC37" s="2">
        <v>5598635</v>
      </c>
      <c r="AD37" s="2">
        <v>5000000</v>
      </c>
      <c r="AE37" s="2">
        <v>4310260</v>
      </c>
      <c r="AF37" s="2"/>
    </row>
    <row r="38" spans="1:32" x14ac:dyDescent="0.3">
      <c r="A38" t="str">
        <f t="shared" si="0"/>
        <v>MDA</v>
      </c>
      <c r="B38" t="str">
        <f t="shared" si="1"/>
        <v>R&amp;D (All Other)</v>
      </c>
      <c r="M38" t="s">
        <v>123</v>
      </c>
      <c r="N38" t="s">
        <v>102</v>
      </c>
      <c r="O38" s="2"/>
      <c r="P38" s="2"/>
      <c r="Q38" s="2"/>
      <c r="R38" s="2"/>
      <c r="S38" s="2"/>
      <c r="T38" s="2"/>
      <c r="U38" s="2">
        <v>0</v>
      </c>
      <c r="V38" s="2">
        <v>837665.34</v>
      </c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3">
      <c r="A39" t="str">
        <f t="shared" si="0"/>
        <v>MDA</v>
      </c>
      <c r="B39" t="str">
        <f t="shared" si="1"/>
        <v>R&amp;D (Defense)</v>
      </c>
      <c r="M39" t="s">
        <v>123</v>
      </c>
      <c r="N39" t="s">
        <v>98</v>
      </c>
      <c r="O39" s="2"/>
      <c r="P39" s="2"/>
      <c r="Q39" s="2"/>
      <c r="R39" s="2"/>
      <c r="S39" s="2"/>
      <c r="T39" s="2"/>
      <c r="U39" s="2">
        <v>4150000</v>
      </c>
      <c r="V39" s="2">
        <v>4400000</v>
      </c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3">
      <c r="A40" t="str">
        <f t="shared" si="0"/>
        <v>MDA</v>
      </c>
      <c r="B40" t="str">
        <f t="shared" si="1"/>
        <v>R&amp;D (Space Flight)</v>
      </c>
      <c r="M40" t="s">
        <v>123</v>
      </c>
      <c r="N40" t="s">
        <v>103</v>
      </c>
      <c r="O40" s="2">
        <v>27500</v>
      </c>
      <c r="P40" s="2">
        <v>-1458.35</v>
      </c>
      <c r="Q40" s="2">
        <v>1458.35</v>
      </c>
      <c r="R40" s="2">
        <v>50000</v>
      </c>
      <c r="S40" s="2">
        <v>0</v>
      </c>
      <c r="T40" s="2"/>
      <c r="U40" s="2"/>
      <c r="V40" s="2">
        <v>949851</v>
      </c>
      <c r="W40" s="2">
        <v>0</v>
      </c>
      <c r="X40" s="2">
        <v>1152922</v>
      </c>
      <c r="Y40" s="2">
        <v>2983409</v>
      </c>
      <c r="Z40" s="2">
        <v>249996</v>
      </c>
      <c r="AA40" s="2"/>
      <c r="AB40" s="2"/>
      <c r="AC40" s="2"/>
      <c r="AD40" s="2"/>
      <c r="AE40" s="2"/>
      <c r="AF40" s="2"/>
    </row>
    <row r="41" spans="1:32" x14ac:dyDescent="0.3">
      <c r="A41" t="str">
        <f t="shared" si="0"/>
        <v>MDA</v>
      </c>
      <c r="B41" t="str">
        <f t="shared" si="1"/>
        <v>Space Transp. and Launch</v>
      </c>
      <c r="M41" t="s">
        <v>123</v>
      </c>
      <c r="N41" t="s">
        <v>99</v>
      </c>
      <c r="O41" s="2"/>
      <c r="P41" s="2"/>
      <c r="Q41" s="2"/>
      <c r="R41" s="2"/>
      <c r="S41" s="2"/>
      <c r="T41" s="2"/>
      <c r="U41" s="2"/>
      <c r="V41" s="2">
        <v>889426</v>
      </c>
      <c r="W41" s="2">
        <v>0</v>
      </c>
      <c r="X41" s="2">
        <v>50000</v>
      </c>
      <c r="Y41" s="2"/>
      <c r="Z41" s="2"/>
      <c r="AA41" s="2"/>
      <c r="AB41" s="2"/>
      <c r="AC41" s="2"/>
      <c r="AD41" s="2"/>
      <c r="AE41" s="2"/>
      <c r="AF41" s="2"/>
    </row>
    <row r="42" spans="1:32" x14ac:dyDescent="0.3">
      <c r="A42" t="str">
        <f t="shared" si="0"/>
        <v>MDA</v>
      </c>
      <c r="B42" t="str">
        <f t="shared" si="1"/>
        <v>Space Vehicles and Components</v>
      </c>
      <c r="M42" t="s">
        <v>123</v>
      </c>
      <c r="N42" t="s">
        <v>109</v>
      </c>
      <c r="O42" s="2"/>
      <c r="P42" s="2"/>
      <c r="Q42" s="2"/>
      <c r="R42" s="2">
        <v>940000</v>
      </c>
      <c r="S42" s="2">
        <v>1822031.3125</v>
      </c>
      <c r="T42" s="2">
        <v>558406.6875</v>
      </c>
      <c r="U42" s="2"/>
      <c r="V42" s="2"/>
      <c r="W42" s="2"/>
      <c r="X42" s="2">
        <v>-36909.03</v>
      </c>
      <c r="Y42" s="2">
        <v>20950000</v>
      </c>
      <c r="Z42" s="2"/>
      <c r="AA42" s="2"/>
      <c r="AB42" s="2"/>
      <c r="AC42" s="2"/>
      <c r="AD42" s="2"/>
      <c r="AE42" s="2"/>
      <c r="AF42" s="2"/>
    </row>
    <row r="43" spans="1:32" x14ac:dyDescent="0.3">
      <c r="A43" t="str">
        <f t="shared" si="0"/>
        <v>NORTHROP GRUMMAN</v>
      </c>
      <c r="B43" t="str">
        <f t="shared" si="1"/>
        <v>Other Products</v>
      </c>
      <c r="M43" t="s">
        <v>111</v>
      </c>
      <c r="N43" t="s">
        <v>105</v>
      </c>
      <c r="O43" s="2">
        <v>6404278</v>
      </c>
      <c r="P43" s="2">
        <v>2826713</v>
      </c>
      <c r="Q43" s="2">
        <v>2827408</v>
      </c>
      <c r="R43" s="2">
        <v>100059</v>
      </c>
      <c r="S43" s="2">
        <v>112150</v>
      </c>
      <c r="T43" s="2">
        <v>-267198.78129999997</v>
      </c>
      <c r="U43" s="2">
        <v>-85803</v>
      </c>
      <c r="V43" s="2"/>
      <c r="W43" s="2">
        <v>590016.53</v>
      </c>
      <c r="X43" s="2"/>
      <c r="Y43" s="2"/>
      <c r="Z43" s="2"/>
      <c r="AA43" s="2">
        <v>150000</v>
      </c>
      <c r="AB43" s="2"/>
      <c r="AC43" s="2"/>
      <c r="AD43" s="2"/>
      <c r="AE43" s="2"/>
      <c r="AF43" s="2"/>
    </row>
    <row r="44" spans="1:32" x14ac:dyDescent="0.3">
      <c r="A44" t="str">
        <f t="shared" si="0"/>
        <v>NORTHROP GRUMMAN</v>
      </c>
      <c r="B44" t="str">
        <f t="shared" si="1"/>
        <v>Other Services</v>
      </c>
      <c r="M44" t="s">
        <v>111</v>
      </c>
      <c r="N44" t="s">
        <v>101</v>
      </c>
      <c r="O44" s="2">
        <v>1279200</v>
      </c>
      <c r="P44" s="2">
        <v>2251544</v>
      </c>
      <c r="Q44" s="2">
        <v>587872.72</v>
      </c>
      <c r="R44" s="2">
        <v>95000</v>
      </c>
      <c r="S44" s="2"/>
      <c r="T44" s="2"/>
      <c r="U44" s="2"/>
      <c r="V44" s="2">
        <v>41179.300000000003</v>
      </c>
      <c r="W44" s="2">
        <v>8599816.3000000007</v>
      </c>
      <c r="X44" s="2">
        <v>43424395.5625</v>
      </c>
      <c r="Y44" s="2"/>
      <c r="Z44" s="2">
        <v>5879119</v>
      </c>
      <c r="AA44" s="2">
        <v>0</v>
      </c>
      <c r="AB44" s="2"/>
      <c r="AC44" s="2"/>
      <c r="AD44" s="2">
        <v>633369</v>
      </c>
      <c r="AE44" s="2">
        <v>829371</v>
      </c>
      <c r="AF44" s="2"/>
    </row>
    <row r="45" spans="1:32" x14ac:dyDescent="0.3">
      <c r="A45" t="str">
        <f t="shared" si="0"/>
        <v>NORTHROP GRUMMAN</v>
      </c>
      <c r="B45" t="str">
        <f t="shared" si="1"/>
        <v>R&amp;D (All Other)</v>
      </c>
      <c r="M45" t="s">
        <v>111</v>
      </c>
      <c r="N45" t="s">
        <v>102</v>
      </c>
      <c r="O45" s="2">
        <v>606599255.13999999</v>
      </c>
      <c r="P45" s="2">
        <v>697162359.96000004</v>
      </c>
      <c r="Q45" s="2">
        <v>658995047.82000005</v>
      </c>
      <c r="R45" s="2">
        <v>661006281.51919997</v>
      </c>
      <c r="S45" s="2">
        <v>141258495.8669</v>
      </c>
      <c r="T45" s="2">
        <v>31079700.930599999</v>
      </c>
      <c r="U45" s="2">
        <v>1848482.06</v>
      </c>
      <c r="V45" s="2">
        <v>6955963.5999999996</v>
      </c>
      <c r="W45" s="2">
        <v>12383457.5496</v>
      </c>
      <c r="X45" s="2">
        <v>3184760.6079000002</v>
      </c>
      <c r="Y45" s="2">
        <v>-5440129.6900000004</v>
      </c>
      <c r="Z45" s="2">
        <v>1902930.17</v>
      </c>
      <c r="AA45" s="2">
        <v>98763107.280000001</v>
      </c>
      <c r="AB45" s="2">
        <v>310179494.39999998</v>
      </c>
      <c r="AC45" s="2">
        <v>520463151.87</v>
      </c>
      <c r="AD45" s="2">
        <v>718727874.33000004</v>
      </c>
      <c r="AE45" s="2">
        <v>1039129737.8430001</v>
      </c>
      <c r="AF45" s="2"/>
    </row>
    <row r="46" spans="1:32" x14ac:dyDescent="0.3">
      <c r="A46" t="str">
        <f t="shared" si="0"/>
        <v>NORTHROP GRUMMAN</v>
      </c>
      <c r="B46" t="str">
        <f t="shared" si="1"/>
        <v>R&amp;D (Defense)</v>
      </c>
      <c r="M46" t="s">
        <v>111</v>
      </c>
      <c r="N46" t="s">
        <v>98</v>
      </c>
      <c r="O46" s="2">
        <v>422439069.83029997</v>
      </c>
      <c r="P46" s="2">
        <v>384800917.09030002</v>
      </c>
      <c r="Q46" s="2">
        <v>243040381.39660001</v>
      </c>
      <c r="R46" s="2">
        <v>314491081.4684</v>
      </c>
      <c r="S46" s="2">
        <v>306337174.95990002</v>
      </c>
      <c r="T46" s="2">
        <v>319702466.20529997</v>
      </c>
      <c r="U46" s="2">
        <v>257865732.44999999</v>
      </c>
      <c r="V46" s="2">
        <v>247004213.12</v>
      </c>
      <c r="W46" s="2">
        <v>99699628.470599994</v>
      </c>
      <c r="X46" s="2">
        <v>161502313.4646</v>
      </c>
      <c r="Y46" s="2">
        <v>212204977.7094</v>
      </c>
      <c r="Z46" s="2">
        <v>318069842.69999999</v>
      </c>
      <c r="AA46" s="2">
        <v>374179882.74839997</v>
      </c>
      <c r="AB46" s="2">
        <v>469750038.07599998</v>
      </c>
      <c r="AC46" s="2">
        <v>46998847.890000001</v>
      </c>
      <c r="AD46" s="2">
        <v>32027357.285</v>
      </c>
      <c r="AE46" s="2">
        <v>-249942.70310000001</v>
      </c>
      <c r="AF46" s="2"/>
    </row>
    <row r="47" spans="1:32" x14ac:dyDescent="0.3">
      <c r="A47" t="str">
        <f t="shared" si="0"/>
        <v>NORTHROP GRUMMAN</v>
      </c>
      <c r="B47" t="str">
        <f t="shared" si="1"/>
        <v>R&amp;D (Space Flight)</v>
      </c>
      <c r="M47" t="s">
        <v>111</v>
      </c>
      <c r="N47" t="s">
        <v>103</v>
      </c>
      <c r="O47" s="2">
        <v>227583859.88</v>
      </c>
      <c r="P47" s="2">
        <v>298184254.69999999</v>
      </c>
      <c r="Q47" s="2">
        <v>307561285.26999998</v>
      </c>
      <c r="R47" s="2">
        <v>256561259</v>
      </c>
      <c r="S47" s="2">
        <v>269417903.31010002</v>
      </c>
      <c r="T47" s="2">
        <v>279280331.5625</v>
      </c>
      <c r="U47" s="2">
        <v>339180918.24000001</v>
      </c>
      <c r="V47" s="2">
        <v>371591852.20999998</v>
      </c>
      <c r="W47" s="2">
        <v>328751427.3502</v>
      </c>
      <c r="X47" s="2">
        <v>316833641.71579999</v>
      </c>
      <c r="Y47" s="2">
        <v>307253224.32810003</v>
      </c>
      <c r="Z47" s="2">
        <v>250950653.59</v>
      </c>
      <c r="AA47" s="2">
        <v>473860552.72979999</v>
      </c>
      <c r="AB47" s="2">
        <v>544225703.68929994</v>
      </c>
      <c r="AC47" s="2">
        <v>466678984.50980002</v>
      </c>
      <c r="AD47" s="2">
        <v>329818741.31940001</v>
      </c>
      <c r="AE47" s="2">
        <v>412553271.9619</v>
      </c>
      <c r="AF47" s="2"/>
    </row>
    <row r="48" spans="1:32" x14ac:dyDescent="0.3">
      <c r="A48" t="str">
        <f t="shared" si="0"/>
        <v>NORTHROP GRUMMAN</v>
      </c>
      <c r="B48" t="str">
        <f t="shared" si="1"/>
        <v>Space Transp. and Launch</v>
      </c>
      <c r="M48" t="s">
        <v>111</v>
      </c>
      <c r="N48" t="s">
        <v>99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>
        <v>497998484.5</v>
      </c>
      <c r="AB48" s="2">
        <v>491819110.75999999</v>
      </c>
      <c r="AC48" s="2">
        <v>412754947.63999999</v>
      </c>
      <c r="AD48" s="2">
        <v>489618246.73000002</v>
      </c>
      <c r="AE48" s="2">
        <v>496133620</v>
      </c>
      <c r="AF48" s="2"/>
    </row>
    <row r="49" spans="1:32" x14ac:dyDescent="0.3">
      <c r="A49" t="str">
        <f t="shared" si="0"/>
        <v>NORTHROP GRUMMAN</v>
      </c>
      <c r="B49" t="str">
        <f t="shared" si="1"/>
        <v>Space Vehicle Services</v>
      </c>
      <c r="M49" t="s">
        <v>111</v>
      </c>
      <c r="N49" t="s">
        <v>108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>
        <v>0</v>
      </c>
      <c r="AE49" s="2">
        <v>0</v>
      </c>
      <c r="AF49" s="2"/>
    </row>
    <row r="50" spans="1:32" x14ac:dyDescent="0.3">
      <c r="A50" t="str">
        <f t="shared" si="0"/>
        <v>NORTHROP GRUMMAN</v>
      </c>
      <c r="B50" t="str">
        <f t="shared" si="1"/>
        <v>Space Vehicles and Components</v>
      </c>
      <c r="M50" t="s">
        <v>111</v>
      </c>
      <c r="N50" t="s">
        <v>109</v>
      </c>
      <c r="O50" s="2">
        <v>34046526</v>
      </c>
      <c r="P50" s="2">
        <v>32921892</v>
      </c>
      <c r="Q50" s="2">
        <v>29038670</v>
      </c>
      <c r="R50" s="2">
        <v>26525763.84</v>
      </c>
      <c r="S50" s="2">
        <v>31085976.476599999</v>
      </c>
      <c r="T50" s="2">
        <v>32150186.4375</v>
      </c>
      <c r="U50" s="2">
        <v>59034378</v>
      </c>
      <c r="V50" s="2">
        <v>44364656.600000001</v>
      </c>
      <c r="W50" s="2">
        <v>74812031</v>
      </c>
      <c r="X50" s="2">
        <v>119879151.0469</v>
      </c>
      <c r="Y50" s="2">
        <v>107232500</v>
      </c>
      <c r="Z50" s="2">
        <v>69641590.780000001</v>
      </c>
      <c r="AA50" s="2">
        <v>136686906.11000001</v>
      </c>
      <c r="AB50" s="2">
        <v>104645184.90000001</v>
      </c>
      <c r="AC50" s="2">
        <v>229920168</v>
      </c>
      <c r="AD50" s="2">
        <v>54846356.140000001</v>
      </c>
      <c r="AE50" s="2">
        <v>68571351.613800004</v>
      </c>
      <c r="AF50" s="2"/>
    </row>
    <row r="51" spans="1:32" x14ac:dyDescent="0.3">
      <c r="A51" t="str">
        <f t="shared" si="0"/>
        <v>ORBITAL SCIENCES</v>
      </c>
      <c r="B51" t="str">
        <f t="shared" si="1"/>
        <v>Other Products</v>
      </c>
      <c r="M51" t="s">
        <v>124</v>
      </c>
      <c r="N51" t="s">
        <v>105</v>
      </c>
      <c r="O51" s="2">
        <v>50567843.490199998</v>
      </c>
      <c r="P51" s="2">
        <v>11651696</v>
      </c>
      <c r="Q51" s="2">
        <v>77246677.6875</v>
      </c>
      <c r="R51" s="2">
        <v>48506751.976599999</v>
      </c>
      <c r="S51" s="2">
        <v>70369166.492300004</v>
      </c>
      <c r="T51" s="2">
        <v>150394208.87009999</v>
      </c>
      <c r="U51" s="2">
        <v>144128457.84</v>
      </c>
      <c r="V51" s="2">
        <v>157650930.91</v>
      </c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3">
      <c r="A52" t="str">
        <f t="shared" si="0"/>
        <v>ORBITAL SCIENCES</v>
      </c>
      <c r="B52" t="str">
        <f t="shared" si="1"/>
        <v>Other Services</v>
      </c>
      <c r="M52" t="s">
        <v>124</v>
      </c>
      <c r="N52" t="s">
        <v>101</v>
      </c>
      <c r="O52" s="2">
        <v>2645015.3075999999</v>
      </c>
      <c r="P52" s="2">
        <v>3492351.1200999999</v>
      </c>
      <c r="Q52" s="2">
        <v>2113127.0586999999</v>
      </c>
      <c r="R52" s="2">
        <v>4049438.7447000002</v>
      </c>
      <c r="S52" s="2">
        <v>6799908.1562000001</v>
      </c>
      <c r="T52" s="2">
        <v>4323670.7187999999</v>
      </c>
      <c r="U52" s="2">
        <v>9307283.4800000004</v>
      </c>
      <c r="V52" s="2">
        <v>3639986.31</v>
      </c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3">
      <c r="A53" t="str">
        <f t="shared" si="0"/>
        <v>ORBITAL SCIENCES</v>
      </c>
      <c r="B53" t="str">
        <f t="shared" si="1"/>
        <v>R&amp;D (All Other)</v>
      </c>
      <c r="M53" t="s">
        <v>124</v>
      </c>
      <c r="N53" t="s">
        <v>102</v>
      </c>
      <c r="O53" s="2"/>
      <c r="P53" s="2">
        <v>50000</v>
      </c>
      <c r="Q53" s="2">
        <v>127019</v>
      </c>
      <c r="R53" s="2">
        <v>14315698</v>
      </c>
      <c r="S53" s="2">
        <v>58052199.375</v>
      </c>
      <c r="T53" s="2">
        <v>56244209.984499998</v>
      </c>
      <c r="U53" s="2">
        <v>64644732.140000001</v>
      </c>
      <c r="V53" s="2">
        <v>72600360.530000001</v>
      </c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3">
      <c r="A54" t="str">
        <f t="shared" si="0"/>
        <v>ORBITAL SCIENCES</v>
      </c>
      <c r="B54" t="str">
        <f t="shared" si="1"/>
        <v>R&amp;D (Defense)</v>
      </c>
      <c r="C54">
        <f t="shared" ref="C54:C85" si="2">AB54</f>
        <v>0</v>
      </c>
      <c r="D54">
        <f t="shared" ref="D54:D85" si="3">AD54</f>
        <v>0</v>
      </c>
      <c r="E54">
        <f t="shared" ref="E54:E85" si="4">AE54</f>
        <v>0</v>
      </c>
      <c r="F54">
        <f t="shared" ref="F54:F85" si="5">AF54</f>
        <v>0</v>
      </c>
      <c r="G54" t="str">
        <f>AD54&amp;"-"&amp;AE54</f>
        <v>-</v>
      </c>
      <c r="H54" t="str">
        <f>AB54&amp;"-"&amp;AE54</f>
        <v>-</v>
      </c>
      <c r="I54" t="str">
        <f>AF54&amp;"/"&amp;AE54</f>
        <v>/</v>
      </c>
      <c r="J54" t="str">
        <f>"Share "&amp;AE54</f>
        <v xml:space="preserve">Share </v>
      </c>
      <c r="K54" t="str">
        <f>"Share "&amp;AF54</f>
        <v xml:space="preserve">Share </v>
      </c>
      <c r="M54" t="s">
        <v>124</v>
      </c>
      <c r="N54" t="s">
        <v>98</v>
      </c>
      <c r="O54" s="2">
        <v>108156204.77</v>
      </c>
      <c r="P54" s="2">
        <v>140965455.4219</v>
      </c>
      <c r="Q54" s="2">
        <v>118267959.00229999</v>
      </c>
      <c r="R54" s="2">
        <v>166468826.6415</v>
      </c>
      <c r="S54" s="2">
        <v>28417994.579100002</v>
      </c>
      <c r="T54" s="2">
        <v>89269601.621800005</v>
      </c>
      <c r="U54" s="2">
        <v>20271859.66</v>
      </c>
      <c r="V54" s="2">
        <v>4442031.9400000004</v>
      </c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3">
      <c r="A55" t="str">
        <f t="shared" si="0"/>
        <v>ORBITAL SCIENCES</v>
      </c>
      <c r="B55" t="str">
        <f t="shared" si="1"/>
        <v>R&amp;D (Space Flight)</v>
      </c>
      <c r="C55" s="2">
        <f t="shared" si="2"/>
        <v>0</v>
      </c>
      <c r="D55" s="2">
        <f t="shared" si="3"/>
        <v>0</v>
      </c>
      <c r="E55" s="2">
        <f t="shared" si="4"/>
        <v>0</v>
      </c>
      <c r="F55" s="2">
        <f t="shared" si="5"/>
        <v>0</v>
      </c>
      <c r="G55" s="1" t="e">
        <f t="shared" ref="G55:G102" si="6">AE55/AD55-1</f>
        <v>#DIV/0!</v>
      </c>
      <c r="H55" s="1" t="e">
        <f t="shared" ref="H55:H102" si="7">AE55/AB55-1</f>
        <v>#DIV/0!</v>
      </c>
      <c r="I55" s="1" t="e">
        <f t="shared" ref="I55:I102" si="8">AF55/AE55</f>
        <v>#DIV/0!</v>
      </c>
      <c r="J55" s="1">
        <f t="shared" ref="J55:J102" si="9">AE55/SUM(AE$54:AE$103)</f>
        <v>0</v>
      </c>
      <c r="K55" s="1" t="e">
        <f>AF55/SUM(AF54:AF$103)</f>
        <v>#DIV/0!</v>
      </c>
      <c r="M55" t="s">
        <v>124</v>
      </c>
      <c r="N55" t="s">
        <v>103</v>
      </c>
      <c r="O55" s="2">
        <v>-400000</v>
      </c>
      <c r="P55" s="2">
        <v>348566</v>
      </c>
      <c r="Q55" s="2">
        <v>922698</v>
      </c>
      <c r="R55" s="2">
        <v>400000</v>
      </c>
      <c r="S55" s="2">
        <v>615066</v>
      </c>
      <c r="T55" s="2"/>
      <c r="U55" s="2"/>
      <c r="V55" s="2">
        <v>0</v>
      </c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3">
      <c r="A56" t="str">
        <f t="shared" si="0"/>
        <v>ORBITAL SCIENCES</v>
      </c>
      <c r="B56" t="str">
        <f t="shared" si="1"/>
        <v>Space Transp. and Launch</v>
      </c>
      <c r="C56" s="2">
        <f t="shared" si="2"/>
        <v>0</v>
      </c>
      <c r="D56" s="2">
        <f t="shared" si="3"/>
        <v>0</v>
      </c>
      <c r="E56" s="2">
        <f t="shared" si="4"/>
        <v>0</v>
      </c>
      <c r="F56" s="2">
        <f t="shared" si="5"/>
        <v>0</v>
      </c>
      <c r="G56" s="1" t="e">
        <f t="shared" si="6"/>
        <v>#DIV/0!</v>
      </c>
      <c r="H56" s="1" t="e">
        <f t="shared" si="7"/>
        <v>#DIV/0!</v>
      </c>
      <c r="I56" s="1" t="e">
        <f t="shared" si="8"/>
        <v>#DIV/0!</v>
      </c>
      <c r="J56" s="1">
        <f t="shared" si="9"/>
        <v>0</v>
      </c>
      <c r="K56" s="1" t="e">
        <f>AF56/SUM(AF54:AF$103)</f>
        <v>#DIV/0!</v>
      </c>
      <c r="M56" t="s">
        <v>124</v>
      </c>
      <c r="N56" t="s">
        <v>99</v>
      </c>
      <c r="O56" s="2">
        <v>104129</v>
      </c>
      <c r="P56" s="2">
        <v>26574374.649999999</v>
      </c>
      <c r="Q56" s="2">
        <v>71834080</v>
      </c>
      <c r="R56" s="2">
        <v>189539855.2344</v>
      </c>
      <c r="S56" s="2">
        <v>282574090.62</v>
      </c>
      <c r="T56" s="2">
        <v>327446549.88069999</v>
      </c>
      <c r="U56" s="2">
        <v>119339222.81</v>
      </c>
      <c r="V56" s="2">
        <v>544408271.96000004</v>
      </c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3">
      <c r="A57" t="str">
        <f t="shared" si="0"/>
        <v>ORBITAL SCIENCES</v>
      </c>
      <c r="B57" t="str">
        <f t="shared" si="1"/>
        <v>Space Vehicle Services</v>
      </c>
      <c r="C57" s="2">
        <f t="shared" si="2"/>
        <v>0</v>
      </c>
      <c r="D57" s="2">
        <f t="shared" si="3"/>
        <v>0</v>
      </c>
      <c r="E57" s="2">
        <f t="shared" si="4"/>
        <v>0</v>
      </c>
      <c r="F57" s="2">
        <f t="shared" si="5"/>
        <v>0</v>
      </c>
      <c r="G57" s="1" t="e">
        <f t="shared" si="6"/>
        <v>#DIV/0!</v>
      </c>
      <c r="H57" s="1" t="e">
        <f t="shared" si="7"/>
        <v>#DIV/0!</v>
      </c>
      <c r="I57" s="1" t="e">
        <f t="shared" si="8"/>
        <v>#DIV/0!</v>
      </c>
      <c r="J57" s="1">
        <f t="shared" si="9"/>
        <v>0</v>
      </c>
      <c r="K57" s="1" t="e">
        <f>AF57/SUM(AF54:AF$103)</f>
        <v>#DIV/0!</v>
      </c>
      <c r="M57" t="s">
        <v>124</v>
      </c>
      <c r="N57" t="s">
        <v>108</v>
      </c>
      <c r="O57" s="2"/>
      <c r="P57" s="2"/>
      <c r="Q57" s="2"/>
      <c r="R57" s="2"/>
      <c r="S57" s="2"/>
      <c r="T57" s="2"/>
      <c r="U57" s="2">
        <v>400000</v>
      </c>
      <c r="V57" s="2">
        <v>400000</v>
      </c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3">
      <c r="A58" t="str">
        <f t="shared" si="0"/>
        <v>ORBITAL SCIENCES</v>
      </c>
      <c r="B58" t="str">
        <f t="shared" si="1"/>
        <v>Space Vehicles and Components</v>
      </c>
      <c r="C58" s="2">
        <f t="shared" si="2"/>
        <v>0</v>
      </c>
      <c r="D58" s="2">
        <f t="shared" si="3"/>
        <v>0</v>
      </c>
      <c r="E58" s="2">
        <f t="shared" si="4"/>
        <v>0</v>
      </c>
      <c r="F58" s="2">
        <f t="shared" si="5"/>
        <v>0</v>
      </c>
      <c r="G58" s="1" t="e">
        <f t="shared" si="6"/>
        <v>#DIV/0!</v>
      </c>
      <c r="H58" s="1" t="e">
        <f t="shared" si="7"/>
        <v>#DIV/0!</v>
      </c>
      <c r="I58" s="1" t="e">
        <f t="shared" si="8"/>
        <v>#DIV/0!</v>
      </c>
      <c r="J58" s="1">
        <f t="shared" si="9"/>
        <v>0</v>
      </c>
      <c r="K58" s="1" t="e">
        <f>AF58/SUM(AF54:AF$103)</f>
        <v>#DIV/0!</v>
      </c>
      <c r="M58" t="s">
        <v>124</v>
      </c>
      <c r="N58" t="s">
        <v>109</v>
      </c>
      <c r="O58" s="2">
        <v>20314999.48</v>
      </c>
      <c r="P58" s="2">
        <v>10324113</v>
      </c>
      <c r="Q58" s="2">
        <v>19415000</v>
      </c>
      <c r="R58" s="2">
        <v>194079</v>
      </c>
      <c r="S58" s="2">
        <v>16946342</v>
      </c>
      <c r="T58" s="2">
        <v>40314235</v>
      </c>
      <c r="U58" s="2">
        <v>40622238</v>
      </c>
      <c r="V58" s="2">
        <v>69996888.75</v>
      </c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x14ac:dyDescent="0.3">
      <c r="A59" t="str">
        <f t="shared" si="0"/>
        <v>ORBITAL SCIENCES</v>
      </c>
      <c r="B59">
        <f t="shared" si="1"/>
        <v>0</v>
      </c>
      <c r="C59" s="2">
        <f t="shared" si="2"/>
        <v>0</v>
      </c>
      <c r="D59" s="2">
        <f t="shared" si="3"/>
        <v>0</v>
      </c>
      <c r="E59" s="2">
        <f t="shared" si="4"/>
        <v>0</v>
      </c>
      <c r="F59" s="2">
        <f t="shared" si="5"/>
        <v>0</v>
      </c>
      <c r="G59" s="1" t="e">
        <f t="shared" si="6"/>
        <v>#DIV/0!</v>
      </c>
      <c r="H59" s="1" t="e">
        <f t="shared" si="7"/>
        <v>#DIV/0!</v>
      </c>
      <c r="I59" s="1" t="e">
        <f t="shared" si="8"/>
        <v>#DIV/0!</v>
      </c>
      <c r="J59" s="1">
        <f t="shared" si="9"/>
        <v>0</v>
      </c>
      <c r="K59" s="1" t="e">
        <f>AF59/SUM(AF54:AF$103)</f>
        <v>#DIV/0!</v>
      </c>
      <c r="M59" t="s">
        <v>124</v>
      </c>
      <c r="O59" s="2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3">
      <c r="A60" t="str">
        <f t="shared" si="0"/>
        <v>Orbital ATK</v>
      </c>
      <c r="B60" t="str">
        <f t="shared" si="1"/>
        <v>R&amp;D (All Other)</v>
      </c>
      <c r="C60" s="2">
        <f t="shared" si="2"/>
        <v>0</v>
      </c>
      <c r="D60" s="2">
        <f t="shared" si="3"/>
        <v>0</v>
      </c>
      <c r="E60" s="2">
        <f t="shared" si="4"/>
        <v>0</v>
      </c>
      <c r="F60" s="2">
        <f t="shared" si="5"/>
        <v>0</v>
      </c>
      <c r="G60" s="1" t="e">
        <f t="shared" si="6"/>
        <v>#DIV/0!</v>
      </c>
      <c r="H60" s="1" t="e">
        <f t="shared" si="7"/>
        <v>#DIV/0!</v>
      </c>
      <c r="I60" s="1" t="e">
        <f t="shared" si="8"/>
        <v>#DIV/0!</v>
      </c>
      <c r="J60" s="1">
        <f t="shared" si="9"/>
        <v>0</v>
      </c>
      <c r="K60" s="1" t="e">
        <f>AF60/SUM(AF54:AF$103)</f>
        <v>#DIV/0!</v>
      </c>
      <c r="M60" t="s">
        <v>125</v>
      </c>
      <c r="N60" t="s">
        <v>102</v>
      </c>
      <c r="O60" s="2"/>
      <c r="P60" s="2"/>
      <c r="Q60" s="2"/>
      <c r="R60" s="2"/>
      <c r="S60" s="2"/>
      <c r="T60" s="2"/>
      <c r="U60" s="2"/>
      <c r="V60" s="2"/>
      <c r="W60" s="2">
        <v>58509569.433700003</v>
      </c>
      <c r="X60" s="2">
        <v>47099345.976599999</v>
      </c>
      <c r="Y60" s="2">
        <v>56088602.083999999</v>
      </c>
      <c r="Z60" s="2">
        <v>57048985.43</v>
      </c>
      <c r="AA60" s="2"/>
      <c r="AB60" s="2"/>
      <c r="AC60" s="2"/>
      <c r="AD60" s="2"/>
      <c r="AE60" s="2"/>
      <c r="AF60" s="2"/>
    </row>
    <row r="61" spans="1:32" x14ac:dyDescent="0.3">
      <c r="A61" t="str">
        <f t="shared" si="0"/>
        <v>Orbital ATK</v>
      </c>
      <c r="B61" t="str">
        <f t="shared" si="1"/>
        <v>R&amp;D (Defense)</v>
      </c>
      <c r="C61" s="2">
        <f t="shared" si="2"/>
        <v>0</v>
      </c>
      <c r="D61" s="2">
        <f t="shared" si="3"/>
        <v>0</v>
      </c>
      <c r="E61" s="2">
        <f t="shared" si="4"/>
        <v>0</v>
      </c>
      <c r="F61" s="2">
        <f t="shared" si="5"/>
        <v>0</v>
      </c>
      <c r="G61" s="1" t="e">
        <f t="shared" si="6"/>
        <v>#DIV/0!</v>
      </c>
      <c r="H61" s="1" t="e">
        <f t="shared" si="7"/>
        <v>#DIV/0!</v>
      </c>
      <c r="I61" s="1" t="e">
        <f t="shared" si="8"/>
        <v>#DIV/0!</v>
      </c>
      <c r="J61" s="1">
        <f t="shared" si="9"/>
        <v>0</v>
      </c>
      <c r="K61" s="1" t="e">
        <f>AF61/SUM(AF54:AF$103)</f>
        <v>#DIV/0!</v>
      </c>
      <c r="M61" t="s">
        <v>125</v>
      </c>
      <c r="N61" t="s">
        <v>98</v>
      </c>
      <c r="O61" s="2"/>
      <c r="P61" s="2"/>
      <c r="Q61" s="2"/>
      <c r="R61" s="2"/>
      <c r="S61" s="2"/>
      <c r="T61" s="2"/>
      <c r="U61" s="2"/>
      <c r="V61" s="2"/>
      <c r="W61" s="2">
        <v>33075492.960000001</v>
      </c>
      <c r="X61" s="2">
        <v>23884159.434599999</v>
      </c>
      <c r="Y61" s="2">
        <v>87732075.284899995</v>
      </c>
      <c r="Z61" s="2">
        <v>111848423.63150001</v>
      </c>
      <c r="AA61" s="2"/>
      <c r="AB61" s="2"/>
      <c r="AC61" s="2"/>
      <c r="AD61" s="2"/>
      <c r="AE61" s="2"/>
      <c r="AF61" s="2"/>
    </row>
    <row r="62" spans="1:32" x14ac:dyDescent="0.3">
      <c r="A62" t="str">
        <f t="shared" si="0"/>
        <v>Orbital ATK</v>
      </c>
      <c r="B62" t="str">
        <f t="shared" si="1"/>
        <v>R&amp;D (Space Flight)</v>
      </c>
      <c r="C62" s="2">
        <f t="shared" si="2"/>
        <v>0</v>
      </c>
      <c r="D62" s="2">
        <f t="shared" si="3"/>
        <v>0</v>
      </c>
      <c r="E62" s="2">
        <f t="shared" si="4"/>
        <v>0</v>
      </c>
      <c r="F62" s="2">
        <f t="shared" si="5"/>
        <v>0</v>
      </c>
      <c r="G62" s="1" t="e">
        <f t="shared" si="6"/>
        <v>#DIV/0!</v>
      </c>
      <c r="H62" s="1" t="e">
        <f t="shared" si="7"/>
        <v>#DIV/0!</v>
      </c>
      <c r="I62" s="1" t="e">
        <f t="shared" si="8"/>
        <v>#DIV/0!</v>
      </c>
      <c r="J62" s="1">
        <f t="shared" si="9"/>
        <v>0</v>
      </c>
      <c r="K62" s="1" t="e">
        <f>AF62/SUM(AF54:AF$103)</f>
        <v>#DIV/0!</v>
      </c>
      <c r="M62" t="s">
        <v>125</v>
      </c>
      <c r="N62" t="s">
        <v>103</v>
      </c>
      <c r="O62" s="2"/>
      <c r="P62" s="2"/>
      <c r="Q62" s="2"/>
      <c r="R62" s="2"/>
      <c r="S62" s="2"/>
      <c r="T62" s="2"/>
      <c r="U62" s="2"/>
      <c r="V62" s="2"/>
      <c r="W62" s="2">
        <v>1674286.81</v>
      </c>
      <c r="X62" s="2">
        <v>10814447.3902</v>
      </c>
      <c r="Y62" s="2">
        <v>23746967.698800001</v>
      </c>
      <c r="Z62" s="2">
        <v>310981808.64999998</v>
      </c>
      <c r="AA62" s="2"/>
      <c r="AB62" s="2"/>
      <c r="AC62" s="2"/>
      <c r="AD62" s="2"/>
      <c r="AE62" s="2"/>
      <c r="AF62" s="2"/>
    </row>
    <row r="63" spans="1:32" x14ac:dyDescent="0.3">
      <c r="A63" t="str">
        <f t="shared" si="0"/>
        <v>Orbital ATK</v>
      </c>
      <c r="B63" t="str">
        <f t="shared" si="1"/>
        <v>Space Transp. and Launch</v>
      </c>
      <c r="C63" s="2">
        <f t="shared" si="2"/>
        <v>0</v>
      </c>
      <c r="D63" s="2">
        <f t="shared" si="3"/>
        <v>0</v>
      </c>
      <c r="E63" s="2">
        <f t="shared" si="4"/>
        <v>0</v>
      </c>
      <c r="F63" s="2">
        <f t="shared" si="5"/>
        <v>0</v>
      </c>
      <c r="G63" s="1" t="e">
        <f t="shared" si="6"/>
        <v>#DIV/0!</v>
      </c>
      <c r="H63" s="1" t="e">
        <f t="shared" si="7"/>
        <v>#DIV/0!</v>
      </c>
      <c r="I63" s="1" t="e">
        <f t="shared" si="8"/>
        <v>#DIV/0!</v>
      </c>
      <c r="J63" s="1">
        <f t="shared" si="9"/>
        <v>0</v>
      </c>
      <c r="K63" s="1" t="e">
        <f>AF63/SUM(AF54:AF$103)</f>
        <v>#DIV/0!</v>
      </c>
      <c r="M63" t="s">
        <v>125</v>
      </c>
      <c r="N63" t="s">
        <v>99</v>
      </c>
      <c r="O63" s="2"/>
      <c r="P63" s="2"/>
      <c r="Q63" s="2"/>
      <c r="R63" s="2"/>
      <c r="S63" s="2"/>
      <c r="T63" s="2"/>
      <c r="U63" s="2"/>
      <c r="V63" s="2"/>
      <c r="W63" s="2">
        <v>370259829.17000002</v>
      </c>
      <c r="X63" s="2">
        <v>618845533.37</v>
      </c>
      <c r="Y63" s="2">
        <v>479194216.5</v>
      </c>
      <c r="Z63" s="2">
        <v>293306129.77999997</v>
      </c>
      <c r="AA63" s="2"/>
      <c r="AB63" s="2"/>
      <c r="AC63" s="2"/>
      <c r="AD63" s="2"/>
      <c r="AE63" s="2"/>
      <c r="AF63" s="2"/>
    </row>
    <row r="64" spans="1:32" x14ac:dyDescent="0.3">
      <c r="A64" t="str">
        <f t="shared" si="0"/>
        <v>Orbital ATK</v>
      </c>
      <c r="B64" t="str">
        <f t="shared" si="1"/>
        <v>Space Vehicle Launchers</v>
      </c>
      <c r="C64" s="2">
        <f t="shared" si="2"/>
        <v>0</v>
      </c>
      <c r="D64" s="2">
        <f t="shared" si="3"/>
        <v>0</v>
      </c>
      <c r="E64" s="2">
        <f t="shared" si="4"/>
        <v>0</v>
      </c>
      <c r="F64" s="2">
        <f t="shared" si="5"/>
        <v>0</v>
      </c>
      <c r="G64" s="1" t="e">
        <f t="shared" si="6"/>
        <v>#DIV/0!</v>
      </c>
      <c r="H64" s="1" t="e">
        <f t="shared" si="7"/>
        <v>#DIV/0!</v>
      </c>
      <c r="I64" s="1" t="e">
        <f t="shared" si="8"/>
        <v>#DIV/0!</v>
      </c>
      <c r="J64" s="1">
        <f t="shared" si="9"/>
        <v>0</v>
      </c>
      <c r="K64" s="1" t="e">
        <f>AF64/SUM(AF54:AF$103)</f>
        <v>#DIV/0!</v>
      </c>
      <c r="M64" t="s">
        <v>125</v>
      </c>
      <c r="N64" t="s">
        <v>107</v>
      </c>
      <c r="O64" s="2"/>
      <c r="P64" s="2"/>
      <c r="Q64" s="2"/>
      <c r="R64" s="2"/>
      <c r="S64" s="2"/>
      <c r="T64" s="2"/>
      <c r="U64" s="2"/>
      <c r="V64" s="2"/>
      <c r="W64" s="2">
        <v>239032007</v>
      </c>
      <c r="X64" s="2">
        <v>261232007</v>
      </c>
      <c r="Y64" s="2">
        <v>264280295</v>
      </c>
      <c r="Z64" s="2"/>
      <c r="AA64" s="2"/>
      <c r="AB64" s="2"/>
      <c r="AC64" s="2"/>
      <c r="AD64" s="2"/>
      <c r="AE64" s="2"/>
      <c r="AF64" s="2"/>
    </row>
    <row r="65" spans="1:32" x14ac:dyDescent="0.3">
      <c r="A65" t="str">
        <f t="shared" ref="A65:A128" si="10">M65</f>
        <v>Orbital ATK</v>
      </c>
      <c r="B65" t="str">
        <f t="shared" ref="B65:B128" si="11">N65</f>
        <v>Space Vehicle Services</v>
      </c>
      <c r="C65" s="2">
        <f t="shared" si="2"/>
        <v>23205</v>
      </c>
      <c r="D65" s="2">
        <f t="shared" si="3"/>
        <v>333618</v>
      </c>
      <c r="E65" s="2">
        <f t="shared" si="4"/>
        <v>0</v>
      </c>
      <c r="F65" s="2">
        <f t="shared" si="5"/>
        <v>0</v>
      </c>
      <c r="G65" s="1">
        <f t="shared" si="6"/>
        <v>-1</v>
      </c>
      <c r="H65" s="1">
        <f t="shared" si="7"/>
        <v>-1</v>
      </c>
      <c r="I65" s="1" t="e">
        <f t="shared" si="8"/>
        <v>#DIV/0!</v>
      </c>
      <c r="J65" s="1">
        <f t="shared" si="9"/>
        <v>0</v>
      </c>
      <c r="K65" s="1" t="e">
        <f>AF65/SUM(AF54:AF$103)</f>
        <v>#DIV/0!</v>
      </c>
      <c r="M65" t="s">
        <v>125</v>
      </c>
      <c r="N65" t="s">
        <v>108</v>
      </c>
      <c r="O65" s="2"/>
      <c r="P65" s="2"/>
      <c r="Q65" s="2"/>
      <c r="R65" s="2"/>
      <c r="S65" s="2"/>
      <c r="T65" s="2"/>
      <c r="U65" s="2"/>
      <c r="V65" s="2"/>
      <c r="W65" s="2">
        <v>198193.68</v>
      </c>
      <c r="X65" s="2">
        <v>-21690.99</v>
      </c>
      <c r="Y65" s="2">
        <v>0</v>
      </c>
      <c r="Z65" s="2">
        <v>114872</v>
      </c>
      <c r="AA65" s="2">
        <v>102529</v>
      </c>
      <c r="AB65" s="2">
        <v>23205</v>
      </c>
      <c r="AC65" s="2">
        <v>415901</v>
      </c>
      <c r="AD65" s="2">
        <v>333618</v>
      </c>
      <c r="AE65" s="2">
        <v>0</v>
      </c>
      <c r="AF65" s="2"/>
    </row>
    <row r="66" spans="1:32" x14ac:dyDescent="0.3">
      <c r="A66" t="str">
        <f t="shared" si="10"/>
        <v>Orbital ATK</v>
      </c>
      <c r="B66" t="str">
        <f t="shared" si="11"/>
        <v>Space Vehicles and Components</v>
      </c>
      <c r="C66" s="2">
        <f t="shared" si="2"/>
        <v>0</v>
      </c>
      <c r="D66" s="2">
        <f t="shared" si="3"/>
        <v>0</v>
      </c>
      <c r="E66" s="2">
        <f t="shared" si="4"/>
        <v>0</v>
      </c>
      <c r="F66" s="2">
        <f t="shared" si="5"/>
        <v>0</v>
      </c>
      <c r="G66" s="1" t="e">
        <f t="shared" si="6"/>
        <v>#DIV/0!</v>
      </c>
      <c r="H66" s="1" t="e">
        <f t="shared" si="7"/>
        <v>#DIV/0!</v>
      </c>
      <c r="I66" s="1" t="e">
        <f t="shared" si="8"/>
        <v>#DIV/0!</v>
      </c>
      <c r="J66" s="1">
        <f t="shared" si="9"/>
        <v>0</v>
      </c>
      <c r="K66" s="1" t="e">
        <f>AF66/SUM(AF54:AF$103)</f>
        <v>#DIV/0!</v>
      </c>
      <c r="M66" t="s">
        <v>125</v>
      </c>
      <c r="N66" t="s">
        <v>109</v>
      </c>
      <c r="O66" s="2"/>
      <c r="P66" s="2"/>
      <c r="Q66" s="2"/>
      <c r="R66" s="2"/>
      <c r="S66" s="2"/>
      <c r="T66" s="2"/>
      <c r="U66" s="2"/>
      <c r="V66" s="2"/>
      <c r="W66" s="2">
        <v>81021507.670000002</v>
      </c>
      <c r="X66" s="2">
        <v>56004137</v>
      </c>
      <c r="Y66" s="2">
        <v>197284188.21869999</v>
      </c>
      <c r="Z66" s="2">
        <v>345376491.34909999</v>
      </c>
      <c r="AA66" s="2"/>
      <c r="AB66" s="2"/>
      <c r="AC66" s="2"/>
      <c r="AD66" s="2"/>
      <c r="AE66" s="2"/>
      <c r="AF66" s="2"/>
    </row>
    <row r="67" spans="1:32" x14ac:dyDescent="0.3">
      <c r="A67" t="str">
        <f t="shared" si="10"/>
        <v>RUSSIA SPACE AGENCY</v>
      </c>
      <c r="B67" t="str">
        <f t="shared" si="11"/>
        <v>R&amp;D (All Other)</v>
      </c>
      <c r="C67" s="2">
        <f t="shared" si="2"/>
        <v>0</v>
      </c>
      <c r="D67" s="2">
        <f t="shared" si="3"/>
        <v>0</v>
      </c>
      <c r="E67" s="2">
        <f t="shared" si="4"/>
        <v>0</v>
      </c>
      <c r="F67" s="2">
        <f t="shared" si="5"/>
        <v>0</v>
      </c>
      <c r="G67" s="1" t="e">
        <f t="shared" si="6"/>
        <v>#DIV/0!</v>
      </c>
      <c r="H67" s="1" t="e">
        <f t="shared" si="7"/>
        <v>#DIV/0!</v>
      </c>
      <c r="I67" s="1" t="e">
        <f t="shared" si="8"/>
        <v>#DIV/0!</v>
      </c>
      <c r="J67" s="1">
        <f t="shared" si="9"/>
        <v>0</v>
      </c>
      <c r="K67" s="1" t="e">
        <f>AF67/SUM(AF54:AF$103)</f>
        <v>#DIV/0!</v>
      </c>
      <c r="M67" t="s">
        <v>112</v>
      </c>
      <c r="N67" t="s">
        <v>102</v>
      </c>
      <c r="O67" s="2"/>
      <c r="P67" s="2"/>
      <c r="Q67" s="2"/>
      <c r="R67" s="2">
        <v>341238820</v>
      </c>
      <c r="S67" s="2">
        <v>414009402.3398</v>
      </c>
      <c r="T67" s="2">
        <v>586488883.38090003</v>
      </c>
      <c r="U67" s="2">
        <v>285001263</v>
      </c>
      <c r="V67" s="2">
        <v>312278472.29000002</v>
      </c>
      <c r="W67" s="2">
        <v>459872927.36330003</v>
      </c>
      <c r="X67" s="2">
        <v>235823637.52149999</v>
      </c>
      <c r="Y67" s="2">
        <v>254927244.28130001</v>
      </c>
      <c r="Z67" s="2"/>
      <c r="AA67" s="2"/>
      <c r="AB67" s="2"/>
      <c r="AC67" s="2"/>
      <c r="AD67" s="2"/>
      <c r="AE67" s="2"/>
      <c r="AF67" s="2"/>
    </row>
    <row r="68" spans="1:32" x14ac:dyDescent="0.3">
      <c r="A68" t="str">
        <f t="shared" si="10"/>
        <v>RUSSIA SPACE AGENCY</v>
      </c>
      <c r="B68" t="str">
        <f t="shared" si="11"/>
        <v>Space Vehicle Services</v>
      </c>
      <c r="C68" s="2">
        <f t="shared" si="2"/>
        <v>136408443.41</v>
      </c>
      <c r="D68" s="2">
        <f t="shared" si="3"/>
        <v>2504481</v>
      </c>
      <c r="E68" s="2">
        <f t="shared" si="4"/>
        <v>6014852</v>
      </c>
      <c r="F68" s="2">
        <f t="shared" si="5"/>
        <v>0</v>
      </c>
      <c r="G68" s="1">
        <f t="shared" si="6"/>
        <v>1.4016361074410226</v>
      </c>
      <c r="H68" s="1">
        <f t="shared" si="7"/>
        <v>-0.95590557410056143</v>
      </c>
      <c r="I68" s="1">
        <f t="shared" si="8"/>
        <v>0</v>
      </c>
      <c r="J68" s="1">
        <f t="shared" si="9"/>
        <v>3.6950968142416358E-4</v>
      </c>
      <c r="K68" s="1" t="e">
        <f>AF68/SUM(AF54:AF$103)</f>
        <v>#DIV/0!</v>
      </c>
      <c r="M68" t="s">
        <v>112</v>
      </c>
      <c r="N68" t="s">
        <v>108</v>
      </c>
      <c r="O68" s="2">
        <v>100040612</v>
      </c>
      <c r="P68" s="2">
        <v>199782273</v>
      </c>
      <c r="Q68" s="2">
        <v>387192261</v>
      </c>
      <c r="R68" s="2"/>
      <c r="S68" s="2"/>
      <c r="T68" s="2"/>
      <c r="U68" s="2"/>
      <c r="V68" s="2"/>
      <c r="W68" s="2"/>
      <c r="X68" s="2"/>
      <c r="Y68" s="2"/>
      <c r="Z68" s="2">
        <v>127459133.88</v>
      </c>
      <c r="AA68" s="2">
        <v>184529617.63999999</v>
      </c>
      <c r="AB68" s="2">
        <v>136408443.41</v>
      </c>
      <c r="AC68" s="2">
        <v>3413944.54</v>
      </c>
      <c r="AD68" s="2">
        <v>2504481</v>
      </c>
      <c r="AE68" s="2">
        <v>6014852</v>
      </c>
      <c r="AF68" s="2"/>
    </row>
    <row r="69" spans="1:32" x14ac:dyDescent="0.3">
      <c r="A69" t="str">
        <f t="shared" si="10"/>
        <v>Rocket Lab</v>
      </c>
      <c r="B69" t="str">
        <f t="shared" si="11"/>
        <v>R&amp;D (All Other)</v>
      </c>
      <c r="C69" s="2">
        <f t="shared" si="2"/>
        <v>0</v>
      </c>
      <c r="D69" s="2">
        <f t="shared" si="3"/>
        <v>371000</v>
      </c>
      <c r="E69" s="2">
        <f t="shared" si="4"/>
        <v>1128350</v>
      </c>
      <c r="F69" s="2">
        <f t="shared" si="5"/>
        <v>0</v>
      </c>
      <c r="G69" s="1">
        <f t="shared" si="6"/>
        <v>2.0413746630727765</v>
      </c>
      <c r="H69" s="1" t="e">
        <f t="shared" si="7"/>
        <v>#DIV/0!</v>
      </c>
      <c r="I69" s="1">
        <f t="shared" si="8"/>
        <v>0</v>
      </c>
      <c r="J69" s="1">
        <f t="shared" si="9"/>
        <v>6.9317790202477969E-5</v>
      </c>
      <c r="K69" s="1" t="e">
        <f>AF69/SUM(AF54:AF$103)</f>
        <v>#DIV/0!</v>
      </c>
      <c r="M69" t="s">
        <v>113</v>
      </c>
      <c r="N69" t="s">
        <v>102</v>
      </c>
      <c r="O69" s="2"/>
      <c r="P69" s="2"/>
      <c r="Q69" s="2"/>
      <c r="R69" s="2"/>
      <c r="S69" s="2"/>
      <c r="T69" s="2"/>
      <c r="U69" s="2"/>
      <c r="V69" s="2"/>
      <c r="W69" s="2">
        <v>99964</v>
      </c>
      <c r="X69" s="2"/>
      <c r="Y69" s="2"/>
      <c r="Z69" s="2"/>
      <c r="AA69" s="2"/>
      <c r="AB69" s="2"/>
      <c r="AC69" s="2">
        <v>1092000</v>
      </c>
      <c r="AD69" s="2">
        <v>371000</v>
      </c>
      <c r="AE69" s="2">
        <v>1128350</v>
      </c>
      <c r="AF69" s="2"/>
    </row>
    <row r="70" spans="1:32" x14ac:dyDescent="0.3">
      <c r="A70" t="str">
        <f t="shared" si="10"/>
        <v>Rocket Lab</v>
      </c>
      <c r="B70" t="str">
        <f t="shared" si="11"/>
        <v>Space Transp. and Launch</v>
      </c>
      <c r="C70" s="2">
        <f t="shared" si="2"/>
        <v>9819139</v>
      </c>
      <c r="D70" s="2">
        <f t="shared" si="3"/>
        <v>0</v>
      </c>
      <c r="E70" s="2">
        <f t="shared" si="4"/>
        <v>14099000</v>
      </c>
      <c r="F70" s="2">
        <f t="shared" si="5"/>
        <v>0</v>
      </c>
      <c r="G70" s="1" t="e">
        <f t="shared" si="6"/>
        <v>#DIV/0!</v>
      </c>
      <c r="H70" s="1">
        <f t="shared" si="7"/>
        <v>0.4358692753000033</v>
      </c>
      <c r="I70" s="1">
        <f t="shared" si="8"/>
        <v>0</v>
      </c>
      <c r="J70" s="1">
        <f t="shared" si="9"/>
        <v>8.66142175800715E-4</v>
      </c>
      <c r="K70" s="1" t="e">
        <f>AF70/SUM(AF54:AF$103)</f>
        <v>#DIV/0!</v>
      </c>
      <c r="M70" t="s">
        <v>113</v>
      </c>
      <c r="N70" t="s">
        <v>99</v>
      </c>
      <c r="O70" s="2"/>
      <c r="P70" s="2"/>
      <c r="Q70" s="2"/>
      <c r="R70" s="2"/>
      <c r="S70" s="2"/>
      <c r="T70" s="2"/>
      <c r="U70" s="2"/>
      <c r="V70" s="2"/>
      <c r="W70" s="2">
        <v>3025000</v>
      </c>
      <c r="X70" s="2">
        <v>3925000</v>
      </c>
      <c r="Y70" s="2">
        <v>0</v>
      </c>
      <c r="Z70" s="2">
        <v>6530871</v>
      </c>
      <c r="AA70" s="2">
        <v>0</v>
      </c>
      <c r="AB70" s="2">
        <v>9819139</v>
      </c>
      <c r="AC70" s="2">
        <v>456010</v>
      </c>
      <c r="AD70" s="2">
        <v>0</v>
      </c>
      <c r="AE70" s="2">
        <v>14099000</v>
      </c>
      <c r="AF70" s="2"/>
    </row>
    <row r="71" spans="1:32" x14ac:dyDescent="0.3">
      <c r="A71" t="str">
        <f t="shared" si="10"/>
        <v>Rocket Lab</v>
      </c>
      <c r="B71" t="str">
        <f t="shared" si="11"/>
        <v>Space Vehicles and Components</v>
      </c>
      <c r="C71" s="2">
        <f t="shared" si="2"/>
        <v>93500</v>
      </c>
      <c r="D71" s="2">
        <f t="shared" si="3"/>
        <v>0</v>
      </c>
      <c r="E71" s="2">
        <f t="shared" si="4"/>
        <v>0</v>
      </c>
      <c r="F71" s="2">
        <f t="shared" si="5"/>
        <v>0</v>
      </c>
      <c r="G71" s="1" t="e">
        <f t="shared" si="6"/>
        <v>#DIV/0!</v>
      </c>
      <c r="H71" s="1">
        <f t="shared" si="7"/>
        <v>-1</v>
      </c>
      <c r="I71" s="1" t="e">
        <f t="shared" si="8"/>
        <v>#DIV/0!</v>
      </c>
      <c r="J71" s="1">
        <f t="shared" si="9"/>
        <v>0</v>
      </c>
      <c r="K71" s="1" t="e">
        <f>AF71/SUM(AF54:AF$103)</f>
        <v>#DIV/0!</v>
      </c>
      <c r="M71" t="s">
        <v>113</v>
      </c>
      <c r="N71" t="s">
        <v>109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>
        <v>93500</v>
      </c>
      <c r="AC71" s="2"/>
      <c r="AD71" s="2"/>
      <c r="AE71" s="2"/>
      <c r="AF71" s="2"/>
    </row>
    <row r="72" spans="1:32" x14ac:dyDescent="0.3">
      <c r="A72" t="str">
        <f t="shared" si="10"/>
        <v>SIERRA NEVADA</v>
      </c>
      <c r="B72" t="str">
        <f t="shared" si="11"/>
        <v>R&amp;D (All Other)</v>
      </c>
      <c r="C72" s="2">
        <f t="shared" si="2"/>
        <v>1901036</v>
      </c>
      <c r="D72" s="2">
        <f t="shared" si="3"/>
        <v>3421966</v>
      </c>
      <c r="E72" s="2">
        <f t="shared" si="4"/>
        <v>1523162.75</v>
      </c>
      <c r="F72" s="2">
        <f t="shared" si="5"/>
        <v>0</v>
      </c>
      <c r="G72" s="1">
        <f t="shared" si="6"/>
        <v>-0.55488664995502579</v>
      </c>
      <c r="H72" s="1">
        <f t="shared" si="7"/>
        <v>-0.19877227469653391</v>
      </c>
      <c r="I72" s="1">
        <f t="shared" si="8"/>
        <v>0</v>
      </c>
      <c r="J72" s="1">
        <f t="shared" si="9"/>
        <v>9.3572274514759954E-5</v>
      </c>
      <c r="K72" s="1" t="e">
        <f>AF72/SUM(AF54:AF$103)</f>
        <v>#DIV/0!</v>
      </c>
      <c r="M72" t="s">
        <v>126</v>
      </c>
      <c r="N72" t="s">
        <v>102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>
        <v>589516</v>
      </c>
      <c r="Z72" s="2">
        <v>2171066</v>
      </c>
      <c r="AA72" s="2">
        <v>1017000</v>
      </c>
      <c r="AB72" s="2">
        <v>1901036</v>
      </c>
      <c r="AC72" s="2">
        <v>465328</v>
      </c>
      <c r="AD72" s="2">
        <v>3421966</v>
      </c>
      <c r="AE72" s="2">
        <v>1523162.75</v>
      </c>
      <c r="AF72" s="2"/>
    </row>
    <row r="73" spans="1:32" x14ac:dyDescent="0.3">
      <c r="A73" t="str">
        <f t="shared" si="10"/>
        <v>SIERRA NEVADA</v>
      </c>
      <c r="B73" t="str">
        <f t="shared" si="11"/>
        <v>R&amp;D (Defense)</v>
      </c>
      <c r="C73" s="2">
        <f t="shared" si="2"/>
        <v>7670791</v>
      </c>
      <c r="D73" s="2">
        <f t="shared" si="3"/>
        <v>0</v>
      </c>
      <c r="E73" s="2">
        <f t="shared" si="4"/>
        <v>0</v>
      </c>
      <c r="F73" s="2">
        <f t="shared" si="5"/>
        <v>0</v>
      </c>
      <c r="G73" s="1" t="e">
        <f t="shared" si="6"/>
        <v>#DIV/0!</v>
      </c>
      <c r="H73" s="1">
        <f t="shared" si="7"/>
        <v>-1</v>
      </c>
      <c r="I73" s="1" t="e">
        <f t="shared" si="8"/>
        <v>#DIV/0!</v>
      </c>
      <c r="J73" s="1">
        <f t="shared" si="9"/>
        <v>0</v>
      </c>
      <c r="K73" s="1" t="e">
        <f>AF73/SUM(AF54:AF$103)</f>
        <v>#DIV/0!</v>
      </c>
      <c r="M73" t="s">
        <v>126</v>
      </c>
      <c r="N73" t="s">
        <v>98</v>
      </c>
      <c r="O73" s="2">
        <v>0</v>
      </c>
      <c r="P73" s="2">
        <v>0</v>
      </c>
      <c r="Q73" s="2">
        <v>950000</v>
      </c>
      <c r="R73" s="2">
        <v>1208346</v>
      </c>
      <c r="S73" s="2">
        <v>17751729</v>
      </c>
      <c r="T73" s="2">
        <v>11057026</v>
      </c>
      <c r="U73" s="2">
        <v>950000</v>
      </c>
      <c r="V73" s="2">
        <v>6276396</v>
      </c>
      <c r="W73" s="2">
        <v>1758731.0625</v>
      </c>
      <c r="X73" s="2">
        <v>7566554.4775</v>
      </c>
      <c r="Y73" s="2">
        <v>4397117.4281000001</v>
      </c>
      <c r="Z73" s="2">
        <v>36886475</v>
      </c>
      <c r="AA73" s="2">
        <v>-32532407.629900001</v>
      </c>
      <c r="AB73" s="2">
        <v>7670791</v>
      </c>
      <c r="AC73" s="2"/>
      <c r="AD73" s="2"/>
      <c r="AE73" s="2"/>
      <c r="AF73" s="2"/>
    </row>
    <row r="74" spans="1:32" x14ac:dyDescent="0.3">
      <c r="A74" t="str">
        <f t="shared" si="10"/>
        <v>SIERRA NEVADA</v>
      </c>
      <c r="B74" t="str">
        <f t="shared" si="11"/>
        <v>R&amp;D (Space Flight)</v>
      </c>
      <c r="C74" s="2">
        <f t="shared" si="2"/>
        <v>8264211.7599999998</v>
      </c>
      <c r="D74" s="2">
        <f t="shared" si="3"/>
        <v>12242875.060000001</v>
      </c>
      <c r="E74" s="2">
        <f t="shared" si="4"/>
        <v>7300020</v>
      </c>
      <c r="F74" s="2">
        <f t="shared" si="5"/>
        <v>0</v>
      </c>
      <c r="G74" s="1">
        <f t="shared" si="6"/>
        <v>-0.40373319467657787</v>
      </c>
      <c r="H74" s="1">
        <f t="shared" si="7"/>
        <v>-0.11667074707195058</v>
      </c>
      <c r="I74" s="1">
        <f t="shared" si="8"/>
        <v>0</v>
      </c>
      <c r="J74" s="1">
        <f t="shared" si="9"/>
        <v>4.4846125301005289E-4</v>
      </c>
      <c r="K74" s="1" t="e">
        <f>AF74/SUM(AF54:AF$103)</f>
        <v>#DIV/0!</v>
      </c>
      <c r="M74" t="s">
        <v>126</v>
      </c>
      <c r="N74" t="s">
        <v>103</v>
      </c>
      <c r="O74" s="2"/>
      <c r="P74" s="2">
        <v>99819</v>
      </c>
      <c r="Q74" s="2"/>
      <c r="R74" s="2"/>
      <c r="S74" s="2"/>
      <c r="T74" s="2"/>
      <c r="U74" s="2">
        <v>8100000</v>
      </c>
      <c r="V74" s="2">
        <v>1900000</v>
      </c>
      <c r="W74" s="2"/>
      <c r="X74" s="2"/>
      <c r="Y74" s="2">
        <v>4871429.1562999999</v>
      </c>
      <c r="Z74" s="2">
        <v>7760156</v>
      </c>
      <c r="AA74" s="2">
        <v>3625142</v>
      </c>
      <c r="AB74" s="2">
        <v>8264211.7599999998</v>
      </c>
      <c r="AC74" s="2">
        <v>10487299.16</v>
      </c>
      <c r="AD74" s="2">
        <v>12242875.060000001</v>
      </c>
      <c r="AE74" s="2">
        <v>7300020</v>
      </c>
      <c r="AF74" s="2"/>
    </row>
    <row r="75" spans="1:32" x14ac:dyDescent="0.3">
      <c r="A75" t="str">
        <f t="shared" si="10"/>
        <v>SIERRA NEVADA</v>
      </c>
      <c r="B75" t="str">
        <f t="shared" si="11"/>
        <v>R&amp;D (Space Station)</v>
      </c>
      <c r="C75" s="2">
        <f t="shared" si="2"/>
        <v>0</v>
      </c>
      <c r="D75" s="2">
        <f t="shared" si="3"/>
        <v>0</v>
      </c>
      <c r="E75" s="2">
        <f t="shared" si="4"/>
        <v>0</v>
      </c>
      <c r="F75" s="2">
        <f t="shared" si="5"/>
        <v>0</v>
      </c>
      <c r="G75" s="1" t="e">
        <f t="shared" si="6"/>
        <v>#DIV/0!</v>
      </c>
      <c r="H75" s="1" t="e">
        <f t="shared" si="7"/>
        <v>#DIV/0!</v>
      </c>
      <c r="I75" s="1" t="e">
        <f t="shared" si="8"/>
        <v>#DIV/0!</v>
      </c>
      <c r="J75" s="1">
        <f t="shared" si="9"/>
        <v>0</v>
      </c>
      <c r="K75" s="1" t="e">
        <f>AF75/SUM(AF54:AF$103)</f>
        <v>#DIV/0!</v>
      </c>
      <c r="M75" t="s">
        <v>126</v>
      </c>
      <c r="N75" t="s">
        <v>106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>
        <v>250000</v>
      </c>
      <c r="Z75" s="2"/>
      <c r="AA75" s="2"/>
      <c r="AB75" s="2"/>
      <c r="AC75" s="2">
        <v>81917</v>
      </c>
      <c r="AD75" s="2"/>
      <c r="AE75" s="2"/>
      <c r="AF75" s="2"/>
    </row>
    <row r="76" spans="1:32" x14ac:dyDescent="0.3">
      <c r="A76" t="str">
        <f t="shared" si="10"/>
        <v>SIERRA NEVADA</v>
      </c>
      <c r="B76" t="str">
        <f t="shared" si="11"/>
        <v>Space Transp. and Launch</v>
      </c>
      <c r="C76" s="2">
        <f t="shared" si="2"/>
        <v>334642586.63</v>
      </c>
      <c r="D76" s="2">
        <f t="shared" si="3"/>
        <v>131474349.31</v>
      </c>
      <c r="E76" s="2">
        <f t="shared" si="4"/>
        <v>44254333.649999999</v>
      </c>
      <c r="F76" s="2">
        <f t="shared" si="5"/>
        <v>0</v>
      </c>
      <c r="G76" s="1">
        <f t="shared" si="6"/>
        <v>-0.66339948528169668</v>
      </c>
      <c r="H76" s="1">
        <f t="shared" si="7"/>
        <v>-0.86775642007892406</v>
      </c>
      <c r="I76" s="1">
        <f t="shared" si="8"/>
        <v>0</v>
      </c>
      <c r="J76" s="1">
        <f t="shared" si="9"/>
        <v>2.7186711707370592E-3</v>
      </c>
      <c r="K76" s="1" t="e">
        <f>AF76/SUM(AF54:AF$103)</f>
        <v>#DIV/0!</v>
      </c>
      <c r="M76" t="s">
        <v>126</v>
      </c>
      <c r="N76" t="s">
        <v>99</v>
      </c>
      <c r="O76" s="2"/>
      <c r="P76" s="2"/>
      <c r="Q76" s="2"/>
      <c r="R76" s="2"/>
      <c r="S76" s="2"/>
      <c r="T76" s="2"/>
      <c r="U76" s="2"/>
      <c r="V76" s="2"/>
      <c r="W76" s="2"/>
      <c r="X76" s="2">
        <v>73715390.200000003</v>
      </c>
      <c r="Y76" s="2">
        <v>112242299.23999999</v>
      </c>
      <c r="Z76" s="2">
        <v>293553520.94999999</v>
      </c>
      <c r="AA76" s="2">
        <v>105837363.83</v>
      </c>
      <c r="AB76" s="2">
        <v>334642586.63</v>
      </c>
      <c r="AC76" s="2">
        <v>41026609.460000001</v>
      </c>
      <c r="AD76" s="2">
        <v>131474349.31</v>
      </c>
      <c r="AE76" s="2">
        <v>44254333.649999999</v>
      </c>
      <c r="AF76" s="2"/>
    </row>
    <row r="77" spans="1:32" x14ac:dyDescent="0.3">
      <c r="A77" t="str">
        <f t="shared" si="10"/>
        <v>SIERRA NEVADA</v>
      </c>
      <c r="B77" t="str">
        <f t="shared" si="11"/>
        <v>Space Vehicles and Components</v>
      </c>
      <c r="C77" s="2">
        <f t="shared" si="2"/>
        <v>0</v>
      </c>
      <c r="D77" s="2">
        <f t="shared" si="3"/>
        <v>-50636.33</v>
      </c>
      <c r="E77" s="2">
        <f t="shared" si="4"/>
        <v>57206</v>
      </c>
      <c r="F77" s="2">
        <f t="shared" si="5"/>
        <v>0</v>
      </c>
      <c r="G77" s="1">
        <f t="shared" si="6"/>
        <v>-2.1297422226294835</v>
      </c>
      <c r="H77" s="1" t="e">
        <f t="shared" si="7"/>
        <v>#DIV/0!</v>
      </c>
      <c r="I77" s="1">
        <f t="shared" si="8"/>
        <v>0</v>
      </c>
      <c r="J77" s="1">
        <f t="shared" si="9"/>
        <v>3.514329336041968E-6</v>
      </c>
      <c r="K77" s="1" t="e">
        <f>AF77/SUM(AF54:AF$103)</f>
        <v>#DIV/0!</v>
      </c>
      <c r="M77" t="s">
        <v>126</v>
      </c>
      <c r="N77" t="s">
        <v>109</v>
      </c>
      <c r="O77" s="2"/>
      <c r="P77" s="2">
        <v>68950</v>
      </c>
      <c r="Q77" s="2">
        <v>0</v>
      </c>
      <c r="R77" s="2"/>
      <c r="S77" s="2"/>
      <c r="T77" s="2"/>
      <c r="U77" s="2">
        <v>1910820</v>
      </c>
      <c r="V77" s="2"/>
      <c r="W77" s="2">
        <v>108877</v>
      </c>
      <c r="X77" s="2"/>
      <c r="Y77" s="2"/>
      <c r="Z77" s="2"/>
      <c r="AA77" s="2"/>
      <c r="AB77" s="2"/>
      <c r="AC77" s="2">
        <v>4358604.38</v>
      </c>
      <c r="AD77" s="2">
        <v>-50636.33</v>
      </c>
      <c r="AE77" s="2">
        <v>57206</v>
      </c>
      <c r="AF77" s="2"/>
    </row>
    <row r="78" spans="1:32" x14ac:dyDescent="0.3">
      <c r="A78" t="str">
        <f t="shared" si="10"/>
        <v>SPACEX</v>
      </c>
      <c r="B78" t="str">
        <f t="shared" si="11"/>
        <v>Other Products</v>
      </c>
      <c r="C78" s="2">
        <f t="shared" si="2"/>
        <v>0</v>
      </c>
      <c r="D78" s="2">
        <f t="shared" si="3"/>
        <v>1307884</v>
      </c>
      <c r="E78" s="2">
        <f t="shared" si="4"/>
        <v>1530246</v>
      </c>
      <c r="F78" s="2">
        <f t="shared" si="5"/>
        <v>0</v>
      </c>
      <c r="G78" s="1">
        <f t="shared" si="6"/>
        <v>0.17001660697737719</v>
      </c>
      <c r="H78" s="1" t="e">
        <f t="shared" si="7"/>
        <v>#DIV/0!</v>
      </c>
      <c r="I78" s="1">
        <f t="shared" si="8"/>
        <v>0</v>
      </c>
      <c r="J78" s="1">
        <f t="shared" si="9"/>
        <v>9.4007418962361938E-5</v>
      </c>
      <c r="K78" s="1" t="e">
        <f>AF78/SUM(AF54:AF$103)</f>
        <v>#DIV/0!</v>
      </c>
      <c r="M78" t="s">
        <v>114</v>
      </c>
      <c r="N78" t="s">
        <v>105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>
        <v>37500</v>
      </c>
      <c r="AD78" s="2">
        <v>1307884</v>
      </c>
      <c r="AE78" s="2">
        <v>1530246</v>
      </c>
      <c r="AF78" s="2"/>
    </row>
    <row r="79" spans="1:32" x14ac:dyDescent="0.3">
      <c r="A79" t="str">
        <f t="shared" si="10"/>
        <v>SPACEX</v>
      </c>
      <c r="B79" t="str">
        <f t="shared" si="11"/>
        <v>Other Services</v>
      </c>
      <c r="C79" s="2">
        <f t="shared" si="2"/>
        <v>5022.0200000000004</v>
      </c>
      <c r="D79" s="2">
        <f t="shared" si="3"/>
        <v>3264183.8</v>
      </c>
      <c r="E79" s="2">
        <f t="shared" si="4"/>
        <v>14665132</v>
      </c>
      <c r="F79" s="2">
        <f t="shared" si="5"/>
        <v>0</v>
      </c>
      <c r="G79" s="1">
        <f t="shared" si="6"/>
        <v>3.4927408805839919</v>
      </c>
      <c r="H79" s="1">
        <f t="shared" si="7"/>
        <v>2919.1659889845118</v>
      </c>
      <c r="I79" s="1">
        <f t="shared" si="8"/>
        <v>0</v>
      </c>
      <c r="J79" s="1">
        <f t="shared" si="9"/>
        <v>9.0092129504820847E-4</v>
      </c>
      <c r="K79" s="1" t="e">
        <f>AF79/SUM(AF54:AF$103)</f>
        <v>#DIV/0!</v>
      </c>
      <c r="M79" t="s">
        <v>114</v>
      </c>
      <c r="N79" t="s">
        <v>101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>
        <v>5022.0200000000004</v>
      </c>
      <c r="AC79" s="2">
        <v>758021.92</v>
      </c>
      <c r="AD79" s="2">
        <v>3264183.8</v>
      </c>
      <c r="AE79" s="2">
        <v>14665132</v>
      </c>
      <c r="AF79" s="2"/>
    </row>
    <row r="80" spans="1:32" x14ac:dyDescent="0.3">
      <c r="A80" t="str">
        <f t="shared" si="10"/>
        <v>SPACEX</v>
      </c>
      <c r="B80" t="str">
        <f t="shared" si="11"/>
        <v>R&amp;D (All Other)</v>
      </c>
      <c r="C80" s="2">
        <f t="shared" si="2"/>
        <v>54740301</v>
      </c>
      <c r="D80" s="2">
        <f t="shared" si="3"/>
        <v>-711571</v>
      </c>
      <c r="E80" s="2">
        <f t="shared" si="4"/>
        <v>2227759</v>
      </c>
      <c r="F80" s="2">
        <f t="shared" si="5"/>
        <v>0</v>
      </c>
      <c r="G80" s="1">
        <f t="shared" si="6"/>
        <v>-4.1307613716691662</v>
      </c>
      <c r="H80" s="1">
        <f t="shared" si="7"/>
        <v>-0.95930312842086862</v>
      </c>
      <c r="I80" s="1">
        <f t="shared" si="8"/>
        <v>0</v>
      </c>
      <c r="J80" s="1">
        <f t="shared" si="9"/>
        <v>1.3685765142347863E-4</v>
      </c>
      <c r="K80" s="1" t="e">
        <f>AF80/SUM(AF54:AF$103)</f>
        <v>#DIV/0!</v>
      </c>
      <c r="M80" t="s">
        <v>114</v>
      </c>
      <c r="N80" t="s">
        <v>102</v>
      </c>
      <c r="O80" s="2"/>
      <c r="P80" s="2"/>
      <c r="Q80" s="2"/>
      <c r="R80" s="2"/>
      <c r="S80" s="2"/>
      <c r="T80" s="2"/>
      <c r="U80" s="2"/>
      <c r="V80" s="2">
        <v>129300000</v>
      </c>
      <c r="W80" s="2">
        <v>124200000</v>
      </c>
      <c r="X80" s="2">
        <v>383469083</v>
      </c>
      <c r="Y80" s="2">
        <v>459117756</v>
      </c>
      <c r="Z80" s="2">
        <v>146357789</v>
      </c>
      <c r="AA80" s="2">
        <v>65496610</v>
      </c>
      <c r="AB80" s="2">
        <v>54740301</v>
      </c>
      <c r="AC80" s="2">
        <v>7814147</v>
      </c>
      <c r="AD80" s="2">
        <v>-711571</v>
      </c>
      <c r="AE80" s="2">
        <v>2227759</v>
      </c>
      <c r="AF80" s="2"/>
    </row>
    <row r="81" spans="1:32" x14ac:dyDescent="0.3">
      <c r="A81" t="str">
        <f t="shared" si="10"/>
        <v>SPACEX</v>
      </c>
      <c r="B81" t="str">
        <f t="shared" si="11"/>
        <v>R&amp;D (Defense)</v>
      </c>
      <c r="C81" s="2">
        <f t="shared" si="2"/>
        <v>0</v>
      </c>
      <c r="D81" s="2">
        <f t="shared" si="3"/>
        <v>108318949.05</v>
      </c>
      <c r="E81" s="2">
        <f t="shared" si="4"/>
        <v>13244513</v>
      </c>
      <c r="F81" s="2">
        <f t="shared" si="5"/>
        <v>0</v>
      </c>
      <c r="G81" s="1">
        <f t="shared" si="6"/>
        <v>-0.87772672172173372</v>
      </c>
      <c r="H81" s="1" t="e">
        <f t="shared" si="7"/>
        <v>#DIV/0!</v>
      </c>
      <c r="I81" s="1">
        <f t="shared" si="8"/>
        <v>0</v>
      </c>
      <c r="J81" s="1">
        <f t="shared" si="9"/>
        <v>8.1364857842689952E-4</v>
      </c>
      <c r="K81" s="1" t="e">
        <f>AF81/SUM(AF54:AF$103)</f>
        <v>#DIV/0!</v>
      </c>
      <c r="M81" t="s">
        <v>114</v>
      </c>
      <c r="N81" t="s">
        <v>98</v>
      </c>
      <c r="O81" s="2"/>
      <c r="P81" s="2">
        <v>4000000</v>
      </c>
      <c r="Q81" s="2">
        <v>0</v>
      </c>
      <c r="R81" s="2"/>
      <c r="S81" s="2"/>
      <c r="T81" s="2"/>
      <c r="U81" s="2"/>
      <c r="V81" s="2"/>
      <c r="W81" s="2"/>
      <c r="X81" s="2"/>
      <c r="Y81" s="2"/>
      <c r="Z81" s="2">
        <v>34969731</v>
      </c>
      <c r="AA81" s="2">
        <v>598636.42000000004</v>
      </c>
      <c r="AB81" s="2"/>
      <c r="AC81" s="2">
        <v>44448054.5</v>
      </c>
      <c r="AD81" s="2">
        <v>108318949.05</v>
      </c>
      <c r="AE81" s="2">
        <v>13244513</v>
      </c>
      <c r="AF81" s="2"/>
    </row>
    <row r="82" spans="1:32" x14ac:dyDescent="0.3">
      <c r="A82" t="str">
        <f t="shared" si="10"/>
        <v>SPACEX</v>
      </c>
      <c r="B82" t="str">
        <f t="shared" si="11"/>
        <v>R&amp;D (Space Flight)</v>
      </c>
      <c r="C82" s="2">
        <f t="shared" si="2"/>
        <v>96828183</v>
      </c>
      <c r="D82" s="2">
        <f t="shared" si="3"/>
        <v>867828515.61000001</v>
      </c>
      <c r="E82" s="2">
        <f t="shared" si="4"/>
        <v>978161481.12</v>
      </c>
      <c r="F82" s="2">
        <f t="shared" si="5"/>
        <v>0</v>
      </c>
      <c r="G82" s="1">
        <f t="shared" si="6"/>
        <v>0.12713682890731759</v>
      </c>
      <c r="H82" s="1">
        <f t="shared" si="7"/>
        <v>9.1020328050563535</v>
      </c>
      <c r="I82" s="1">
        <f t="shared" si="8"/>
        <v>0</v>
      </c>
      <c r="J82" s="1">
        <f t="shared" si="9"/>
        <v>6.0091276937493922E-2</v>
      </c>
      <c r="K82" s="1" t="e">
        <f>AF82/SUM(AF54:AF$103)</f>
        <v>#DIV/0!</v>
      </c>
      <c r="M82" t="s">
        <v>114</v>
      </c>
      <c r="N82" t="s">
        <v>103</v>
      </c>
      <c r="O82" s="2"/>
      <c r="P82" s="2"/>
      <c r="Q82" s="2">
        <v>129905.65</v>
      </c>
      <c r="R82" s="2">
        <v>0</v>
      </c>
      <c r="S82" s="2">
        <v>294921</v>
      </c>
      <c r="T82" s="2">
        <v>0</v>
      </c>
      <c r="U82" s="2">
        <v>8100000</v>
      </c>
      <c r="V82" s="2">
        <v>1469525</v>
      </c>
      <c r="W82" s="2"/>
      <c r="X82" s="2"/>
      <c r="Y82" s="2"/>
      <c r="Z82" s="2"/>
      <c r="AA82" s="2">
        <v>498535.7</v>
      </c>
      <c r="AB82" s="2">
        <v>96828183</v>
      </c>
      <c r="AC82" s="2">
        <v>397767413.24000001</v>
      </c>
      <c r="AD82" s="2">
        <v>867828515.61000001</v>
      </c>
      <c r="AE82" s="2">
        <v>978161481.12</v>
      </c>
      <c r="AF82" s="2"/>
    </row>
    <row r="83" spans="1:32" x14ac:dyDescent="0.3">
      <c r="A83" t="str">
        <f t="shared" si="10"/>
        <v>SPACEX</v>
      </c>
      <c r="B83" t="str">
        <f t="shared" si="11"/>
        <v>Space Transp. and Launch</v>
      </c>
      <c r="C83" s="2">
        <f t="shared" si="2"/>
        <v>985638853.79999995</v>
      </c>
      <c r="D83" s="2">
        <f t="shared" si="3"/>
        <v>1868199619.2674999</v>
      </c>
      <c r="E83" s="2">
        <f t="shared" si="4"/>
        <v>2099502521.9693</v>
      </c>
      <c r="F83" s="2">
        <f t="shared" si="5"/>
        <v>0</v>
      </c>
      <c r="G83" s="1">
        <f t="shared" si="6"/>
        <v>0.12381059299888486</v>
      </c>
      <c r="H83" s="1">
        <f t="shared" si="7"/>
        <v>1.1300931004038106</v>
      </c>
      <c r="I83" s="1">
        <f t="shared" si="8"/>
        <v>0</v>
      </c>
      <c r="J83" s="1">
        <f t="shared" si="9"/>
        <v>0.12897848659320363</v>
      </c>
      <c r="K83" s="1" t="e">
        <f>AF83/SUM(AF54:AF$103)</f>
        <v>#DIV/0!</v>
      </c>
      <c r="M83" t="s">
        <v>114</v>
      </c>
      <c r="N83" t="s">
        <v>99</v>
      </c>
      <c r="O83" s="2"/>
      <c r="P83" s="2">
        <v>20000</v>
      </c>
      <c r="Q83" s="2">
        <v>25527312</v>
      </c>
      <c r="R83" s="2">
        <v>115342392</v>
      </c>
      <c r="S83" s="2">
        <v>194287256.50999999</v>
      </c>
      <c r="T83" s="2">
        <v>256277026.80000001</v>
      </c>
      <c r="U83" s="2">
        <v>586142502.10000002</v>
      </c>
      <c r="V83" s="2">
        <v>366664377.89999998</v>
      </c>
      <c r="W83" s="2">
        <v>518605700.06</v>
      </c>
      <c r="X83" s="2">
        <v>654559637.85000002</v>
      </c>
      <c r="Y83" s="2">
        <v>623730110.84000003</v>
      </c>
      <c r="Z83" s="2">
        <v>785807348.59000003</v>
      </c>
      <c r="AA83" s="2">
        <v>1222082877.3900001</v>
      </c>
      <c r="AB83" s="2">
        <v>985638853.79999995</v>
      </c>
      <c r="AC83" s="2">
        <v>1741963472.2537999</v>
      </c>
      <c r="AD83" s="2">
        <v>1868199619.2674999</v>
      </c>
      <c r="AE83" s="2">
        <v>2099502521.9693</v>
      </c>
      <c r="AF83" s="2"/>
    </row>
    <row r="84" spans="1:32" x14ac:dyDescent="0.3">
      <c r="A84" t="str">
        <f t="shared" si="10"/>
        <v>SPACEX</v>
      </c>
      <c r="B84" t="str">
        <f t="shared" si="11"/>
        <v>Space Vehicles and Components</v>
      </c>
      <c r="C84" s="2">
        <f t="shared" si="2"/>
        <v>0</v>
      </c>
      <c r="D84" s="2">
        <f t="shared" si="3"/>
        <v>0</v>
      </c>
      <c r="E84" s="2">
        <f t="shared" si="4"/>
        <v>0</v>
      </c>
      <c r="F84" s="2">
        <f t="shared" si="5"/>
        <v>0</v>
      </c>
      <c r="G84" s="1" t="e">
        <f t="shared" si="6"/>
        <v>#DIV/0!</v>
      </c>
      <c r="H84" s="1" t="e">
        <f t="shared" si="7"/>
        <v>#DIV/0!</v>
      </c>
      <c r="I84" s="1" t="e">
        <f t="shared" si="8"/>
        <v>#DIV/0!</v>
      </c>
      <c r="J84" s="1">
        <f t="shared" si="9"/>
        <v>0</v>
      </c>
      <c r="K84" s="1" t="e">
        <f>AF84/SUM(AF54:AF$103)</f>
        <v>#DIV/0!</v>
      </c>
      <c r="M84" t="s">
        <v>114</v>
      </c>
      <c r="N84" t="s">
        <v>109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>
        <v>546115</v>
      </c>
      <c r="AD84" s="2"/>
      <c r="AE84" s="2"/>
      <c r="AF84" s="2"/>
    </row>
    <row r="85" spans="1:32" x14ac:dyDescent="0.3">
      <c r="A85" t="str">
        <f t="shared" si="10"/>
        <v>UNITED LAUNCH ALLIANCE</v>
      </c>
      <c r="B85" t="str">
        <f t="shared" si="11"/>
        <v>Other Products</v>
      </c>
      <c r="C85" s="2">
        <f t="shared" si="2"/>
        <v>0</v>
      </c>
      <c r="D85" s="2">
        <f t="shared" si="3"/>
        <v>0</v>
      </c>
      <c r="E85" s="2">
        <f t="shared" si="4"/>
        <v>0</v>
      </c>
      <c r="F85" s="2">
        <f t="shared" si="5"/>
        <v>0</v>
      </c>
      <c r="G85" s="1" t="e">
        <f t="shared" si="6"/>
        <v>#DIV/0!</v>
      </c>
      <c r="H85" s="1" t="e">
        <f t="shared" si="7"/>
        <v>#DIV/0!</v>
      </c>
      <c r="I85" s="1" t="e">
        <f t="shared" si="8"/>
        <v>#DIV/0!</v>
      </c>
      <c r="J85" s="1">
        <f t="shared" si="9"/>
        <v>0</v>
      </c>
      <c r="K85" s="1" t="e">
        <f>AF85/SUM(AF54:AF$103)</f>
        <v>#DIV/0!</v>
      </c>
      <c r="M85" t="s">
        <v>115</v>
      </c>
      <c r="N85" t="s">
        <v>105</v>
      </c>
      <c r="O85" s="2"/>
      <c r="P85" s="2"/>
      <c r="Q85" s="2"/>
      <c r="R85" s="2"/>
      <c r="S85" s="2"/>
      <c r="T85" s="2"/>
      <c r="U85" s="2"/>
      <c r="V85" s="2"/>
      <c r="W85" s="2"/>
      <c r="X85" s="2">
        <v>96154.109400000001</v>
      </c>
      <c r="Y85" s="2">
        <v>-10597.179700000001</v>
      </c>
      <c r="Z85" s="2"/>
      <c r="AA85" s="2"/>
      <c r="AB85" s="2"/>
      <c r="AC85" s="2"/>
      <c r="AD85" s="2"/>
      <c r="AE85" s="2"/>
      <c r="AF85" s="2"/>
    </row>
    <row r="86" spans="1:32" x14ac:dyDescent="0.3">
      <c r="A86" t="str">
        <f t="shared" si="10"/>
        <v>UNITED LAUNCH ALLIANCE</v>
      </c>
      <c r="B86" t="str">
        <f t="shared" si="11"/>
        <v>Other Services</v>
      </c>
      <c r="C86" s="2">
        <f t="shared" ref="C86:C117" si="12">AB86</f>
        <v>0</v>
      </c>
      <c r="D86" s="2">
        <f t="shared" ref="D86:D117" si="13">AD86</f>
        <v>0</v>
      </c>
      <c r="E86" s="2">
        <f t="shared" ref="E86:E117" si="14">AE86</f>
        <v>0</v>
      </c>
      <c r="F86" s="2">
        <f t="shared" ref="F86:F117" si="15">AF86</f>
        <v>0</v>
      </c>
      <c r="G86" s="1" t="e">
        <f t="shared" si="6"/>
        <v>#DIV/0!</v>
      </c>
      <c r="H86" s="1" t="e">
        <f t="shared" si="7"/>
        <v>#DIV/0!</v>
      </c>
      <c r="I86" s="1" t="e">
        <f t="shared" si="8"/>
        <v>#DIV/0!</v>
      </c>
      <c r="J86" s="1">
        <f t="shared" si="9"/>
        <v>0</v>
      </c>
      <c r="K86" s="1" t="e">
        <f>AF86/SUM(AF54:AF$103)</f>
        <v>#DIV/0!</v>
      </c>
      <c r="M86" t="s">
        <v>115</v>
      </c>
      <c r="N86" t="s">
        <v>101</v>
      </c>
      <c r="O86" s="2"/>
      <c r="P86" s="2"/>
      <c r="Q86" s="2"/>
      <c r="R86" s="2">
        <v>24578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x14ac:dyDescent="0.3">
      <c r="A87" t="str">
        <f t="shared" si="10"/>
        <v>UNITED LAUNCH ALLIANCE</v>
      </c>
      <c r="B87" t="str">
        <f t="shared" si="11"/>
        <v>R&amp;D (All Other)</v>
      </c>
      <c r="C87" s="2">
        <f t="shared" si="12"/>
        <v>0</v>
      </c>
      <c r="D87" s="2">
        <f t="shared" si="13"/>
        <v>0</v>
      </c>
      <c r="E87" s="2">
        <f t="shared" si="14"/>
        <v>0</v>
      </c>
      <c r="F87" s="2">
        <f t="shared" si="15"/>
        <v>0</v>
      </c>
      <c r="G87" s="1" t="e">
        <f t="shared" si="6"/>
        <v>#DIV/0!</v>
      </c>
      <c r="H87" s="1" t="e">
        <f t="shared" si="7"/>
        <v>#DIV/0!</v>
      </c>
      <c r="I87" s="1" t="e">
        <f t="shared" si="8"/>
        <v>#DIV/0!</v>
      </c>
      <c r="J87" s="1">
        <f t="shared" si="9"/>
        <v>0</v>
      </c>
      <c r="K87" s="1" t="e">
        <f>AF87/SUM(AF54:AF$103)</f>
        <v>#DIV/0!</v>
      </c>
      <c r="M87" t="s">
        <v>115</v>
      </c>
      <c r="N87" t="s">
        <v>102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>
        <v>59982</v>
      </c>
      <c r="AA87" s="2"/>
      <c r="AB87" s="2"/>
      <c r="AC87" s="2"/>
      <c r="AD87" s="2"/>
      <c r="AE87" s="2"/>
      <c r="AF87" s="2"/>
    </row>
    <row r="88" spans="1:32" x14ac:dyDescent="0.3">
      <c r="A88" t="str">
        <f t="shared" si="10"/>
        <v>UNITED LAUNCH ALLIANCE</v>
      </c>
      <c r="B88" t="str">
        <f t="shared" si="11"/>
        <v>R&amp;D (Defense)</v>
      </c>
      <c r="C88" s="2">
        <f t="shared" si="12"/>
        <v>0</v>
      </c>
      <c r="D88" s="2">
        <f t="shared" si="13"/>
        <v>0</v>
      </c>
      <c r="E88" s="2">
        <f t="shared" si="14"/>
        <v>0</v>
      </c>
      <c r="F88" s="2">
        <f t="shared" si="15"/>
        <v>0</v>
      </c>
      <c r="G88" s="1" t="e">
        <f t="shared" si="6"/>
        <v>#DIV/0!</v>
      </c>
      <c r="H88" s="1" t="e">
        <f t="shared" si="7"/>
        <v>#DIV/0!</v>
      </c>
      <c r="I88" s="1" t="e">
        <f t="shared" si="8"/>
        <v>#DIV/0!</v>
      </c>
      <c r="J88" s="1">
        <f t="shared" si="9"/>
        <v>0</v>
      </c>
      <c r="K88" s="1" t="e">
        <f>AF88/SUM(AF54:AF$103)</f>
        <v>#DIV/0!</v>
      </c>
      <c r="M88" t="s">
        <v>115</v>
      </c>
      <c r="N88" t="s">
        <v>98</v>
      </c>
      <c r="O88" s="2"/>
      <c r="P88" s="2"/>
      <c r="Q88" s="2">
        <v>12956136.189999999</v>
      </c>
      <c r="R88" s="2">
        <v>22990566.601599999</v>
      </c>
      <c r="S88" s="2">
        <v>0</v>
      </c>
      <c r="T88" s="2">
        <v>-1880922.875</v>
      </c>
      <c r="U88" s="2">
        <v>-686442.43</v>
      </c>
      <c r="V88" s="2">
        <v>-40000</v>
      </c>
      <c r="W88" s="2">
        <v>1499914</v>
      </c>
      <c r="X88" s="2">
        <v>-10300000</v>
      </c>
      <c r="Y88" s="2">
        <v>0</v>
      </c>
      <c r="Z88" s="2"/>
      <c r="AA88" s="2"/>
      <c r="AB88" s="2"/>
      <c r="AC88" s="2">
        <v>418835.43</v>
      </c>
      <c r="AD88" s="2"/>
      <c r="AE88" s="2"/>
      <c r="AF88" s="2"/>
    </row>
    <row r="89" spans="1:32" x14ac:dyDescent="0.3">
      <c r="A89" t="str">
        <f t="shared" si="10"/>
        <v>UNITED LAUNCH ALLIANCE</v>
      </c>
      <c r="B89" t="str">
        <f t="shared" si="11"/>
        <v>R&amp;D (Space Flight)</v>
      </c>
      <c r="C89" s="2">
        <f t="shared" si="12"/>
        <v>0</v>
      </c>
      <c r="D89" s="2">
        <f t="shared" si="13"/>
        <v>12756861</v>
      </c>
      <c r="E89" s="2">
        <f t="shared" si="14"/>
        <v>16626322</v>
      </c>
      <c r="F89" s="2">
        <f t="shared" si="15"/>
        <v>0</v>
      </c>
      <c r="G89" s="1">
        <f t="shared" si="6"/>
        <v>0.30332391330437791</v>
      </c>
      <c r="H89" s="1" t="e">
        <f t="shared" si="7"/>
        <v>#DIV/0!</v>
      </c>
      <c r="I89" s="1">
        <f t="shared" si="8"/>
        <v>0</v>
      </c>
      <c r="J89" s="1">
        <f t="shared" si="9"/>
        <v>1.0214028450700968E-3</v>
      </c>
      <c r="K89" s="1" t="e">
        <f>AF89/SUM(AF54:AF$103)</f>
        <v>#DIV/0!</v>
      </c>
      <c r="M89" t="s">
        <v>115</v>
      </c>
      <c r="N89" t="s">
        <v>103</v>
      </c>
      <c r="O89" s="2"/>
      <c r="P89" s="2"/>
      <c r="Q89" s="2">
        <v>65249720</v>
      </c>
      <c r="R89" s="2">
        <v>932014.1875</v>
      </c>
      <c r="S89" s="2">
        <v>821470</v>
      </c>
      <c r="T89" s="2">
        <v>0</v>
      </c>
      <c r="U89" s="2"/>
      <c r="V89" s="2"/>
      <c r="W89" s="2">
        <v>120000</v>
      </c>
      <c r="X89" s="2"/>
      <c r="Y89" s="2"/>
      <c r="Z89" s="2"/>
      <c r="AA89" s="2"/>
      <c r="AB89" s="2"/>
      <c r="AC89" s="2">
        <v>4313491</v>
      </c>
      <c r="AD89" s="2">
        <v>12756861</v>
      </c>
      <c r="AE89" s="2">
        <v>16626322</v>
      </c>
      <c r="AF89" s="2"/>
    </row>
    <row r="90" spans="1:32" x14ac:dyDescent="0.3">
      <c r="A90" t="str">
        <f t="shared" si="10"/>
        <v>UNITED LAUNCH ALLIANCE</v>
      </c>
      <c r="B90" t="str">
        <f t="shared" si="11"/>
        <v>Space Transp. and Launch</v>
      </c>
      <c r="C90" s="2">
        <f t="shared" si="12"/>
        <v>1294422079.47</v>
      </c>
      <c r="D90" s="2">
        <f t="shared" si="13"/>
        <v>1109948748.9400001</v>
      </c>
      <c r="E90" s="2">
        <f t="shared" si="14"/>
        <v>1041630672.8203</v>
      </c>
      <c r="F90" s="2">
        <f t="shared" si="15"/>
        <v>0</v>
      </c>
      <c r="G90" s="1">
        <f t="shared" si="6"/>
        <v>-6.1550658248809897E-2</v>
      </c>
      <c r="H90" s="1">
        <f t="shared" si="7"/>
        <v>-0.19529287290371722</v>
      </c>
      <c r="I90" s="1">
        <f t="shared" si="8"/>
        <v>0</v>
      </c>
      <c r="J90" s="1">
        <f t="shared" si="9"/>
        <v>6.3990372177979815E-2</v>
      </c>
      <c r="K90" s="1" t="e">
        <f>AF90/SUM(AF54:AF$103)</f>
        <v>#DIV/0!</v>
      </c>
      <c r="M90" t="s">
        <v>115</v>
      </c>
      <c r="N90" t="s">
        <v>99</v>
      </c>
      <c r="O90" s="2"/>
      <c r="P90" s="2">
        <v>106995229</v>
      </c>
      <c r="Q90" s="2">
        <v>275818870.87</v>
      </c>
      <c r="R90" s="2">
        <v>293541837.0625</v>
      </c>
      <c r="S90" s="2">
        <v>344586117</v>
      </c>
      <c r="T90" s="2">
        <v>314903100</v>
      </c>
      <c r="U90" s="2">
        <v>1340792533</v>
      </c>
      <c r="V90" s="2">
        <v>2795051157.9960999</v>
      </c>
      <c r="W90" s="2">
        <v>2098230501.6800001</v>
      </c>
      <c r="X90" s="2">
        <v>1870289917.8302</v>
      </c>
      <c r="Y90" s="2">
        <v>2250294439.1999998</v>
      </c>
      <c r="Z90" s="2">
        <v>1740882086.51</v>
      </c>
      <c r="AA90" s="2">
        <v>1632698098.29</v>
      </c>
      <c r="AB90" s="2">
        <v>1294422079.47</v>
      </c>
      <c r="AC90" s="2">
        <v>718185196.52999997</v>
      </c>
      <c r="AD90" s="2">
        <v>1109948748.9400001</v>
      </c>
      <c r="AE90" s="2">
        <v>1041630672.8203</v>
      </c>
      <c r="AF90" s="2"/>
    </row>
    <row r="91" spans="1:32" x14ac:dyDescent="0.3">
      <c r="A91" t="str">
        <f t="shared" si="10"/>
        <v>UNITED LAUNCH ALLIANCE</v>
      </c>
      <c r="B91" t="str">
        <f t="shared" si="11"/>
        <v>Space Vehicle Launchers</v>
      </c>
      <c r="C91" s="2">
        <f t="shared" si="12"/>
        <v>0</v>
      </c>
      <c r="D91" s="2">
        <f t="shared" si="13"/>
        <v>0</v>
      </c>
      <c r="E91" s="2">
        <f t="shared" si="14"/>
        <v>0</v>
      </c>
      <c r="F91" s="2">
        <f t="shared" si="15"/>
        <v>0</v>
      </c>
      <c r="G91" s="1" t="e">
        <f t="shared" si="6"/>
        <v>#DIV/0!</v>
      </c>
      <c r="H91" s="1" t="e">
        <f t="shared" si="7"/>
        <v>#DIV/0!</v>
      </c>
      <c r="I91" s="1" t="e">
        <f t="shared" si="8"/>
        <v>#DIV/0!</v>
      </c>
      <c r="J91" s="1">
        <f t="shared" si="9"/>
        <v>0</v>
      </c>
      <c r="K91" s="1" t="e">
        <f>AF91/SUM(AF54:AF$103)</f>
        <v>#DIV/0!</v>
      </c>
      <c r="M91" t="s">
        <v>115</v>
      </c>
      <c r="N91" t="s">
        <v>107</v>
      </c>
      <c r="O91" s="2"/>
      <c r="P91" s="2"/>
      <c r="Q91" s="2">
        <v>216520628</v>
      </c>
      <c r="R91" s="2">
        <v>117056900</v>
      </c>
      <c r="S91" s="2">
        <v>630976</v>
      </c>
      <c r="T91" s="2">
        <v>0</v>
      </c>
      <c r="U91" s="2"/>
      <c r="V91" s="2"/>
      <c r="W91" s="2"/>
      <c r="X91" s="2">
        <v>-16444256</v>
      </c>
      <c r="Y91" s="2"/>
      <c r="Z91" s="2"/>
      <c r="AA91" s="2"/>
      <c r="AB91" s="2"/>
      <c r="AC91" s="2">
        <v>-15722.33</v>
      </c>
      <c r="AD91" s="2"/>
      <c r="AE91" s="2"/>
      <c r="AF91" s="2"/>
    </row>
    <row r="92" spans="1:32" x14ac:dyDescent="0.3">
      <c r="A92" t="str">
        <f t="shared" si="10"/>
        <v>UNITED LAUNCH ALLIANCE</v>
      </c>
      <c r="B92" t="str">
        <f t="shared" si="11"/>
        <v>Space Vehicle Services</v>
      </c>
      <c r="C92" s="2">
        <f t="shared" si="12"/>
        <v>0</v>
      </c>
      <c r="D92" s="2">
        <f t="shared" si="13"/>
        <v>0</v>
      </c>
      <c r="E92" s="2">
        <f t="shared" si="14"/>
        <v>-164764.9063</v>
      </c>
      <c r="F92" s="2">
        <f t="shared" si="15"/>
        <v>0</v>
      </c>
      <c r="G92" s="1" t="e">
        <f t="shared" si="6"/>
        <v>#DIV/0!</v>
      </c>
      <c r="H92" s="1" t="e">
        <f t="shared" si="7"/>
        <v>#DIV/0!</v>
      </c>
      <c r="I92" s="1">
        <f t="shared" si="8"/>
        <v>0</v>
      </c>
      <c r="J92" s="1">
        <f t="shared" si="9"/>
        <v>-1.0121982724894172E-5</v>
      </c>
      <c r="K92" s="1" t="e">
        <f>AF92/SUM(AF54:AF$103)</f>
        <v>#DIV/0!</v>
      </c>
      <c r="M92" t="s">
        <v>115</v>
      </c>
      <c r="N92" t="s">
        <v>108</v>
      </c>
      <c r="O92" s="2"/>
      <c r="P92" s="2"/>
      <c r="Q92" s="2">
        <v>460979412.13999999</v>
      </c>
      <c r="R92" s="2">
        <v>-37893098.200000003</v>
      </c>
      <c r="S92" s="2">
        <v>-1569376.5537</v>
      </c>
      <c r="T92" s="2">
        <v>-63807.417000000001</v>
      </c>
      <c r="U92" s="2">
        <v>-1601806.85</v>
      </c>
      <c r="V92" s="2">
        <v>-350000</v>
      </c>
      <c r="W92" s="2">
        <v>-6221860.7599999998</v>
      </c>
      <c r="X92" s="2"/>
      <c r="Y92" s="2"/>
      <c r="Z92" s="2"/>
      <c r="AA92" s="2">
        <v>956361.13</v>
      </c>
      <c r="AB92" s="2">
        <v>0</v>
      </c>
      <c r="AC92" s="2"/>
      <c r="AD92" s="2"/>
      <c r="AE92" s="2">
        <v>-164764.9063</v>
      </c>
      <c r="AF92" s="2"/>
    </row>
    <row r="93" spans="1:32" x14ac:dyDescent="0.3">
      <c r="A93" t="str">
        <f t="shared" si="10"/>
        <v>UNITED LAUNCH ALLIANCE</v>
      </c>
      <c r="B93" t="str">
        <f t="shared" si="11"/>
        <v>Space Vehicles and Components</v>
      </c>
      <c r="C93" s="2">
        <f t="shared" si="12"/>
        <v>0</v>
      </c>
      <c r="D93" s="2">
        <f t="shared" si="13"/>
        <v>-6910.94</v>
      </c>
      <c r="E93" s="2">
        <f t="shared" si="14"/>
        <v>-424307.875</v>
      </c>
      <c r="F93" s="2">
        <f t="shared" si="15"/>
        <v>0</v>
      </c>
      <c r="G93" s="1">
        <f t="shared" si="6"/>
        <v>60.396550252208819</v>
      </c>
      <c r="H93" s="1" t="e">
        <f t="shared" si="7"/>
        <v>#DIV/0!</v>
      </c>
      <c r="I93" s="1">
        <f t="shared" si="8"/>
        <v>0</v>
      </c>
      <c r="J93" s="1">
        <f t="shared" si="9"/>
        <v>-2.6066454788416044E-5</v>
      </c>
      <c r="K93" s="1" t="e">
        <f>AF93/SUM(AF54:AF$103)</f>
        <v>#DIV/0!</v>
      </c>
      <c r="M93" t="s">
        <v>115</v>
      </c>
      <c r="N93" t="s">
        <v>109</v>
      </c>
      <c r="O93" s="2"/>
      <c r="P93" s="2"/>
      <c r="Q93" s="2">
        <v>526031301.50999999</v>
      </c>
      <c r="R93" s="2">
        <v>1021773469.6953</v>
      </c>
      <c r="S93" s="2">
        <v>1531607421.6136</v>
      </c>
      <c r="T93" s="2">
        <v>2426996063.3554001</v>
      </c>
      <c r="U93" s="2">
        <v>208731806.59999999</v>
      </c>
      <c r="V93" s="2">
        <v>89110597</v>
      </c>
      <c r="W93" s="2">
        <v>2817382.11</v>
      </c>
      <c r="X93" s="2">
        <v>8949092.3446999993</v>
      </c>
      <c r="Y93" s="2">
        <v>-1040000</v>
      </c>
      <c r="Z93" s="2">
        <v>-2909000.28</v>
      </c>
      <c r="AA93" s="2">
        <v>3386068.02</v>
      </c>
      <c r="AB93" s="2">
        <v>0</v>
      </c>
      <c r="AC93" s="2"/>
      <c r="AD93" s="2">
        <v>-6910.94</v>
      </c>
      <c r="AE93" s="2">
        <v>-424307.875</v>
      </c>
      <c r="AF93" s="2"/>
    </row>
    <row r="94" spans="1:32" x14ac:dyDescent="0.3">
      <c r="A94" t="str">
        <f t="shared" si="10"/>
        <v>Virgin Orbit</v>
      </c>
      <c r="B94" t="str">
        <f t="shared" si="11"/>
        <v>R&amp;D (Defense)</v>
      </c>
      <c r="C94" s="2">
        <f t="shared" si="12"/>
        <v>300000</v>
      </c>
      <c r="D94" s="2">
        <f t="shared" si="13"/>
        <v>0</v>
      </c>
      <c r="E94" s="2">
        <f t="shared" si="14"/>
        <v>0</v>
      </c>
      <c r="F94" s="2">
        <f t="shared" si="15"/>
        <v>0</v>
      </c>
      <c r="G94" s="1" t="e">
        <f t="shared" si="6"/>
        <v>#DIV/0!</v>
      </c>
      <c r="H94" s="1">
        <f t="shared" si="7"/>
        <v>-1</v>
      </c>
      <c r="I94" s="1" t="e">
        <f t="shared" si="8"/>
        <v>#DIV/0!</v>
      </c>
      <c r="J94" s="1">
        <f t="shared" si="9"/>
        <v>0</v>
      </c>
      <c r="K94" s="1" t="e">
        <f>AF94/SUM(AF54:AF$103)</f>
        <v>#DIV/0!</v>
      </c>
      <c r="M94" t="s">
        <v>116</v>
      </c>
      <c r="N94" t="s">
        <v>98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>
        <v>897869.52</v>
      </c>
      <c r="AB94" s="2">
        <v>300000</v>
      </c>
      <c r="AC94" s="2">
        <v>0</v>
      </c>
      <c r="AD94" s="2">
        <v>0</v>
      </c>
      <c r="AE94" s="2">
        <v>0</v>
      </c>
      <c r="AF94" s="2"/>
    </row>
    <row r="95" spans="1:32" x14ac:dyDescent="0.3">
      <c r="A95" t="str">
        <f t="shared" si="10"/>
        <v>Virgin Orbit</v>
      </c>
      <c r="B95" t="str">
        <f t="shared" si="11"/>
        <v>Space Transp. and Launch</v>
      </c>
      <c r="C95" s="2">
        <f t="shared" si="12"/>
        <v>35050000</v>
      </c>
      <c r="D95" s="2">
        <f t="shared" si="13"/>
        <v>0</v>
      </c>
      <c r="E95" s="2">
        <f t="shared" si="14"/>
        <v>-210426</v>
      </c>
      <c r="F95" s="2">
        <f t="shared" si="15"/>
        <v>0</v>
      </c>
      <c r="G95" s="1" t="e">
        <f t="shared" si="6"/>
        <v>#DIV/0!</v>
      </c>
      <c r="H95" s="1">
        <f t="shared" si="7"/>
        <v>-1.0060035948644792</v>
      </c>
      <c r="I95" s="1">
        <f t="shared" si="8"/>
        <v>0</v>
      </c>
      <c r="J95" s="1">
        <f t="shared" si="9"/>
        <v>-1.2927075217039596E-5</v>
      </c>
      <c r="K95" s="1" t="e">
        <f>AF95/SUM(AF54:AF$103)</f>
        <v>#DIV/0!</v>
      </c>
      <c r="M95" t="s">
        <v>116</v>
      </c>
      <c r="N95" t="s">
        <v>99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>
        <v>35050000</v>
      </c>
      <c r="AC95" s="2">
        <v>2249791</v>
      </c>
      <c r="AD95" s="2">
        <v>0</v>
      </c>
      <c r="AE95" s="2">
        <v>-210426</v>
      </c>
      <c r="AF95" s="2"/>
    </row>
    <row r="96" spans="1:32" x14ac:dyDescent="0.3">
      <c r="A96" t="str">
        <f t="shared" si="10"/>
        <v>WYLE LABORATORIES</v>
      </c>
      <c r="B96" t="str">
        <f t="shared" si="11"/>
        <v>R&amp;D (All Other)</v>
      </c>
      <c r="C96" s="2">
        <f t="shared" si="12"/>
        <v>0</v>
      </c>
      <c r="D96" s="2">
        <f t="shared" si="13"/>
        <v>0</v>
      </c>
      <c r="E96" s="2">
        <f t="shared" si="14"/>
        <v>0</v>
      </c>
      <c r="F96" s="2">
        <f t="shared" si="15"/>
        <v>0</v>
      </c>
      <c r="G96" s="1" t="e">
        <f t="shared" si="6"/>
        <v>#DIV/0!</v>
      </c>
      <c r="H96" s="1" t="e">
        <f t="shared" si="7"/>
        <v>#DIV/0!</v>
      </c>
      <c r="I96" s="1" t="e">
        <f t="shared" si="8"/>
        <v>#DIV/0!</v>
      </c>
      <c r="J96" s="1">
        <f t="shared" si="9"/>
        <v>0</v>
      </c>
      <c r="K96" s="1" t="e">
        <f>AF96/SUM(AF54:AF$103)</f>
        <v>#DIV/0!</v>
      </c>
      <c r="M96" t="s">
        <v>127</v>
      </c>
      <c r="N96" t="s">
        <v>102</v>
      </c>
      <c r="O96" s="2"/>
      <c r="P96" s="2"/>
      <c r="Q96" s="2"/>
      <c r="R96" s="2"/>
      <c r="S96" s="2"/>
      <c r="T96" s="2"/>
      <c r="U96" s="2">
        <v>80000</v>
      </c>
      <c r="V96" s="2">
        <v>-80000</v>
      </c>
      <c r="W96" s="2">
        <v>103000</v>
      </c>
      <c r="X96" s="2">
        <v>606512</v>
      </c>
      <c r="Y96" s="2">
        <v>1433780</v>
      </c>
      <c r="Z96" s="2">
        <v>91886</v>
      </c>
      <c r="AA96" s="2"/>
      <c r="AB96" s="2"/>
      <c r="AC96" s="2"/>
      <c r="AD96" s="2"/>
      <c r="AE96" s="2"/>
      <c r="AF96" s="2"/>
    </row>
    <row r="97" spans="1:32" x14ac:dyDescent="0.3">
      <c r="A97" t="str">
        <f t="shared" si="10"/>
        <v>WYLE LABORATORIES</v>
      </c>
      <c r="B97" t="str">
        <f t="shared" si="11"/>
        <v>R&amp;D (Defense)</v>
      </c>
      <c r="C97" s="2">
        <f t="shared" si="12"/>
        <v>0</v>
      </c>
      <c r="D97" s="2">
        <f t="shared" si="13"/>
        <v>0</v>
      </c>
      <c r="E97" s="2">
        <f t="shared" si="14"/>
        <v>0</v>
      </c>
      <c r="F97" s="2">
        <f t="shared" si="15"/>
        <v>0</v>
      </c>
      <c r="G97" s="1" t="e">
        <f t="shared" si="6"/>
        <v>#DIV/0!</v>
      </c>
      <c r="H97" s="1" t="e">
        <f t="shared" si="7"/>
        <v>#DIV/0!</v>
      </c>
      <c r="I97" s="1" t="e">
        <f t="shared" si="8"/>
        <v>#DIV/0!</v>
      </c>
      <c r="J97" s="1">
        <f t="shared" si="9"/>
        <v>0</v>
      </c>
      <c r="K97" s="1" t="e">
        <f>AF97/SUM(AF54:AF$103)</f>
        <v>#DIV/0!</v>
      </c>
      <c r="M97" t="s">
        <v>127</v>
      </c>
      <c r="N97" t="s">
        <v>98</v>
      </c>
      <c r="O97" s="2">
        <v>10936761</v>
      </c>
      <c r="P97" s="2">
        <v>154637</v>
      </c>
      <c r="Q97" s="2">
        <v>0</v>
      </c>
      <c r="R97" s="2">
        <v>0</v>
      </c>
      <c r="S97" s="2"/>
      <c r="T97" s="2"/>
      <c r="U97" s="2"/>
      <c r="V97" s="2"/>
      <c r="W97" s="2">
        <v>0</v>
      </c>
      <c r="X97" s="2"/>
      <c r="Y97" s="2"/>
      <c r="Z97" s="2"/>
      <c r="AA97" s="2"/>
      <c r="AB97" s="2"/>
      <c r="AC97" s="2"/>
      <c r="AD97" s="2"/>
      <c r="AE97" s="2"/>
      <c r="AF97" s="2"/>
    </row>
    <row r="98" spans="1:32" x14ac:dyDescent="0.3">
      <c r="A98" t="str">
        <f t="shared" si="10"/>
        <v>WYLE LABORATORIES</v>
      </c>
      <c r="B98" t="str">
        <f t="shared" si="11"/>
        <v>R&amp;D (Space Flight)</v>
      </c>
      <c r="C98" s="2">
        <f t="shared" si="12"/>
        <v>150144801.24000001</v>
      </c>
      <c r="D98" s="2">
        <f t="shared" si="13"/>
        <v>0</v>
      </c>
      <c r="E98" s="2">
        <f t="shared" si="14"/>
        <v>0</v>
      </c>
      <c r="F98" s="2">
        <f t="shared" si="15"/>
        <v>0</v>
      </c>
      <c r="G98" s="1" t="e">
        <f t="shared" si="6"/>
        <v>#DIV/0!</v>
      </c>
      <c r="H98" s="1">
        <f t="shared" si="7"/>
        <v>-1</v>
      </c>
      <c r="I98" s="1" t="e">
        <f t="shared" si="8"/>
        <v>#DIV/0!</v>
      </c>
      <c r="J98" s="1">
        <f t="shared" si="9"/>
        <v>0</v>
      </c>
      <c r="K98" s="1" t="e">
        <f>AF98/SUM(AF54:AF$103)</f>
        <v>#DIV/0!</v>
      </c>
      <c r="M98" t="s">
        <v>127</v>
      </c>
      <c r="N98" t="s">
        <v>103</v>
      </c>
      <c r="O98" s="2">
        <v>-787714.38</v>
      </c>
      <c r="P98" s="2"/>
      <c r="Q98" s="2">
        <v>-5133.5698000000002</v>
      </c>
      <c r="R98" s="2">
        <v>705840</v>
      </c>
      <c r="S98" s="2">
        <v>537941</v>
      </c>
      <c r="T98" s="2">
        <v>984326</v>
      </c>
      <c r="U98" s="2">
        <v>662137</v>
      </c>
      <c r="V98" s="2">
        <v>-533595</v>
      </c>
      <c r="W98" s="2">
        <v>9287760.8800000008</v>
      </c>
      <c r="X98" s="2">
        <v>113760190.43000001</v>
      </c>
      <c r="Y98" s="2">
        <v>124506842.34</v>
      </c>
      <c r="Z98" s="2">
        <v>138243172.06999999</v>
      </c>
      <c r="AA98" s="2">
        <v>142282971.62</v>
      </c>
      <c r="AB98" s="2">
        <v>150144801.24000001</v>
      </c>
      <c r="AC98" s="2">
        <v>153857506.88</v>
      </c>
      <c r="AD98" s="2"/>
      <c r="AE98" s="2"/>
      <c r="AF98" s="2"/>
    </row>
    <row r="99" spans="1:32" x14ac:dyDescent="0.3">
      <c r="A99" t="str">
        <f t="shared" si="10"/>
        <v>WYLE LABORATORIES</v>
      </c>
      <c r="B99" t="str">
        <f t="shared" si="11"/>
        <v>R&amp;D (Space Station)</v>
      </c>
      <c r="C99" s="2">
        <f t="shared" si="12"/>
        <v>231756</v>
      </c>
      <c r="D99" s="2">
        <f t="shared" si="13"/>
        <v>0</v>
      </c>
      <c r="E99" s="2">
        <f t="shared" si="14"/>
        <v>0</v>
      </c>
      <c r="F99" s="2">
        <f t="shared" si="15"/>
        <v>0</v>
      </c>
      <c r="G99" s="1" t="e">
        <f t="shared" si="6"/>
        <v>#DIV/0!</v>
      </c>
      <c r="H99" s="1">
        <f t="shared" si="7"/>
        <v>-1</v>
      </c>
      <c r="I99" s="1" t="e">
        <f t="shared" si="8"/>
        <v>#DIV/0!</v>
      </c>
      <c r="J99" s="1">
        <f t="shared" si="9"/>
        <v>0</v>
      </c>
      <c r="K99" s="1" t="e">
        <f>AF99/SUM(AF54:AF$103)</f>
        <v>#DIV/0!</v>
      </c>
      <c r="M99" t="s">
        <v>127</v>
      </c>
      <c r="N99" t="s">
        <v>106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>
        <v>250000</v>
      </c>
      <c r="Z99" s="2">
        <v>827237.82810000004</v>
      </c>
      <c r="AA99" s="2">
        <v>1242367</v>
      </c>
      <c r="AB99" s="2">
        <v>231756</v>
      </c>
      <c r="AC99" s="2">
        <v>300016</v>
      </c>
      <c r="AD99" s="2"/>
      <c r="AE99" s="2"/>
      <c r="AF99" s="2"/>
    </row>
    <row r="100" spans="1:32" x14ac:dyDescent="0.3">
      <c r="A100" t="str">
        <f t="shared" si="10"/>
        <v>Grand Total</v>
      </c>
      <c r="B100" t="str">
        <f t="shared" si="11"/>
        <v/>
      </c>
      <c r="C100" s="2">
        <f t="shared" si="12"/>
        <v>10431693424.757799</v>
      </c>
      <c r="D100" s="2">
        <f t="shared" si="13"/>
        <v>10746246657.424101</v>
      </c>
      <c r="E100" s="2">
        <f t="shared" si="14"/>
        <v>12037186262.6938</v>
      </c>
      <c r="F100" s="2">
        <f t="shared" si="15"/>
        <v>0</v>
      </c>
      <c r="G100" s="1">
        <f t="shared" si="6"/>
        <v>0.12012934808060138</v>
      </c>
      <c r="H100" s="1">
        <f t="shared" si="7"/>
        <v>0.15390529347091864</v>
      </c>
      <c r="I100" s="1">
        <f t="shared" si="8"/>
        <v>0</v>
      </c>
      <c r="J100" s="1">
        <f t="shared" si="9"/>
        <v>0.73947901979488517</v>
      </c>
      <c r="K100" s="1" t="e">
        <f>AF100/SUM(AF54:AF$103)</f>
        <v>#DIV/0!</v>
      </c>
      <c r="M100" t="s">
        <v>117</v>
      </c>
      <c r="N100" t="s">
        <v>118</v>
      </c>
      <c r="O100" s="2">
        <f t="shared" ref="O100:AE100" si="16">SUM(O2:O99)</f>
        <v>4926896628.5374002</v>
      </c>
      <c r="P100" s="2">
        <f t="shared" si="16"/>
        <v>6172302428.8085985</v>
      </c>
      <c r="Q100" s="2">
        <f t="shared" si="16"/>
        <v>7122162489.4984999</v>
      </c>
      <c r="R100" s="2">
        <f t="shared" si="16"/>
        <v>6962968124.3053999</v>
      </c>
      <c r="S100" s="2">
        <f t="shared" si="16"/>
        <v>7317957635.0415993</v>
      </c>
      <c r="T100" s="2">
        <f t="shared" si="16"/>
        <v>9210379018.2126007</v>
      </c>
      <c r="U100" s="2">
        <f t="shared" si="16"/>
        <v>7011590582.0973005</v>
      </c>
      <c r="V100" s="2">
        <f t="shared" si="16"/>
        <v>8481062622.675499</v>
      </c>
      <c r="W100" s="2">
        <f t="shared" si="16"/>
        <v>8057604269.8419018</v>
      </c>
      <c r="X100" s="2">
        <f t="shared" si="16"/>
        <v>8988990380.0845985</v>
      </c>
      <c r="Y100" s="2">
        <f t="shared" si="16"/>
        <v>9721932691.0073986</v>
      </c>
      <c r="Z100" s="2">
        <f t="shared" si="16"/>
        <v>9962384311.5879993</v>
      </c>
      <c r="AA100" s="2">
        <f t="shared" si="16"/>
        <v>10449051388.9156</v>
      </c>
      <c r="AB100" s="2">
        <f t="shared" si="16"/>
        <v>10431693424.757799</v>
      </c>
      <c r="AC100" s="2">
        <f t="shared" si="16"/>
        <v>9591467387.6900005</v>
      </c>
      <c r="AD100" s="2">
        <f t="shared" si="16"/>
        <v>10746246657.424101</v>
      </c>
      <c r="AE100" s="2">
        <f t="shared" si="16"/>
        <v>12037186262.6938</v>
      </c>
      <c r="AF100" s="2"/>
    </row>
    <row r="101" spans="1:32" x14ac:dyDescent="0.3">
      <c r="A101" t="str">
        <f t="shared" si="10"/>
        <v>UNITED LAUNCH ALLIANCE</v>
      </c>
      <c r="B101" t="str">
        <f t="shared" si="11"/>
        <v>Space Vehicles and Components</v>
      </c>
      <c r="C101" s="2">
        <f t="shared" si="12"/>
        <v>0</v>
      </c>
      <c r="D101" s="2">
        <f t="shared" si="13"/>
        <v>-7227.0919713047797</v>
      </c>
      <c r="E101" s="2">
        <f t="shared" si="14"/>
        <v>-424307.875</v>
      </c>
      <c r="F101" s="2">
        <f t="shared" si="15"/>
        <v>0</v>
      </c>
      <c r="G101" s="1">
        <f t="shared" si="6"/>
        <v>57.710734093978246</v>
      </c>
      <c r="H101" s="1" t="e">
        <f t="shared" si="7"/>
        <v>#DIV/0!</v>
      </c>
      <c r="I101" s="1">
        <f t="shared" si="8"/>
        <v>0</v>
      </c>
      <c r="J101" s="1">
        <f t="shared" si="9"/>
        <v>-2.6066454788416044E-5</v>
      </c>
      <c r="K101" s="1" t="e">
        <f>AF101/SUM(AF54:AF$103)</f>
        <v>#DIV/0!</v>
      </c>
      <c r="M101" t="s">
        <v>115</v>
      </c>
      <c r="N101" t="s">
        <v>109</v>
      </c>
      <c r="O101" s="2"/>
      <c r="P101" s="2"/>
      <c r="Q101" s="2">
        <v>722220683.14619899</v>
      </c>
      <c r="R101" s="2">
        <v>1390810519.6252201</v>
      </c>
      <c r="S101" s="2">
        <v>2043761675.5139301</v>
      </c>
      <c r="T101" s="2">
        <v>3180839699.0263901</v>
      </c>
      <c r="U101" s="2">
        <v>268690199.54601198</v>
      </c>
      <c r="V101" s="2">
        <v>112652553.60396001</v>
      </c>
      <c r="W101" s="2">
        <v>3525193.0520909098</v>
      </c>
      <c r="X101" s="2">
        <v>11108559.111091699</v>
      </c>
      <c r="Y101" s="2">
        <v>-1269528.0002438801</v>
      </c>
      <c r="Z101" s="2">
        <v>-3473896.1461399999</v>
      </c>
      <c r="AA101" s="2">
        <v>3970198.09212645</v>
      </c>
      <c r="AB101" s="2">
        <v>0</v>
      </c>
      <c r="AC101" s="2"/>
      <c r="AD101" s="2">
        <v>-7227.0919713047797</v>
      </c>
      <c r="AE101" s="2">
        <v>-424307.875</v>
      </c>
      <c r="AF101" s="2"/>
    </row>
    <row r="102" spans="1:32" x14ac:dyDescent="0.3">
      <c r="A102" t="str">
        <f t="shared" si="10"/>
        <v>Virgin Orbit</v>
      </c>
      <c r="B102" t="str">
        <f t="shared" si="11"/>
        <v>R&amp;D (Defense)</v>
      </c>
      <c r="C102" s="2">
        <f t="shared" si="12"/>
        <v>347217.21811481501</v>
      </c>
      <c r="D102" s="2">
        <f t="shared" si="13"/>
        <v>0</v>
      </c>
      <c r="E102" s="2">
        <f t="shared" si="14"/>
        <v>0</v>
      </c>
      <c r="F102" s="2">
        <f t="shared" si="15"/>
        <v>0</v>
      </c>
      <c r="G102" s="1" t="e">
        <f t="shared" si="6"/>
        <v>#DIV/0!</v>
      </c>
      <c r="H102" s="1">
        <f t="shared" si="7"/>
        <v>-1</v>
      </c>
      <c r="I102" s="1" t="e">
        <f t="shared" si="8"/>
        <v>#DIV/0!</v>
      </c>
      <c r="J102" s="1">
        <f t="shared" si="9"/>
        <v>0</v>
      </c>
      <c r="K102" s="1" t="e">
        <f>AF102/SUM(AF54:AF$103)</f>
        <v>#DIV/0!</v>
      </c>
      <c r="M102" t="s">
        <v>116</v>
      </c>
      <c r="N102" t="s">
        <v>98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>
        <v>1052760.8524776499</v>
      </c>
      <c r="AB102" s="2">
        <v>347217.21811481501</v>
      </c>
      <c r="AC102" s="2">
        <v>0</v>
      </c>
      <c r="AD102" s="2">
        <v>0</v>
      </c>
      <c r="AE102" s="2">
        <v>0</v>
      </c>
      <c r="AF102" s="2"/>
    </row>
    <row r="103" spans="1:32" x14ac:dyDescent="0.3">
      <c r="A103" t="str">
        <f t="shared" si="10"/>
        <v>SpaceParentID</v>
      </c>
      <c r="B103" t="str">
        <f t="shared" si="11"/>
        <v>SpaceArea</v>
      </c>
      <c r="C103" s="2" t="str">
        <f t="shared" si="12"/>
        <v>2020</v>
      </c>
      <c r="D103" s="2" t="str">
        <f t="shared" si="13"/>
        <v>2022</v>
      </c>
      <c r="E103" s="2" t="str">
        <f t="shared" si="14"/>
        <v>2023</v>
      </c>
      <c r="F103" s="2">
        <f t="shared" si="15"/>
        <v>0</v>
      </c>
      <c r="G103" s="1" t="str">
        <f>AD103&amp;"-"&amp;AE103</f>
        <v>2022-2023</v>
      </c>
      <c r="H103" s="1" t="str">
        <f>AB103&amp;"-"&amp;AE103</f>
        <v>2020-2023</v>
      </c>
      <c r="I103" s="1" t="str">
        <f>AF103&amp;"/"&amp;AE103</f>
        <v>/2023</v>
      </c>
      <c r="J103" s="1" t="str">
        <f>"Share "&amp;AE103</f>
        <v>Share 2023</v>
      </c>
      <c r="K103" s="1" t="str">
        <f>"Share "&amp;AF103</f>
        <v xml:space="preserve">Share </v>
      </c>
      <c r="M103" t="s">
        <v>78</v>
      </c>
      <c r="N103" t="s">
        <v>79</v>
      </c>
      <c r="O103" s="2" t="s">
        <v>80</v>
      </c>
      <c r="P103" s="2" t="s">
        <v>81</v>
      </c>
      <c r="Q103" s="2" t="s">
        <v>82</v>
      </c>
      <c r="R103" s="2" t="s">
        <v>83</v>
      </c>
      <c r="S103" s="2" t="s">
        <v>84</v>
      </c>
      <c r="T103" s="2" t="s">
        <v>85</v>
      </c>
      <c r="U103" s="2" t="s">
        <v>86</v>
      </c>
      <c r="V103" s="2" t="s">
        <v>87</v>
      </c>
      <c r="W103" s="2" t="s">
        <v>88</v>
      </c>
      <c r="X103" s="2" t="s">
        <v>89</v>
      </c>
      <c r="Y103" s="2" t="s">
        <v>90</v>
      </c>
      <c r="Z103" s="2" t="s">
        <v>91</v>
      </c>
      <c r="AA103" s="2" t="s">
        <v>92</v>
      </c>
      <c r="AB103" s="2" t="s">
        <v>93</v>
      </c>
      <c r="AC103" s="2" t="s">
        <v>94</v>
      </c>
      <c r="AD103" s="2" t="s">
        <v>95</v>
      </c>
      <c r="AE103" s="2" t="s">
        <v>96</v>
      </c>
      <c r="AF103" s="2"/>
    </row>
    <row r="104" spans="1:32" x14ac:dyDescent="0.3">
      <c r="A104" t="str">
        <f t="shared" si="10"/>
        <v>ABL Space</v>
      </c>
      <c r="B104" t="str">
        <f t="shared" si="11"/>
        <v>R&amp;D (Defense)</v>
      </c>
      <c r="C104" s="2">
        <f t="shared" si="12"/>
        <v>2661998.67221358</v>
      </c>
      <c r="D104" s="2">
        <f t="shared" si="13"/>
        <v>1568569.6962414</v>
      </c>
      <c r="E104" s="2">
        <f t="shared" si="14"/>
        <v>16049988</v>
      </c>
      <c r="F104" s="2">
        <f t="shared" si="15"/>
        <v>0</v>
      </c>
      <c r="G104" s="1">
        <f t="shared" ref="G104:G135" si="17">AE104/AD104-1</f>
        <v>9.2322440873739389</v>
      </c>
      <c r="H104" s="1">
        <f t="shared" ref="H104:H135" si="18">AE104/AB104-1</f>
        <v>5.0292997767176431</v>
      </c>
      <c r="I104" s="1">
        <f t="shared" ref="I104:I135" si="19">AF104/AE104</f>
        <v>0</v>
      </c>
      <c r="J104" s="1">
        <f t="shared" ref="J104:J135" si="20">AE104/SUM(AE$103:AE$201)</f>
        <v>1.3333670884318589E-3</v>
      </c>
      <c r="K104" s="1" t="e">
        <f>AF104/SUM(AF103:AF$201)</f>
        <v>#DIV/0!</v>
      </c>
      <c r="M104" t="s">
        <v>97</v>
      </c>
      <c r="N104" t="s">
        <v>98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>
        <v>2661998.67221358</v>
      </c>
      <c r="AC104" s="2">
        <v>783217.231896193</v>
      </c>
      <c r="AD104" s="2">
        <v>1568569.6962414</v>
      </c>
      <c r="AE104" s="2">
        <v>16049988</v>
      </c>
      <c r="AF104" s="2"/>
    </row>
    <row r="105" spans="1:32" x14ac:dyDescent="0.3">
      <c r="A105" t="str">
        <f t="shared" si="10"/>
        <v>ABL Space</v>
      </c>
      <c r="B105" t="str">
        <f t="shared" si="11"/>
        <v>Space Transp. and Launch</v>
      </c>
      <c r="C105" s="2">
        <f t="shared" si="12"/>
        <v>0</v>
      </c>
      <c r="D105" s="2">
        <f t="shared" si="13"/>
        <v>0</v>
      </c>
      <c r="E105" s="2">
        <f t="shared" si="14"/>
        <v>1005000</v>
      </c>
      <c r="F105" s="2">
        <f t="shared" si="15"/>
        <v>0</v>
      </c>
      <c r="G105" s="1" t="e">
        <f t="shared" si="17"/>
        <v>#DIV/0!</v>
      </c>
      <c r="H105" s="1" t="e">
        <f t="shared" si="18"/>
        <v>#DIV/0!</v>
      </c>
      <c r="I105" s="1">
        <f t="shared" si="19"/>
        <v>0</v>
      </c>
      <c r="J105" s="1">
        <f t="shared" si="20"/>
        <v>8.3491272633600609E-5</v>
      </c>
      <c r="K105" s="1" t="e">
        <f>AF105/SUM(AF103:AF$201)</f>
        <v>#DIV/0!</v>
      </c>
      <c r="M105" t="s">
        <v>97</v>
      </c>
      <c r="N105" t="s">
        <v>99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>
        <v>55944.087992585199</v>
      </c>
      <c r="AD105" s="2">
        <v>0</v>
      </c>
      <c r="AE105" s="2">
        <v>1005000</v>
      </c>
      <c r="AF105" s="2"/>
    </row>
    <row r="106" spans="1:32" x14ac:dyDescent="0.3">
      <c r="A106" t="str">
        <f t="shared" si="10"/>
        <v>BLUE ORIGIN</v>
      </c>
      <c r="B106" t="str">
        <f t="shared" si="11"/>
        <v>Other Services</v>
      </c>
      <c r="C106" s="2">
        <f t="shared" si="12"/>
        <v>0</v>
      </c>
      <c r="D106" s="2">
        <f t="shared" si="13"/>
        <v>0</v>
      </c>
      <c r="E106" s="2">
        <f t="shared" si="14"/>
        <v>-0.39</v>
      </c>
      <c r="F106" s="2">
        <f t="shared" si="15"/>
        <v>0</v>
      </c>
      <c r="G106" s="1" t="e">
        <f t="shared" si="17"/>
        <v>#DIV/0!</v>
      </c>
      <c r="H106" s="1" t="e">
        <f t="shared" si="18"/>
        <v>#DIV/0!</v>
      </c>
      <c r="I106" s="1">
        <f t="shared" si="19"/>
        <v>0</v>
      </c>
      <c r="J106" s="1">
        <f t="shared" si="20"/>
        <v>-3.2399598335427102E-11</v>
      </c>
      <c r="K106" s="1" t="e">
        <f>AF106/SUM(AF103:AF$201)</f>
        <v>#DIV/0!</v>
      </c>
      <c r="M106" t="s">
        <v>100</v>
      </c>
      <c r="N106" t="s">
        <v>101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>
        <v>1164016.62433378</v>
      </c>
      <c r="AA106" s="2">
        <v>0</v>
      </c>
      <c r="AB106" s="2"/>
      <c r="AC106" s="2"/>
      <c r="AD106" s="2"/>
      <c r="AE106" s="2">
        <v>-0.39</v>
      </c>
      <c r="AF106" s="2"/>
    </row>
    <row r="107" spans="1:32" x14ac:dyDescent="0.3">
      <c r="A107" t="str">
        <f t="shared" si="10"/>
        <v>BLUE ORIGIN</v>
      </c>
      <c r="B107" t="str">
        <f t="shared" si="11"/>
        <v>R&amp;D (All Other)</v>
      </c>
      <c r="C107" s="2">
        <f t="shared" si="12"/>
        <v>2490539.3377363002</v>
      </c>
      <c r="D107" s="2">
        <f t="shared" si="13"/>
        <v>2384934.9126482802</v>
      </c>
      <c r="E107" s="2">
        <f t="shared" si="14"/>
        <v>0</v>
      </c>
      <c r="F107" s="2">
        <f t="shared" si="15"/>
        <v>0</v>
      </c>
      <c r="G107" s="1">
        <f t="shared" si="17"/>
        <v>-1</v>
      </c>
      <c r="H107" s="1">
        <f t="shared" si="18"/>
        <v>-1</v>
      </c>
      <c r="I107" s="1" t="e">
        <f t="shared" si="19"/>
        <v>#DIV/0!</v>
      </c>
      <c r="J107" s="1">
        <f t="shared" si="20"/>
        <v>0</v>
      </c>
      <c r="K107" s="1" t="e">
        <f>AF107/SUM(AF103:AF$201)</f>
        <v>#DIV/0!</v>
      </c>
      <c r="M107" t="s">
        <v>100</v>
      </c>
      <c r="N107" t="s">
        <v>102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>
        <v>4599630.6666681198</v>
      </c>
      <c r="AB107" s="2">
        <v>2490539.3377363002</v>
      </c>
      <c r="AC107" s="2">
        <v>1755092.47396626</v>
      </c>
      <c r="AD107" s="2">
        <v>2384934.9126482802</v>
      </c>
      <c r="AE107" s="2">
        <v>0</v>
      </c>
      <c r="AF107" s="2"/>
    </row>
    <row r="108" spans="1:32" x14ac:dyDescent="0.3">
      <c r="A108" t="str">
        <f t="shared" si="10"/>
        <v>BLUE ORIGIN</v>
      </c>
      <c r="B108" t="str">
        <f t="shared" si="11"/>
        <v>R&amp;D (Defense)</v>
      </c>
      <c r="C108" s="2">
        <f t="shared" si="12"/>
        <v>0</v>
      </c>
      <c r="D108" s="2">
        <f t="shared" si="13"/>
        <v>52225.6306868432</v>
      </c>
      <c r="E108" s="2">
        <f t="shared" si="14"/>
        <v>0</v>
      </c>
      <c r="F108" s="2">
        <f t="shared" si="15"/>
        <v>0</v>
      </c>
      <c r="G108" s="1">
        <f t="shared" si="17"/>
        <v>-1</v>
      </c>
      <c r="H108" s="1" t="e">
        <f t="shared" si="18"/>
        <v>#DIV/0!</v>
      </c>
      <c r="I108" s="1" t="e">
        <f t="shared" si="19"/>
        <v>#DIV/0!</v>
      </c>
      <c r="J108" s="1">
        <f t="shared" si="20"/>
        <v>0</v>
      </c>
      <c r="K108" s="1" t="e">
        <f>AF108/SUM(AF103:AF$201)</f>
        <v>#DIV/0!</v>
      </c>
      <c r="M108" t="s">
        <v>100</v>
      </c>
      <c r="N108" t="s">
        <v>98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>
        <v>53738.505166558403</v>
      </c>
      <c r="AA108" s="2"/>
      <c r="AB108" s="2"/>
      <c r="AC108" s="2"/>
      <c r="AD108" s="2">
        <v>52225.6306868432</v>
      </c>
      <c r="AE108" s="2"/>
      <c r="AF108" s="2"/>
    </row>
    <row r="109" spans="1:32" x14ac:dyDescent="0.3">
      <c r="A109" t="str">
        <f t="shared" si="10"/>
        <v>BLUE ORIGIN</v>
      </c>
      <c r="B109" t="str">
        <f t="shared" si="11"/>
        <v>R&amp;D (Space Flight)</v>
      </c>
      <c r="C109" s="2">
        <f t="shared" si="12"/>
        <v>265814971.14812401</v>
      </c>
      <c r="D109" s="2">
        <f t="shared" si="13"/>
        <v>11226837.4031197</v>
      </c>
      <c r="E109" s="2">
        <f t="shared" si="14"/>
        <v>425009984</v>
      </c>
      <c r="F109" s="2">
        <f t="shared" si="15"/>
        <v>0</v>
      </c>
      <c r="G109" s="1">
        <f t="shared" si="17"/>
        <v>36.856608120279603</v>
      </c>
      <c r="H109" s="1">
        <f t="shared" si="18"/>
        <v>0.59889408096267616</v>
      </c>
      <c r="I109" s="1">
        <f t="shared" si="19"/>
        <v>0</v>
      </c>
      <c r="J109" s="1">
        <f t="shared" si="20"/>
        <v>3.5308084026016151E-2</v>
      </c>
      <c r="K109" s="1" t="e">
        <f>AF109/SUM(AF103:AF$201)</f>
        <v>#DIV/0!</v>
      </c>
      <c r="M109" t="s">
        <v>100</v>
      </c>
      <c r="N109" t="s">
        <v>103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>
        <v>1550361.69624762</v>
      </c>
      <c r="AB109" s="2">
        <v>265814971.14812401</v>
      </c>
      <c r="AC109" s="2">
        <v>306944867.30715799</v>
      </c>
      <c r="AD109" s="2">
        <v>11226837.4031197</v>
      </c>
      <c r="AE109" s="2">
        <v>425009984</v>
      </c>
      <c r="AF109" s="2"/>
    </row>
    <row r="110" spans="1:32" x14ac:dyDescent="0.3">
      <c r="A110" t="str">
        <f t="shared" si="10"/>
        <v>BLUE ORIGIN</v>
      </c>
      <c r="B110" t="str">
        <f t="shared" si="11"/>
        <v>Space Transp. and Launch</v>
      </c>
      <c r="C110" s="2">
        <f t="shared" si="12"/>
        <v>1472937.277066</v>
      </c>
      <c r="D110" s="2">
        <f t="shared" si="13"/>
        <v>4588587.5616089096</v>
      </c>
      <c r="E110" s="2">
        <f t="shared" si="14"/>
        <v>15834404</v>
      </c>
      <c r="F110" s="2">
        <f t="shared" si="15"/>
        <v>0</v>
      </c>
      <c r="G110" s="1">
        <f t="shared" si="17"/>
        <v>2.4508231100308211</v>
      </c>
      <c r="H110" s="1">
        <f t="shared" si="18"/>
        <v>9.7502228686486596</v>
      </c>
      <c r="I110" s="1">
        <f t="shared" si="19"/>
        <v>0</v>
      </c>
      <c r="J110" s="1">
        <f t="shared" si="20"/>
        <v>1.3154572550791801E-3</v>
      </c>
      <c r="K110" s="1" t="e">
        <f>AF110/SUM(AF103:AF$201)</f>
        <v>#DIV/0!</v>
      </c>
      <c r="M110" t="s">
        <v>100</v>
      </c>
      <c r="N110" t="s">
        <v>99</v>
      </c>
      <c r="O110" s="2"/>
      <c r="P110" s="2"/>
      <c r="Q110" s="2"/>
      <c r="R110" s="2"/>
      <c r="S110" s="2"/>
      <c r="T110" s="2"/>
      <c r="U110" s="2"/>
      <c r="V110" s="2"/>
      <c r="W110" s="2"/>
      <c r="X110" s="2">
        <v>970601.73317900696</v>
      </c>
      <c r="Y110" s="2">
        <v>811311.96249855298</v>
      </c>
      <c r="Z110" s="2">
        <v>420743.79300202901</v>
      </c>
      <c r="AA110" s="2">
        <v>1453749.20089204</v>
      </c>
      <c r="AB110" s="2">
        <v>1472937.277066</v>
      </c>
      <c r="AC110" s="2">
        <v>5146857.8850811003</v>
      </c>
      <c r="AD110" s="2">
        <v>4588587.5616089096</v>
      </c>
      <c r="AE110" s="2">
        <v>15834404</v>
      </c>
      <c r="AF110" s="2"/>
    </row>
    <row r="111" spans="1:32" x14ac:dyDescent="0.3">
      <c r="A111" t="str">
        <f t="shared" si="10"/>
        <v>BOEING</v>
      </c>
      <c r="B111" t="str">
        <f t="shared" si="11"/>
        <v>Other Products</v>
      </c>
      <c r="C111" s="2">
        <f t="shared" si="12"/>
        <v>0</v>
      </c>
      <c r="D111" s="2">
        <f t="shared" si="13"/>
        <v>-732987.35936653404</v>
      </c>
      <c r="E111" s="2">
        <f t="shared" si="14"/>
        <v>0</v>
      </c>
      <c r="F111" s="2">
        <f t="shared" si="15"/>
        <v>0</v>
      </c>
      <c r="G111" s="1">
        <f t="shared" si="17"/>
        <v>-1</v>
      </c>
      <c r="H111" s="1" t="e">
        <f t="shared" si="18"/>
        <v>#DIV/0!</v>
      </c>
      <c r="I111" s="1" t="e">
        <f t="shared" si="19"/>
        <v>#DIV/0!</v>
      </c>
      <c r="J111" s="1">
        <f t="shared" si="20"/>
        <v>0</v>
      </c>
      <c r="K111" s="1" t="e">
        <f>AF111/SUM(AF103:AF$201)</f>
        <v>#DIV/0!</v>
      </c>
      <c r="M111" t="s">
        <v>104</v>
      </c>
      <c r="N111" t="s">
        <v>105</v>
      </c>
      <c r="O111" s="2">
        <v>87091353.331391394</v>
      </c>
      <c r="P111" s="2">
        <v>84888149.953989103</v>
      </c>
      <c r="Q111" s="2">
        <v>98132346.1768177</v>
      </c>
      <c r="R111" s="2">
        <v>201772265.596917</v>
      </c>
      <c r="S111" s="2">
        <v>38654713.1794146</v>
      </c>
      <c r="T111" s="2">
        <v>56631162.788715899</v>
      </c>
      <c r="U111" s="2">
        <v>9434040.2156918105</v>
      </c>
      <c r="V111" s="2">
        <v>4962126.53727403</v>
      </c>
      <c r="W111" s="2">
        <v>10287833.877934899</v>
      </c>
      <c r="X111" s="2">
        <v>7696386.8901129803</v>
      </c>
      <c r="Y111" s="2">
        <v>5974890.7112477804</v>
      </c>
      <c r="Z111" s="2">
        <v>2522814.1703002201</v>
      </c>
      <c r="AA111" s="2">
        <v>3118571.43116938</v>
      </c>
      <c r="AB111" s="2">
        <v>0</v>
      </c>
      <c r="AC111" s="2">
        <v>-174837.78407490399</v>
      </c>
      <c r="AD111" s="2">
        <v>-732987.35936653404</v>
      </c>
      <c r="AE111" s="2"/>
      <c r="AF111" s="2"/>
    </row>
    <row r="112" spans="1:32" x14ac:dyDescent="0.3">
      <c r="A112" t="str">
        <f t="shared" si="10"/>
        <v>BOEING</v>
      </c>
      <c r="B112" t="str">
        <f t="shared" si="11"/>
        <v>Other Services</v>
      </c>
      <c r="C112" s="2">
        <f t="shared" si="12"/>
        <v>9623049.3330899291</v>
      </c>
      <c r="D112" s="2">
        <f t="shared" si="13"/>
        <v>7419686.6301532099</v>
      </c>
      <c r="E112" s="2">
        <f t="shared" si="14"/>
        <v>0</v>
      </c>
      <c r="F112" s="2">
        <f t="shared" si="15"/>
        <v>0</v>
      </c>
      <c r="G112" s="1">
        <f t="shared" si="17"/>
        <v>-1</v>
      </c>
      <c r="H112" s="1">
        <f t="shared" si="18"/>
        <v>-1</v>
      </c>
      <c r="I112" s="1" t="e">
        <f t="shared" si="19"/>
        <v>#DIV/0!</v>
      </c>
      <c r="J112" s="1">
        <f t="shared" si="20"/>
        <v>0</v>
      </c>
      <c r="K112" s="1" t="e">
        <f>AF112/SUM(AF103:AF$201)</f>
        <v>#DIV/0!</v>
      </c>
      <c r="M112" t="s">
        <v>104</v>
      </c>
      <c r="N112" t="s">
        <v>101</v>
      </c>
      <c r="O112" s="2"/>
      <c r="P112" s="2"/>
      <c r="Q112" s="2"/>
      <c r="R112" s="2">
        <v>4200201.65479415</v>
      </c>
      <c r="S112" s="2">
        <v>4427666.2511936501</v>
      </c>
      <c r="T112" s="2">
        <v>4051199.6713656499</v>
      </c>
      <c r="U112" s="2">
        <v>3979405.9993477599</v>
      </c>
      <c r="V112" s="2">
        <v>4014994.3071398898</v>
      </c>
      <c r="W112" s="2">
        <v>15214129.936327901</v>
      </c>
      <c r="X112" s="2">
        <v>13483218.6433507</v>
      </c>
      <c r="Y112" s="2">
        <v>11802457.5808673</v>
      </c>
      <c r="Z112" s="2">
        <v>11034431.7840454</v>
      </c>
      <c r="AA112" s="2">
        <v>11208541.038225099</v>
      </c>
      <c r="AB112" s="2">
        <v>9623049.3330899291</v>
      </c>
      <c r="AC112" s="2">
        <v>10306929.775830001</v>
      </c>
      <c r="AD112" s="2">
        <v>7419686.6301532099</v>
      </c>
      <c r="AE112" s="2"/>
      <c r="AF112" s="2"/>
    </row>
    <row r="113" spans="1:32" x14ac:dyDescent="0.3">
      <c r="A113" t="str">
        <f t="shared" si="10"/>
        <v>BOEING</v>
      </c>
      <c r="B113" t="str">
        <f t="shared" si="11"/>
        <v>R&amp;D (All Other)</v>
      </c>
      <c r="C113" s="2">
        <f t="shared" si="12"/>
        <v>5958765.97389594</v>
      </c>
      <c r="D113" s="2">
        <f t="shared" si="13"/>
        <v>-245750.44975887801</v>
      </c>
      <c r="E113" s="2">
        <f t="shared" si="14"/>
        <v>690625</v>
      </c>
      <c r="F113" s="2">
        <f t="shared" si="15"/>
        <v>0</v>
      </c>
      <c r="G113" s="1">
        <f t="shared" si="17"/>
        <v>-3.810269526170218</v>
      </c>
      <c r="H113" s="1">
        <f t="shared" si="18"/>
        <v>-0.88409932475524666</v>
      </c>
      <c r="I113" s="1">
        <f t="shared" si="19"/>
        <v>0</v>
      </c>
      <c r="J113" s="1">
        <f t="shared" si="20"/>
        <v>5.737428871898549E-5</v>
      </c>
      <c r="K113" s="1" t="e">
        <f>AF113/SUM(AF103:AF$201)</f>
        <v>#DIV/0!</v>
      </c>
      <c r="M113" t="s">
        <v>104</v>
      </c>
      <c r="N113" t="s">
        <v>102</v>
      </c>
      <c r="O113" s="2">
        <v>12064694.0192417</v>
      </c>
      <c r="P113" s="2">
        <v>384314667.60469401</v>
      </c>
      <c r="Q113" s="2">
        <v>467036334.86795402</v>
      </c>
      <c r="R113" s="2">
        <v>334392325.23614299</v>
      </c>
      <c r="S113" s="2">
        <v>121646699.544649</v>
      </c>
      <c r="T113" s="2">
        <v>193404587.92677099</v>
      </c>
      <c r="U113" s="2">
        <v>205964231.65696701</v>
      </c>
      <c r="V113" s="2">
        <v>66286739.4338798</v>
      </c>
      <c r="W113" s="2">
        <v>54507674.848452203</v>
      </c>
      <c r="X113" s="2">
        <v>38584661.193970099</v>
      </c>
      <c r="Y113" s="2">
        <v>32631736.670713101</v>
      </c>
      <c r="Z113" s="2">
        <v>18062095.7001477</v>
      </c>
      <c r="AA113" s="2">
        <v>6216502.9839208899</v>
      </c>
      <c r="AB113" s="2">
        <v>5958765.97389594</v>
      </c>
      <c r="AC113" s="2">
        <v>1516273.8756164699</v>
      </c>
      <c r="AD113" s="2">
        <v>-245750.44975887801</v>
      </c>
      <c r="AE113" s="2">
        <v>690625</v>
      </c>
      <c r="AF113" s="2"/>
    </row>
    <row r="114" spans="1:32" x14ac:dyDescent="0.3">
      <c r="A114" t="str">
        <f t="shared" si="10"/>
        <v>BOEING</v>
      </c>
      <c r="B114" t="str">
        <f t="shared" si="11"/>
        <v>R&amp;D (Defense)</v>
      </c>
      <c r="C114" s="2">
        <f t="shared" si="12"/>
        <v>494215467.13773501</v>
      </c>
      <c r="D114" s="2">
        <f t="shared" si="13"/>
        <v>4152724.0567294601</v>
      </c>
      <c r="E114" s="2">
        <f t="shared" si="14"/>
        <v>59573756.640600003</v>
      </c>
      <c r="F114" s="2">
        <f t="shared" si="15"/>
        <v>0</v>
      </c>
      <c r="G114" s="1">
        <f t="shared" si="17"/>
        <v>13.345705572240263</v>
      </c>
      <c r="H114" s="1">
        <f t="shared" si="18"/>
        <v>-0.8794579275601726</v>
      </c>
      <c r="I114" s="1">
        <f t="shared" si="19"/>
        <v>0</v>
      </c>
      <c r="J114" s="1">
        <f t="shared" si="20"/>
        <v>4.949143042276726E-3</v>
      </c>
      <c r="K114" s="1" t="e">
        <f>AF114/SUM(AF103:AF$201)</f>
        <v>#DIV/0!</v>
      </c>
      <c r="M114" t="s">
        <v>104</v>
      </c>
      <c r="N114" t="s">
        <v>98</v>
      </c>
      <c r="O114" s="2">
        <v>534632480.71350598</v>
      </c>
      <c r="P114" s="2">
        <v>429843486.73108298</v>
      </c>
      <c r="Q114" s="2">
        <v>176067466.70638901</v>
      </c>
      <c r="R114" s="2">
        <v>216979172.906766</v>
      </c>
      <c r="S114" s="2">
        <v>613637490.82430005</v>
      </c>
      <c r="T114" s="2">
        <v>1510320601.5567901</v>
      </c>
      <c r="U114" s="2">
        <v>37691079.985702597</v>
      </c>
      <c r="V114" s="2">
        <v>7281168.06224286</v>
      </c>
      <c r="W114" s="2">
        <v>686605.24964112102</v>
      </c>
      <c r="X114" s="2">
        <v>101164790.103366</v>
      </c>
      <c r="Y114" s="2">
        <v>65026309.374791503</v>
      </c>
      <c r="Z114" s="2">
        <v>4992888.1506911404</v>
      </c>
      <c r="AA114" s="2">
        <v>423698748.37962502</v>
      </c>
      <c r="AB114" s="2">
        <v>494215467.13773501</v>
      </c>
      <c r="AC114" s="2">
        <v>77451433.460289702</v>
      </c>
      <c r="AD114" s="2">
        <v>4152724.0567294601</v>
      </c>
      <c r="AE114" s="2">
        <v>59573756.640600003</v>
      </c>
      <c r="AF114" s="2"/>
    </row>
    <row r="115" spans="1:32" x14ac:dyDescent="0.3">
      <c r="A115" t="str">
        <f t="shared" si="10"/>
        <v>BOEING</v>
      </c>
      <c r="B115" t="str">
        <f t="shared" si="11"/>
        <v>R&amp;D (Space Flight)</v>
      </c>
      <c r="C115" s="2">
        <f t="shared" si="12"/>
        <v>1072838336.59495</v>
      </c>
      <c r="D115" s="2">
        <f t="shared" si="13"/>
        <v>1305894743.9184501</v>
      </c>
      <c r="E115" s="2">
        <f t="shared" si="14"/>
        <v>1049823879.6201</v>
      </c>
      <c r="F115" s="2">
        <f t="shared" si="15"/>
        <v>0</v>
      </c>
      <c r="G115" s="1">
        <f t="shared" si="17"/>
        <v>-0.1960884408876532</v>
      </c>
      <c r="H115" s="1">
        <f t="shared" si="18"/>
        <v>-2.1451933800105238E-2</v>
      </c>
      <c r="I115" s="1">
        <f t="shared" si="19"/>
        <v>0</v>
      </c>
      <c r="J115" s="1">
        <f t="shared" si="20"/>
        <v>8.7215056468284646E-2</v>
      </c>
      <c r="K115" s="1" t="e">
        <f>AF115/SUM(AF103:AF$201)</f>
        <v>#DIV/0!</v>
      </c>
      <c r="M115" t="s">
        <v>104</v>
      </c>
      <c r="N115" t="s">
        <v>103</v>
      </c>
      <c r="O115" s="2">
        <v>92894868.233264297</v>
      </c>
      <c r="P115" s="2">
        <v>156602126.711972</v>
      </c>
      <c r="Q115" s="2">
        <v>123144509.015507</v>
      </c>
      <c r="R115" s="2">
        <v>345622313.88623202</v>
      </c>
      <c r="S115" s="2">
        <v>365959388.03541398</v>
      </c>
      <c r="T115" s="2">
        <v>749876185.64678204</v>
      </c>
      <c r="U115" s="2">
        <v>815675097.03866696</v>
      </c>
      <c r="V115" s="2">
        <v>853158722.85134804</v>
      </c>
      <c r="W115" s="2">
        <v>854714370.52433598</v>
      </c>
      <c r="X115" s="2">
        <v>1038115470.3004</v>
      </c>
      <c r="Y115" s="2">
        <v>995080537.12758005</v>
      </c>
      <c r="Z115" s="2">
        <v>1078951383.6865001</v>
      </c>
      <c r="AA115" s="2">
        <v>955611985.83310795</v>
      </c>
      <c r="AB115" s="2">
        <v>1072838336.59495</v>
      </c>
      <c r="AC115" s="2">
        <v>1192804672.94836</v>
      </c>
      <c r="AD115" s="2">
        <v>1305894743.9184501</v>
      </c>
      <c r="AE115" s="2">
        <v>1049823879.6201</v>
      </c>
      <c r="AF115" s="2"/>
    </row>
    <row r="116" spans="1:32" x14ac:dyDescent="0.3">
      <c r="A116" t="str">
        <f t="shared" si="10"/>
        <v>BOEING</v>
      </c>
      <c r="B116" t="str">
        <f t="shared" si="11"/>
        <v>R&amp;D (Space Station)</v>
      </c>
      <c r="C116" s="2">
        <f t="shared" si="12"/>
        <v>444672612.692855</v>
      </c>
      <c r="D116" s="2">
        <f t="shared" si="13"/>
        <v>342790766.72433698</v>
      </c>
      <c r="E116" s="2">
        <f t="shared" si="14"/>
        <v>422660398.59299999</v>
      </c>
      <c r="F116" s="2">
        <f t="shared" si="15"/>
        <v>0</v>
      </c>
      <c r="G116" s="1">
        <f t="shared" si="17"/>
        <v>0.23299820071551691</v>
      </c>
      <c r="H116" s="1">
        <f t="shared" si="18"/>
        <v>-4.9502068424122414E-2</v>
      </c>
      <c r="I116" s="1">
        <f t="shared" si="19"/>
        <v>0</v>
      </c>
      <c r="J116" s="1">
        <f t="shared" si="20"/>
        <v>3.5112890119755685E-2</v>
      </c>
      <c r="K116" s="1" t="e">
        <f>AF116/SUM(AF103:AF$201)</f>
        <v>#DIV/0!</v>
      </c>
      <c r="M116" t="s">
        <v>104</v>
      </c>
      <c r="N116" t="s">
        <v>106</v>
      </c>
      <c r="O116" s="2">
        <v>652576600.94960797</v>
      </c>
      <c r="P116" s="2">
        <v>683728439.91852105</v>
      </c>
      <c r="Q116" s="2">
        <v>786375457.88349199</v>
      </c>
      <c r="R116" s="2">
        <v>879265206.79245305</v>
      </c>
      <c r="S116" s="2">
        <v>1118599293.8115699</v>
      </c>
      <c r="T116" s="2">
        <v>629265469.86891794</v>
      </c>
      <c r="U116" s="2">
        <v>866434127.664307</v>
      </c>
      <c r="V116" s="2">
        <v>713263018.63155901</v>
      </c>
      <c r="W116" s="2">
        <v>679982815.45911598</v>
      </c>
      <c r="X116" s="2">
        <v>560033355.49059796</v>
      </c>
      <c r="Y116" s="2">
        <v>600362633.48932803</v>
      </c>
      <c r="Z116" s="2">
        <v>740561937.54175603</v>
      </c>
      <c r="AA116" s="2">
        <v>646520651.85033</v>
      </c>
      <c r="AB116" s="2">
        <v>444672612.692855</v>
      </c>
      <c r="AC116" s="2">
        <v>482424854.25625199</v>
      </c>
      <c r="AD116" s="2">
        <v>342790766.72433698</v>
      </c>
      <c r="AE116" s="2">
        <v>422660398.59299999</v>
      </c>
      <c r="AF116" s="2"/>
    </row>
    <row r="117" spans="1:32" x14ac:dyDescent="0.3">
      <c r="A117" t="str">
        <f t="shared" si="10"/>
        <v>BOEING</v>
      </c>
      <c r="B117" t="str">
        <f t="shared" si="11"/>
        <v>Space Transp. and Launch</v>
      </c>
      <c r="C117" s="2">
        <f t="shared" si="12"/>
        <v>25107766.618159801</v>
      </c>
      <c r="D117" s="2">
        <f t="shared" si="13"/>
        <v>87147.292470877204</v>
      </c>
      <c r="E117" s="2">
        <f t="shared" si="14"/>
        <v>4000000</v>
      </c>
      <c r="F117" s="2">
        <f t="shared" si="15"/>
        <v>0</v>
      </c>
      <c r="G117" s="1">
        <f t="shared" si="17"/>
        <v>44.899303197936021</v>
      </c>
      <c r="H117" s="1">
        <f t="shared" si="18"/>
        <v>-0.84068674602435955</v>
      </c>
      <c r="I117" s="1">
        <f t="shared" si="19"/>
        <v>0</v>
      </c>
      <c r="J117" s="1">
        <f t="shared" si="20"/>
        <v>3.3230357267104719E-4</v>
      </c>
      <c r="K117" s="1" t="e">
        <f>AF117/SUM(AF103:AF$201)</f>
        <v>#DIV/0!</v>
      </c>
      <c r="M117" t="s">
        <v>104</v>
      </c>
      <c r="N117" t="s">
        <v>99</v>
      </c>
      <c r="O117" s="2"/>
      <c r="P117" s="2"/>
      <c r="Q117" s="2"/>
      <c r="R117" s="2"/>
      <c r="S117" s="2"/>
      <c r="T117" s="2"/>
      <c r="U117" s="2"/>
      <c r="V117" s="2">
        <v>1137462.06495551</v>
      </c>
      <c r="W117" s="2">
        <v>61397856.702547498</v>
      </c>
      <c r="X117" s="2">
        <v>95779145.861587107</v>
      </c>
      <c r="Y117" s="2">
        <v>188256354.03616399</v>
      </c>
      <c r="Z117" s="2">
        <v>314121462.664092</v>
      </c>
      <c r="AA117" s="2">
        <v>247277323.387676</v>
      </c>
      <c r="AB117" s="2">
        <v>25107766.618159801</v>
      </c>
      <c r="AC117" s="2">
        <v>8923745.5317009408</v>
      </c>
      <c r="AD117" s="2">
        <v>87147.292470877204</v>
      </c>
      <c r="AE117" s="2">
        <v>4000000</v>
      </c>
      <c r="AF117" s="2"/>
    </row>
    <row r="118" spans="1:32" x14ac:dyDescent="0.3">
      <c r="A118" t="str">
        <f t="shared" si="10"/>
        <v>BOEING</v>
      </c>
      <c r="B118" t="str">
        <f t="shared" si="11"/>
        <v>Space Vehicle Launchers</v>
      </c>
      <c r="C118" s="2">
        <f t="shared" ref="C118:C149" si="21">AB118</f>
        <v>0</v>
      </c>
      <c r="D118" s="2">
        <f t="shared" ref="D118:D149" si="22">AD118</f>
        <v>0</v>
      </c>
      <c r="E118" s="2">
        <f t="shared" ref="E118:E149" si="23">AE118</f>
        <v>0</v>
      </c>
      <c r="F118" s="2">
        <f t="shared" ref="F118:F149" si="24">AF118</f>
        <v>0</v>
      </c>
      <c r="G118" s="1" t="e">
        <f t="shared" si="17"/>
        <v>#DIV/0!</v>
      </c>
      <c r="H118" s="1" t="e">
        <f t="shared" si="18"/>
        <v>#DIV/0!</v>
      </c>
      <c r="I118" s="1" t="e">
        <f t="shared" si="19"/>
        <v>#DIV/0!</v>
      </c>
      <c r="J118" s="1">
        <f t="shared" si="20"/>
        <v>0</v>
      </c>
      <c r="K118" s="1" t="e">
        <f>AF118/SUM(AF103:AF$201)</f>
        <v>#DIV/0!</v>
      </c>
      <c r="M118" t="s">
        <v>104</v>
      </c>
      <c r="N118" t="s">
        <v>107</v>
      </c>
      <c r="O118" s="2">
        <v>1025812.7392852301</v>
      </c>
      <c r="P118" s="2">
        <v>424089606.14298302</v>
      </c>
      <c r="Q118" s="2">
        <v>33280550.517988499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x14ac:dyDescent="0.3">
      <c r="A119" t="str">
        <f t="shared" si="10"/>
        <v>BOEING</v>
      </c>
      <c r="B119" t="str">
        <f t="shared" si="11"/>
        <v>Space Vehicle Services</v>
      </c>
      <c r="C119" s="2">
        <f t="shared" si="21"/>
        <v>0</v>
      </c>
      <c r="D119" s="2">
        <f t="shared" si="22"/>
        <v>0</v>
      </c>
      <c r="E119" s="2">
        <f t="shared" si="23"/>
        <v>0</v>
      </c>
      <c r="F119" s="2">
        <f t="shared" si="24"/>
        <v>0</v>
      </c>
      <c r="G119" s="1" t="e">
        <f t="shared" si="17"/>
        <v>#DIV/0!</v>
      </c>
      <c r="H119" s="1" t="e">
        <f t="shared" si="18"/>
        <v>#DIV/0!</v>
      </c>
      <c r="I119" s="1" t="e">
        <f t="shared" si="19"/>
        <v>#DIV/0!</v>
      </c>
      <c r="J119" s="1">
        <f t="shared" si="20"/>
        <v>0</v>
      </c>
      <c r="K119" s="1" t="e">
        <f>AF119/SUM(AF103:AF$201)</f>
        <v>#DIV/0!</v>
      </c>
      <c r="M119" t="s">
        <v>104</v>
      </c>
      <c r="N119" t="s">
        <v>108</v>
      </c>
      <c r="O119" s="2">
        <v>105532492.502563</v>
      </c>
      <c r="P119" s="2">
        <v>618705793.95705295</v>
      </c>
      <c r="Q119" s="2">
        <v>-366371.803293593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>
        <v>0</v>
      </c>
      <c r="AE119" s="2"/>
      <c r="AF119" s="2"/>
    </row>
    <row r="120" spans="1:32" x14ac:dyDescent="0.3">
      <c r="A120" t="str">
        <f t="shared" si="10"/>
        <v>BOEING</v>
      </c>
      <c r="B120" t="str">
        <f t="shared" si="11"/>
        <v>Space Vehicles and Components</v>
      </c>
      <c r="C120" s="2">
        <f t="shared" si="21"/>
        <v>143707949.70903999</v>
      </c>
      <c r="D120" s="2">
        <f t="shared" si="22"/>
        <v>115089235.543846</v>
      </c>
      <c r="E120" s="2">
        <f t="shared" si="23"/>
        <v>81413302.5</v>
      </c>
      <c r="F120" s="2">
        <f t="shared" si="24"/>
        <v>0</v>
      </c>
      <c r="G120" s="1">
        <f t="shared" si="17"/>
        <v>-0.29260714857226022</v>
      </c>
      <c r="H120" s="1">
        <f t="shared" si="18"/>
        <v>-0.43348087099680699</v>
      </c>
      <c r="I120" s="1">
        <f t="shared" si="19"/>
        <v>0</v>
      </c>
      <c r="J120" s="1">
        <f t="shared" si="20"/>
        <v>6.7634828209246741E-3</v>
      </c>
      <c r="K120" s="1" t="e">
        <f>AF120/SUM(AF103:AF$201)</f>
        <v>#DIV/0!</v>
      </c>
      <c r="M120" t="s">
        <v>104</v>
      </c>
      <c r="N120" t="s">
        <v>109</v>
      </c>
      <c r="O120" s="2">
        <v>565993377.08945799</v>
      </c>
      <c r="P120" s="2">
        <v>408445163.591456</v>
      </c>
      <c r="Q120" s="2">
        <v>447156724.03359401</v>
      </c>
      <c r="R120" s="2">
        <v>81137005.800615802</v>
      </c>
      <c r="S120" s="2">
        <v>99039780.643999502</v>
      </c>
      <c r="T120" s="2">
        <v>16625207.466543</v>
      </c>
      <c r="U120" s="2">
        <v>169248925.94587201</v>
      </c>
      <c r="V120" s="2">
        <v>83675132.995271295</v>
      </c>
      <c r="W120" s="2">
        <v>158152225.80943999</v>
      </c>
      <c r="X120" s="2">
        <v>172646029.16468501</v>
      </c>
      <c r="Y120" s="2">
        <v>77678441.318125695</v>
      </c>
      <c r="Z120" s="2">
        <v>46332350.700484499</v>
      </c>
      <c r="AA120" s="2">
        <v>123237105.563628</v>
      </c>
      <c r="AB120" s="2">
        <v>143707949.70903999</v>
      </c>
      <c r="AC120" s="2">
        <v>162097435.517636</v>
      </c>
      <c r="AD120" s="2">
        <v>115089235.543846</v>
      </c>
      <c r="AE120" s="2">
        <v>81413302.5</v>
      </c>
      <c r="AF120" s="2"/>
    </row>
    <row r="121" spans="1:32" x14ac:dyDescent="0.3">
      <c r="A121" t="str">
        <f t="shared" si="10"/>
        <v>CALIFORNIA INSTITUTE OF TECHNOLOGY</v>
      </c>
      <c r="B121" t="str">
        <f t="shared" si="11"/>
        <v>R&amp;D (All Other)</v>
      </c>
      <c r="C121" s="2">
        <f t="shared" si="21"/>
        <v>3235251821.8399501</v>
      </c>
      <c r="D121" s="2">
        <f t="shared" si="22"/>
        <v>2040665772.09445</v>
      </c>
      <c r="E121" s="2">
        <f t="shared" si="23"/>
        <v>1741262945.8455</v>
      </c>
      <c r="F121" s="2">
        <f t="shared" si="24"/>
        <v>0</v>
      </c>
      <c r="G121" s="1">
        <f t="shared" si="17"/>
        <v>-0.14671820850979245</v>
      </c>
      <c r="H121" s="1">
        <f t="shared" si="18"/>
        <v>-0.46178441687571314</v>
      </c>
      <c r="I121" s="1">
        <f t="shared" si="19"/>
        <v>0</v>
      </c>
      <c r="J121" s="1">
        <f t="shared" si="20"/>
        <v>0.14465697446604295</v>
      </c>
      <c r="K121" s="1" t="e">
        <f>AF121/SUM(AF103:AF$201)</f>
        <v>#DIV/0!</v>
      </c>
      <c r="M121" t="s">
        <v>119</v>
      </c>
      <c r="N121" t="s">
        <v>102</v>
      </c>
      <c r="O121" s="2">
        <v>2447865209.2289701</v>
      </c>
      <c r="P121" s="2">
        <v>2470808380.0016098</v>
      </c>
      <c r="Q121" s="2">
        <v>2387016970.2231498</v>
      </c>
      <c r="R121" s="2">
        <v>2250493111.6216202</v>
      </c>
      <c r="S121" s="2">
        <v>2174591654.3689899</v>
      </c>
      <c r="T121" s="2">
        <v>2190706122.9184899</v>
      </c>
      <c r="U121" s="2">
        <v>2199997972.1163402</v>
      </c>
      <c r="V121" s="2">
        <v>2171552269.7551799</v>
      </c>
      <c r="W121" s="2">
        <v>2322272523.13908</v>
      </c>
      <c r="X121" s="2">
        <v>2654386385.9789</v>
      </c>
      <c r="Y121" s="2">
        <v>2870950027.35009</v>
      </c>
      <c r="Z121" s="2">
        <v>3236669581.0812702</v>
      </c>
      <c r="AA121" s="2">
        <v>3549521360.8968201</v>
      </c>
      <c r="AB121" s="2">
        <v>3235251821.8399501</v>
      </c>
      <c r="AC121" s="2">
        <v>2341653567.7226601</v>
      </c>
      <c r="AD121" s="2">
        <v>2040665772.09445</v>
      </c>
      <c r="AE121" s="2">
        <v>1741262945.8455</v>
      </c>
      <c r="AF121" s="2"/>
    </row>
    <row r="122" spans="1:32" x14ac:dyDescent="0.3">
      <c r="A122" t="str">
        <f t="shared" si="10"/>
        <v>CALIFORNIA INSTITUTE OF TECHNOLOGY</v>
      </c>
      <c r="B122" t="str">
        <f t="shared" si="11"/>
        <v>R&amp;D (Defense)</v>
      </c>
      <c r="C122" s="2">
        <f t="shared" si="21"/>
        <v>139700.53292704199</v>
      </c>
      <c r="D122" s="2">
        <f t="shared" si="22"/>
        <v>0</v>
      </c>
      <c r="E122" s="2">
        <f t="shared" si="23"/>
        <v>0</v>
      </c>
      <c r="F122" s="2">
        <f t="shared" si="24"/>
        <v>0</v>
      </c>
      <c r="G122" s="1" t="e">
        <f t="shared" si="17"/>
        <v>#DIV/0!</v>
      </c>
      <c r="H122" s="1">
        <f t="shared" si="18"/>
        <v>-1</v>
      </c>
      <c r="I122" s="1" t="e">
        <f t="shared" si="19"/>
        <v>#DIV/0!</v>
      </c>
      <c r="J122" s="1">
        <f t="shared" si="20"/>
        <v>0</v>
      </c>
      <c r="K122" s="1" t="e">
        <f>AF122/SUM(AF103:AF$201)</f>
        <v>#DIV/0!</v>
      </c>
      <c r="M122" t="s">
        <v>119</v>
      </c>
      <c r="N122" t="s">
        <v>98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>
        <v>51445.662279451899</v>
      </c>
      <c r="AA122" s="2">
        <v>157116.31934226301</v>
      </c>
      <c r="AB122" s="2">
        <v>139700.53292704199</v>
      </c>
      <c r="AC122" s="2"/>
      <c r="AD122" s="2"/>
      <c r="AE122" s="2"/>
      <c r="AF122" s="2"/>
    </row>
    <row r="123" spans="1:32" x14ac:dyDescent="0.3">
      <c r="A123" t="str">
        <f t="shared" si="10"/>
        <v>CALIFORNIA INSTITUTE OF TECHNOLOGY</v>
      </c>
      <c r="B123" t="str">
        <f t="shared" si="11"/>
        <v>R&amp;D (Space Flight)</v>
      </c>
      <c r="C123" s="2">
        <f t="shared" si="21"/>
        <v>4724051.1297631199</v>
      </c>
      <c r="D123" s="2">
        <f t="shared" si="22"/>
        <v>701323915.82410002</v>
      </c>
      <c r="E123" s="2">
        <f t="shared" si="23"/>
        <v>1161676364.1914001</v>
      </c>
      <c r="F123" s="2">
        <f t="shared" si="24"/>
        <v>0</v>
      </c>
      <c r="G123" s="1">
        <f t="shared" si="17"/>
        <v>0.65640489077911557</v>
      </c>
      <c r="H123" s="1">
        <f t="shared" si="18"/>
        <v>244.90681435949031</v>
      </c>
      <c r="I123" s="1">
        <f t="shared" si="19"/>
        <v>0</v>
      </c>
      <c r="J123" s="1">
        <f t="shared" si="20"/>
        <v>9.650730152707869E-2</v>
      </c>
      <c r="K123" s="1" t="e">
        <f>AF123/SUM(AF103:AF$201)</f>
        <v>#DIV/0!</v>
      </c>
      <c r="M123" t="s">
        <v>119</v>
      </c>
      <c r="N123" t="s">
        <v>103</v>
      </c>
      <c r="O123" s="2"/>
      <c r="P123" s="2"/>
      <c r="Q123" s="2">
        <v>125892.324525765</v>
      </c>
      <c r="R123" s="2"/>
      <c r="S123" s="2"/>
      <c r="T123" s="2"/>
      <c r="U123" s="2"/>
      <c r="V123" s="2"/>
      <c r="W123" s="2"/>
      <c r="X123" s="2"/>
      <c r="Y123" s="2">
        <v>92773.200017821699</v>
      </c>
      <c r="Z123" s="2">
        <v>95535.120296103807</v>
      </c>
      <c r="AA123" s="2"/>
      <c r="AB123" s="2">
        <v>4724051.1297631199</v>
      </c>
      <c r="AC123" s="2">
        <v>270945040.18904698</v>
      </c>
      <c r="AD123" s="2">
        <v>701323915.82410002</v>
      </c>
      <c r="AE123" s="2">
        <v>1161676364.1914001</v>
      </c>
      <c r="AF123" s="2"/>
    </row>
    <row r="124" spans="1:32" x14ac:dyDescent="0.3">
      <c r="A124" t="str">
        <f t="shared" si="10"/>
        <v>CALIFORNIA INSTITUTE OF TECHNOLOGY</v>
      </c>
      <c r="B124" t="str">
        <f t="shared" si="11"/>
        <v>Space Vehicle Services</v>
      </c>
      <c r="C124" s="2">
        <f t="shared" si="21"/>
        <v>0</v>
      </c>
      <c r="D124" s="2">
        <f t="shared" si="22"/>
        <v>0</v>
      </c>
      <c r="E124" s="2">
        <f t="shared" si="23"/>
        <v>0</v>
      </c>
      <c r="F124" s="2">
        <f t="shared" si="24"/>
        <v>0</v>
      </c>
      <c r="G124" s="1" t="e">
        <f t="shared" si="17"/>
        <v>#DIV/0!</v>
      </c>
      <c r="H124" s="1" t="e">
        <f t="shared" si="18"/>
        <v>#DIV/0!</v>
      </c>
      <c r="I124" s="1" t="e">
        <f t="shared" si="19"/>
        <v>#DIV/0!</v>
      </c>
      <c r="J124" s="1">
        <f t="shared" si="20"/>
        <v>0</v>
      </c>
      <c r="K124" s="1" t="e">
        <f>AF124/SUM(AF103:AF$201)</f>
        <v>#DIV/0!</v>
      </c>
      <c r="M124" t="s">
        <v>119</v>
      </c>
      <c r="N124" t="s">
        <v>108</v>
      </c>
      <c r="O124" s="2">
        <v>424739.03976764798</v>
      </c>
      <c r="P124" s="2">
        <v>381425.40604946698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x14ac:dyDescent="0.3">
      <c r="A125" t="str">
        <f t="shared" si="10"/>
        <v>CALIFORNIA INSTITUTE OF TECHNOLOGY</v>
      </c>
      <c r="B125" t="str">
        <f t="shared" si="11"/>
        <v>Space Vehicles and Components</v>
      </c>
      <c r="C125" s="2">
        <f t="shared" si="21"/>
        <v>21831849.710425202</v>
      </c>
      <c r="D125" s="2">
        <f t="shared" si="22"/>
        <v>27235469.279955599</v>
      </c>
      <c r="E125" s="2">
        <f t="shared" si="23"/>
        <v>12480146</v>
      </c>
      <c r="F125" s="2">
        <f t="shared" si="24"/>
        <v>0</v>
      </c>
      <c r="G125" s="1">
        <f t="shared" si="17"/>
        <v>-0.54176864471415687</v>
      </c>
      <c r="H125" s="1">
        <f t="shared" si="18"/>
        <v>-0.42835141476626926</v>
      </c>
      <c r="I125" s="1">
        <f t="shared" si="19"/>
        <v>0</v>
      </c>
      <c r="J125" s="1">
        <f t="shared" si="20"/>
        <v>1.0367992758140696E-3</v>
      </c>
      <c r="K125" s="1" t="e">
        <f>AF125/SUM(AF103:AF$201)</f>
        <v>#DIV/0!</v>
      </c>
      <c r="M125" t="s">
        <v>119</v>
      </c>
      <c r="N125" t="s">
        <v>109</v>
      </c>
      <c r="O125" s="2"/>
      <c r="P125" s="2"/>
      <c r="Q125" s="2"/>
      <c r="R125" s="2"/>
      <c r="S125" s="2"/>
      <c r="T125" s="2"/>
      <c r="U125" s="2"/>
      <c r="V125" s="2"/>
      <c r="W125" s="2"/>
      <c r="X125" s="2">
        <v>310326.41868062201</v>
      </c>
      <c r="Y125" s="2">
        <v>0</v>
      </c>
      <c r="Z125" s="2">
        <v>358256.70111038903</v>
      </c>
      <c r="AA125" s="2">
        <v>4714698.4379189499</v>
      </c>
      <c r="AB125" s="2">
        <v>21831849.710425202</v>
      </c>
      <c r="AC125" s="2">
        <v>20894181.480079301</v>
      </c>
      <c r="AD125" s="2">
        <v>27235469.279955599</v>
      </c>
      <c r="AE125" s="2">
        <v>12480146</v>
      </c>
      <c r="AF125" s="2"/>
    </row>
    <row r="126" spans="1:32" x14ac:dyDescent="0.3">
      <c r="A126" t="str">
        <f t="shared" si="10"/>
        <v>Firefly Aerospace</v>
      </c>
      <c r="B126" t="str">
        <f t="shared" si="11"/>
        <v>R&amp;D (Space Flight)</v>
      </c>
      <c r="C126" s="2">
        <f t="shared" si="21"/>
        <v>0</v>
      </c>
      <c r="D126" s="2">
        <f t="shared" si="22"/>
        <v>39601641.323541701</v>
      </c>
      <c r="E126" s="2">
        <f t="shared" si="23"/>
        <v>94871677</v>
      </c>
      <c r="F126" s="2">
        <f t="shared" si="24"/>
        <v>0</v>
      </c>
      <c r="G126" s="1">
        <f t="shared" si="17"/>
        <v>1.3956501253295861</v>
      </c>
      <c r="H126" s="1" t="e">
        <f t="shared" si="18"/>
        <v>#DIV/0!</v>
      </c>
      <c r="I126" s="1">
        <f t="shared" si="19"/>
        <v>0</v>
      </c>
      <c r="J126" s="1">
        <f t="shared" si="20"/>
        <v>7.8815493030984039E-3</v>
      </c>
      <c r="K126" s="1" t="e">
        <f>AF126/SUM(AF103:AF$201)</f>
        <v>#DIV/0!</v>
      </c>
      <c r="M126" t="s">
        <v>110</v>
      </c>
      <c r="N126" t="s">
        <v>103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>
        <v>29312.746145944599</v>
      </c>
      <c r="AB126" s="2"/>
      <c r="AC126" s="2">
        <v>55831361.214721099</v>
      </c>
      <c r="AD126" s="2">
        <v>39601641.323541701</v>
      </c>
      <c r="AE126" s="2">
        <v>94871677</v>
      </c>
      <c r="AF126" s="2"/>
    </row>
    <row r="127" spans="1:32" x14ac:dyDescent="0.3">
      <c r="A127" t="str">
        <f t="shared" si="10"/>
        <v>JOHNS HOPKINS UNIVERSITY</v>
      </c>
      <c r="B127" t="str">
        <f t="shared" si="11"/>
        <v>R&amp;D (All Other)</v>
      </c>
      <c r="C127" s="2">
        <f t="shared" si="21"/>
        <v>305604677.86232799</v>
      </c>
      <c r="D127" s="2">
        <f t="shared" si="22"/>
        <v>71739010.592877597</v>
      </c>
      <c r="E127" s="2">
        <f t="shared" si="23"/>
        <v>43303498.494199999</v>
      </c>
      <c r="F127" s="2">
        <f t="shared" si="24"/>
        <v>0</v>
      </c>
      <c r="G127" s="1">
        <f t="shared" si="17"/>
        <v>-0.39637446716474145</v>
      </c>
      <c r="H127" s="1">
        <f t="shared" si="18"/>
        <v>-0.8583022393600015</v>
      </c>
      <c r="I127" s="1">
        <f t="shared" si="19"/>
        <v>0</v>
      </c>
      <c r="J127" s="1">
        <f t="shared" si="20"/>
        <v>3.5974768146944929E-3</v>
      </c>
      <c r="K127" s="1" t="e">
        <f>AF127/SUM(AF103:AF$201)</f>
        <v>#DIV/0!</v>
      </c>
      <c r="M127" t="s">
        <v>120</v>
      </c>
      <c r="N127" t="s">
        <v>102</v>
      </c>
      <c r="O127" s="2">
        <v>43827282.542502798</v>
      </c>
      <c r="P127" s="2">
        <v>166994525.84914801</v>
      </c>
      <c r="Q127" s="2">
        <v>296622941.209167</v>
      </c>
      <c r="R127" s="2">
        <v>221227010.37063199</v>
      </c>
      <c r="S127" s="2">
        <v>187973526.15013099</v>
      </c>
      <c r="T127" s="2">
        <v>218530130.85698199</v>
      </c>
      <c r="U127" s="2">
        <v>185736643.605014</v>
      </c>
      <c r="V127" s="2">
        <v>182365835.00389999</v>
      </c>
      <c r="W127" s="2">
        <v>241991073.860475</v>
      </c>
      <c r="X127" s="2">
        <v>265690460.24389499</v>
      </c>
      <c r="Y127" s="2">
        <v>186990844.11645499</v>
      </c>
      <c r="Z127" s="2">
        <v>325439630.24450099</v>
      </c>
      <c r="AA127" s="2">
        <v>180874459.37092301</v>
      </c>
      <c r="AB127" s="2">
        <v>305604677.86232799</v>
      </c>
      <c r="AC127" s="2">
        <v>207970148.75559899</v>
      </c>
      <c r="AD127" s="2">
        <v>71739010.592877597</v>
      </c>
      <c r="AE127" s="2">
        <v>43303498.494199999</v>
      </c>
      <c r="AF127" s="2"/>
    </row>
    <row r="128" spans="1:32" x14ac:dyDescent="0.3">
      <c r="A128" t="str">
        <f t="shared" si="10"/>
        <v>JOHNS HOPKINS UNIVERSITY</v>
      </c>
      <c r="B128" t="str">
        <f t="shared" si="11"/>
        <v>R&amp;D (Defense)</v>
      </c>
      <c r="C128" s="2">
        <f t="shared" si="21"/>
        <v>65077731.469083004</v>
      </c>
      <c r="D128" s="2">
        <f t="shared" si="22"/>
        <v>0</v>
      </c>
      <c r="E128" s="2">
        <f t="shared" si="23"/>
        <v>0</v>
      </c>
      <c r="F128" s="2">
        <f t="shared" si="24"/>
        <v>0</v>
      </c>
      <c r="G128" s="1" t="e">
        <f t="shared" si="17"/>
        <v>#DIV/0!</v>
      </c>
      <c r="H128" s="1">
        <f t="shared" si="18"/>
        <v>-1</v>
      </c>
      <c r="I128" s="1" t="e">
        <f t="shared" si="19"/>
        <v>#DIV/0!</v>
      </c>
      <c r="J128" s="1">
        <f t="shared" si="20"/>
        <v>0</v>
      </c>
      <c r="K128" s="1" t="e">
        <f>AF128/SUM(AF103:AF$201)</f>
        <v>#DIV/0!</v>
      </c>
      <c r="M128" t="s">
        <v>120</v>
      </c>
      <c r="N128" t="s">
        <v>98</v>
      </c>
      <c r="O128" s="2">
        <v>100397895.815614</v>
      </c>
      <c r="P128" s="2">
        <v>65439574.347222403</v>
      </c>
      <c r="Q128" s="2">
        <v>27248523.340244599</v>
      </c>
      <c r="R128" s="2">
        <v>51078468.786370903</v>
      </c>
      <c r="S128" s="2">
        <v>38967902.377621204</v>
      </c>
      <c r="T128" s="2">
        <v>29973316.413318198</v>
      </c>
      <c r="U128" s="2">
        <v>27402951.469809402</v>
      </c>
      <c r="V128" s="2">
        <v>20714538.173546199</v>
      </c>
      <c r="W128" s="2">
        <v>24499021.529371802</v>
      </c>
      <c r="X128" s="2">
        <v>14783192.6469342</v>
      </c>
      <c r="Y128" s="2">
        <v>8338082.3627212998</v>
      </c>
      <c r="Z128" s="2">
        <v>15726317.896714499</v>
      </c>
      <c r="AA128" s="2">
        <v>63460898.865183197</v>
      </c>
      <c r="AB128" s="2">
        <v>65077731.469083004</v>
      </c>
      <c r="AC128" s="2"/>
      <c r="AD128" s="2"/>
      <c r="AE128" s="2"/>
      <c r="AF128" s="2"/>
    </row>
    <row r="129" spans="1:32" x14ac:dyDescent="0.3">
      <c r="A129" t="str">
        <f t="shared" ref="A129:A192" si="25">M129</f>
        <v>JOHNS HOPKINS UNIVERSITY</v>
      </c>
      <c r="B129" t="str">
        <f t="shared" ref="B129:B192" si="26">N129</f>
        <v>R&amp;D (Space Flight)</v>
      </c>
      <c r="C129" s="2">
        <f t="shared" si="21"/>
        <v>-229402.943836277</v>
      </c>
      <c r="D129" s="2">
        <f t="shared" si="22"/>
        <v>336805377.22313398</v>
      </c>
      <c r="E129" s="2">
        <f t="shared" si="23"/>
        <v>463730916.9551</v>
      </c>
      <c r="F129" s="2">
        <f t="shared" si="24"/>
        <v>0</v>
      </c>
      <c r="G129" s="1">
        <f t="shared" si="17"/>
        <v>0.37685128657514788</v>
      </c>
      <c r="H129" s="1">
        <f t="shared" si="18"/>
        <v>-2022.4689018378986</v>
      </c>
      <c r="I129" s="1">
        <f t="shared" si="19"/>
        <v>0</v>
      </c>
      <c r="J129" s="1">
        <f t="shared" si="20"/>
        <v>3.8524860115550105E-2</v>
      </c>
      <c r="K129" s="1" t="e">
        <f>AF129/SUM(AF103:AF$201)</f>
        <v>#DIV/0!</v>
      </c>
      <c r="M129" t="s">
        <v>120</v>
      </c>
      <c r="N129" t="s">
        <v>103</v>
      </c>
      <c r="O129" s="2">
        <v>1954507.4813307901</v>
      </c>
      <c r="P129" s="2"/>
      <c r="Q129" s="2">
        <v>7101762.3971225396</v>
      </c>
      <c r="R129" s="2">
        <v>7938380.3380805701</v>
      </c>
      <c r="S129" s="2">
        <v>-411205.25873290299</v>
      </c>
      <c r="T129" s="2">
        <v>-3832.2168792867901</v>
      </c>
      <c r="U129" s="2">
        <v>0</v>
      </c>
      <c r="V129" s="2">
        <v>0</v>
      </c>
      <c r="W129" s="2">
        <v>3949.7327551619601</v>
      </c>
      <c r="X129" s="2">
        <v>492844.28117479198</v>
      </c>
      <c r="Y129" s="2">
        <v>988767.00018994196</v>
      </c>
      <c r="Z129" s="2">
        <v>2418939.6923853201</v>
      </c>
      <c r="AA129" s="2">
        <v>232399.65901397</v>
      </c>
      <c r="AB129" s="2">
        <v>-229402.943836277</v>
      </c>
      <c r="AC129" s="2">
        <v>96382236.053376094</v>
      </c>
      <c r="AD129" s="2">
        <v>336805377.22313398</v>
      </c>
      <c r="AE129" s="2">
        <v>463730916.9551</v>
      </c>
      <c r="AF129" s="2"/>
    </row>
    <row r="130" spans="1:32" x14ac:dyDescent="0.3">
      <c r="A130" t="str">
        <f t="shared" si="25"/>
        <v>LORAL SPACE</v>
      </c>
      <c r="B130" t="str">
        <f t="shared" si="26"/>
        <v>Other Products</v>
      </c>
      <c r="C130" s="2">
        <f t="shared" si="21"/>
        <v>0</v>
      </c>
      <c r="D130" s="2">
        <f t="shared" si="22"/>
        <v>0</v>
      </c>
      <c r="E130" s="2">
        <f t="shared" si="23"/>
        <v>0</v>
      </c>
      <c r="F130" s="2">
        <f t="shared" si="24"/>
        <v>0</v>
      </c>
      <c r="G130" s="1" t="e">
        <f t="shared" si="17"/>
        <v>#DIV/0!</v>
      </c>
      <c r="H130" s="1" t="e">
        <f t="shared" si="18"/>
        <v>#DIV/0!</v>
      </c>
      <c r="I130" s="1" t="e">
        <f t="shared" si="19"/>
        <v>#DIV/0!</v>
      </c>
      <c r="J130" s="1">
        <f t="shared" si="20"/>
        <v>0</v>
      </c>
      <c r="K130" s="1" t="e">
        <f>AF130/SUM(AF103:AF$201)</f>
        <v>#DIV/0!</v>
      </c>
      <c r="M130" t="s">
        <v>121</v>
      </c>
      <c r="N130" t="s">
        <v>105</v>
      </c>
      <c r="O130" s="2">
        <v>1342101.99907563</v>
      </c>
      <c r="P130" s="2">
        <v>0</v>
      </c>
      <c r="Q130" s="2">
        <v>119472555.97369801</v>
      </c>
      <c r="R130" s="2">
        <v>7357638.6291364199</v>
      </c>
      <c r="S130" s="2">
        <v>9007806.5793322809</v>
      </c>
      <c r="T130" s="2">
        <v>423053.67677795602</v>
      </c>
      <c r="U130" s="2">
        <v>0</v>
      </c>
      <c r="V130" s="2"/>
      <c r="W130" s="2">
        <v>0</v>
      </c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x14ac:dyDescent="0.3">
      <c r="A131" t="str">
        <f t="shared" si="25"/>
        <v>LORAL SPACE</v>
      </c>
      <c r="B131" t="str">
        <f t="shared" si="26"/>
        <v>Other Services</v>
      </c>
      <c r="C131" s="2">
        <f t="shared" si="21"/>
        <v>0</v>
      </c>
      <c r="D131" s="2">
        <f t="shared" si="22"/>
        <v>0</v>
      </c>
      <c r="E131" s="2">
        <f t="shared" si="23"/>
        <v>0</v>
      </c>
      <c r="F131" s="2">
        <f t="shared" si="24"/>
        <v>0</v>
      </c>
      <c r="G131" s="1" t="e">
        <f t="shared" si="17"/>
        <v>#DIV/0!</v>
      </c>
      <c r="H131" s="1" t="e">
        <f t="shared" si="18"/>
        <v>#DIV/0!</v>
      </c>
      <c r="I131" s="1" t="e">
        <f t="shared" si="19"/>
        <v>#DIV/0!</v>
      </c>
      <c r="J131" s="1">
        <f t="shared" si="20"/>
        <v>0</v>
      </c>
      <c r="K131" s="1" t="e">
        <f>AF131/SUM(AF103:AF$201)</f>
        <v>#DIV/0!</v>
      </c>
      <c r="M131" t="s">
        <v>121</v>
      </c>
      <c r="N131" t="s">
        <v>101</v>
      </c>
      <c r="O131" s="2">
        <v>1658440.7268062001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x14ac:dyDescent="0.3">
      <c r="A132" t="str">
        <f t="shared" si="25"/>
        <v>LORAL SPACE</v>
      </c>
      <c r="B132" t="str">
        <f t="shared" si="26"/>
        <v>R&amp;D (All Other)</v>
      </c>
      <c r="C132" s="2">
        <f t="shared" si="21"/>
        <v>0</v>
      </c>
      <c r="D132" s="2">
        <f t="shared" si="22"/>
        <v>0</v>
      </c>
      <c r="E132" s="2">
        <f t="shared" si="23"/>
        <v>0</v>
      </c>
      <c r="F132" s="2">
        <f t="shared" si="24"/>
        <v>0</v>
      </c>
      <c r="G132" s="1" t="e">
        <f t="shared" si="17"/>
        <v>#DIV/0!</v>
      </c>
      <c r="H132" s="1" t="e">
        <f t="shared" si="18"/>
        <v>#DIV/0!</v>
      </c>
      <c r="I132" s="1" t="e">
        <f t="shared" si="19"/>
        <v>#DIV/0!</v>
      </c>
      <c r="J132" s="1">
        <f t="shared" si="20"/>
        <v>0</v>
      </c>
      <c r="K132" s="1" t="e">
        <f>AF132/SUM(AF103:AF$201)</f>
        <v>#DIV/0!</v>
      </c>
      <c r="M132" t="s">
        <v>121</v>
      </c>
      <c r="N132" t="s">
        <v>102</v>
      </c>
      <c r="O132" s="2">
        <v>-1546021.56229077</v>
      </c>
      <c r="P132" s="2"/>
      <c r="Q132" s="2">
        <v>68648.071043778895</v>
      </c>
      <c r="R132" s="2"/>
      <c r="S132" s="2"/>
      <c r="T132" s="2">
        <v>2974186.9275944699</v>
      </c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x14ac:dyDescent="0.3">
      <c r="A133" t="str">
        <f t="shared" si="25"/>
        <v>LORAL SPACE</v>
      </c>
      <c r="B133" t="str">
        <f t="shared" si="26"/>
        <v>R&amp;D (Defense)</v>
      </c>
      <c r="C133" s="2">
        <f t="shared" si="21"/>
        <v>0</v>
      </c>
      <c r="D133" s="2">
        <f t="shared" si="22"/>
        <v>0</v>
      </c>
      <c r="E133" s="2">
        <f t="shared" si="23"/>
        <v>0</v>
      </c>
      <c r="F133" s="2">
        <f t="shared" si="24"/>
        <v>0</v>
      </c>
      <c r="G133" s="1" t="e">
        <f t="shared" si="17"/>
        <v>#DIV/0!</v>
      </c>
      <c r="H133" s="1" t="e">
        <f t="shared" si="18"/>
        <v>#DIV/0!</v>
      </c>
      <c r="I133" s="1" t="e">
        <f t="shared" si="19"/>
        <v>#DIV/0!</v>
      </c>
      <c r="J133" s="1">
        <f t="shared" si="20"/>
        <v>0</v>
      </c>
      <c r="K133" s="1" t="e">
        <f>AF133/SUM(AF103:AF$201)</f>
        <v>#DIV/0!</v>
      </c>
      <c r="M133" t="s">
        <v>121</v>
      </c>
      <c r="N133" t="s">
        <v>98</v>
      </c>
      <c r="O133" s="2">
        <v>75678998.305868894</v>
      </c>
      <c r="P133" s="2"/>
      <c r="Q133" s="2">
        <v>34324.035521889396</v>
      </c>
      <c r="R133" s="2">
        <v>30339803.000907701</v>
      </c>
      <c r="S133" s="2">
        <v>33299026.2198007</v>
      </c>
      <c r="T133" s="2">
        <v>13335072.000782499</v>
      </c>
      <c r="U133" s="2">
        <v>161998.70690758599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x14ac:dyDescent="0.3">
      <c r="A134" t="str">
        <f t="shared" si="25"/>
        <v>LORAL SPACE</v>
      </c>
      <c r="B134" t="str">
        <f t="shared" si="26"/>
        <v>Space Vehicles and Components</v>
      </c>
      <c r="C134" s="2">
        <f t="shared" si="21"/>
        <v>0</v>
      </c>
      <c r="D134" s="2">
        <f t="shared" si="22"/>
        <v>0</v>
      </c>
      <c r="E134" s="2">
        <f t="shared" si="23"/>
        <v>0</v>
      </c>
      <c r="F134" s="2">
        <f t="shared" si="24"/>
        <v>0</v>
      </c>
      <c r="G134" s="1" t="e">
        <f t="shared" si="17"/>
        <v>#DIV/0!</v>
      </c>
      <c r="H134" s="1" t="e">
        <f t="shared" si="18"/>
        <v>#DIV/0!</v>
      </c>
      <c r="I134" s="1" t="e">
        <f t="shared" si="19"/>
        <v>#DIV/0!</v>
      </c>
      <c r="J134" s="1">
        <f t="shared" si="20"/>
        <v>0</v>
      </c>
      <c r="K134" s="1" t="e">
        <f>AF134/SUM(AF103:AF$201)</f>
        <v>#DIV/0!</v>
      </c>
      <c r="M134" t="s">
        <v>121</v>
      </c>
      <c r="N134" t="s">
        <v>109</v>
      </c>
      <c r="O134" s="2">
        <v>1012848.28799472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x14ac:dyDescent="0.3">
      <c r="A135" t="str">
        <f t="shared" si="25"/>
        <v>MAXAR TECHNOLOGIES</v>
      </c>
      <c r="B135" t="str">
        <f t="shared" si="26"/>
        <v>R&amp;D (All Other)</v>
      </c>
      <c r="C135" s="2">
        <f t="shared" si="21"/>
        <v>1686283.56758914</v>
      </c>
      <c r="D135" s="2">
        <f t="shared" si="22"/>
        <v>103841.591108965</v>
      </c>
      <c r="E135" s="2">
        <f t="shared" si="23"/>
        <v>953894</v>
      </c>
      <c r="F135" s="2">
        <f t="shared" si="24"/>
        <v>0</v>
      </c>
      <c r="G135" s="1">
        <f t="shared" si="17"/>
        <v>8.1860495376947959</v>
      </c>
      <c r="H135" s="1">
        <f t="shared" si="18"/>
        <v>-0.43432171294667177</v>
      </c>
      <c r="I135" s="1">
        <f t="shared" si="19"/>
        <v>0</v>
      </c>
      <c r="J135" s="1">
        <f t="shared" si="20"/>
        <v>7.9245596037368974E-5</v>
      </c>
      <c r="K135" s="1" t="e">
        <f>AF135/SUM(AF103:AF$201)</f>
        <v>#DIV/0!</v>
      </c>
      <c r="M135" t="s">
        <v>122</v>
      </c>
      <c r="N135" t="s">
        <v>102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>
        <v>1686283.56758914</v>
      </c>
      <c r="AC135" s="2">
        <v>307890.52603071299</v>
      </c>
      <c r="AD135" s="2">
        <v>103841.591108965</v>
      </c>
      <c r="AE135" s="2">
        <v>953894</v>
      </c>
      <c r="AF135" s="2"/>
    </row>
    <row r="136" spans="1:32" x14ac:dyDescent="0.3">
      <c r="A136" t="str">
        <f t="shared" si="25"/>
        <v>MAXAR TECHNOLOGIES</v>
      </c>
      <c r="B136" t="str">
        <f t="shared" si="26"/>
        <v>R&amp;D (Defense)</v>
      </c>
      <c r="C136" s="2">
        <f t="shared" si="21"/>
        <v>0</v>
      </c>
      <c r="D136" s="2">
        <f t="shared" si="22"/>
        <v>0</v>
      </c>
      <c r="E136" s="2">
        <f t="shared" si="23"/>
        <v>0</v>
      </c>
      <c r="F136" s="2">
        <f t="shared" si="24"/>
        <v>0</v>
      </c>
      <c r="G136" s="1" t="e">
        <f t="shared" ref="G136:G167" si="27">AE136/AD136-1</f>
        <v>#DIV/0!</v>
      </c>
      <c r="H136" s="1" t="e">
        <f t="shared" ref="H136:H167" si="28">AE136/AB136-1</f>
        <v>#DIV/0!</v>
      </c>
      <c r="I136" s="1" t="e">
        <f t="shared" ref="I136:I167" si="29">AF136/AE136</f>
        <v>#DIV/0!</v>
      </c>
      <c r="J136" s="1">
        <f t="shared" ref="J136:J167" si="30">AE136/SUM(AE$103:AE$201)</f>
        <v>0</v>
      </c>
      <c r="K136" s="1" t="e">
        <f>AF136/SUM(AF103:AF$201)</f>
        <v>#DIV/0!</v>
      </c>
      <c r="M136" t="s">
        <v>122</v>
      </c>
      <c r="N136" t="s">
        <v>98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>
        <v>686265.78894602903</v>
      </c>
      <c r="AA136" s="2">
        <v>0</v>
      </c>
      <c r="AB136" s="2"/>
      <c r="AC136" s="2"/>
      <c r="AD136" s="2"/>
      <c r="AE136" s="2"/>
      <c r="AF136" s="2"/>
    </row>
    <row r="137" spans="1:32" x14ac:dyDescent="0.3">
      <c r="A137" t="str">
        <f t="shared" si="25"/>
        <v>MAXAR TECHNOLOGIES</v>
      </c>
      <c r="B137" t="str">
        <f t="shared" si="26"/>
        <v>R&amp;D (Space Flight)</v>
      </c>
      <c r="C137" s="2">
        <f t="shared" si="21"/>
        <v>106526629.51436301</v>
      </c>
      <c r="D137" s="2">
        <f t="shared" si="22"/>
        <v>198293447.59612399</v>
      </c>
      <c r="E137" s="2">
        <f t="shared" si="23"/>
        <v>177764326</v>
      </c>
      <c r="F137" s="2">
        <f t="shared" si="24"/>
        <v>0</v>
      </c>
      <c r="G137" s="1">
        <f t="shared" si="27"/>
        <v>-0.10352899626787904</v>
      </c>
      <c r="H137" s="1">
        <f t="shared" si="28"/>
        <v>0.66873134736729845</v>
      </c>
      <c r="I137" s="1">
        <f t="shared" si="29"/>
        <v>0</v>
      </c>
      <c r="J137" s="1">
        <f t="shared" si="30"/>
        <v>1.476793015581518E-2</v>
      </c>
      <c r="K137" s="1" t="e">
        <f>AF137/SUM(AF103:AF$201)</f>
        <v>#DIV/0!</v>
      </c>
      <c r="M137" t="s">
        <v>122</v>
      </c>
      <c r="N137" t="s">
        <v>103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>
        <v>596958.36430422706</v>
      </c>
      <c r="AA137" s="2">
        <v>177239303.16131201</v>
      </c>
      <c r="AB137" s="2">
        <v>106526629.51436301</v>
      </c>
      <c r="AC137" s="2">
        <v>91618858.863055393</v>
      </c>
      <c r="AD137" s="2">
        <v>198293447.59612399</v>
      </c>
      <c r="AE137" s="2">
        <v>177764326</v>
      </c>
      <c r="AF137" s="2"/>
    </row>
    <row r="138" spans="1:32" x14ac:dyDescent="0.3">
      <c r="A138" t="str">
        <f t="shared" si="25"/>
        <v>MAXAR TECHNOLOGIES</v>
      </c>
      <c r="B138" t="str">
        <f t="shared" si="26"/>
        <v>Space Transp. and Launch</v>
      </c>
      <c r="C138" s="2">
        <f t="shared" si="21"/>
        <v>34378240.650633603</v>
      </c>
      <c r="D138" s="2">
        <f t="shared" si="22"/>
        <v>12801038.7062103</v>
      </c>
      <c r="E138" s="2">
        <f t="shared" si="23"/>
        <v>2637413</v>
      </c>
      <c r="F138" s="2">
        <f t="shared" si="24"/>
        <v>0</v>
      </c>
      <c r="G138" s="1">
        <f t="shared" si="27"/>
        <v>-0.79396882858259898</v>
      </c>
      <c r="H138" s="1">
        <f t="shared" si="28"/>
        <v>-0.92328249060786671</v>
      </c>
      <c r="I138" s="1">
        <f t="shared" si="29"/>
        <v>0</v>
      </c>
      <c r="J138" s="1">
        <f t="shared" si="30"/>
        <v>2.1910544062726613E-4</v>
      </c>
      <c r="K138" s="1" t="e">
        <f>AF138/SUM(AF103:AF$201)</f>
        <v>#DIV/0!</v>
      </c>
      <c r="M138" t="s">
        <v>122</v>
      </c>
      <c r="N138" t="s">
        <v>99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>
        <v>24212431.497416701</v>
      </c>
      <c r="AB138" s="2">
        <v>34378240.650633603</v>
      </c>
      <c r="AC138" s="2">
        <v>6585611.6048482703</v>
      </c>
      <c r="AD138" s="2">
        <v>12801038.7062103</v>
      </c>
      <c r="AE138" s="2">
        <v>2637413</v>
      </c>
      <c r="AF138" s="2"/>
    </row>
    <row r="139" spans="1:32" x14ac:dyDescent="0.3">
      <c r="A139" t="str">
        <f t="shared" si="25"/>
        <v>MAXAR TECHNOLOGIES</v>
      </c>
      <c r="B139" t="str">
        <f t="shared" si="26"/>
        <v>Space Vehicles and Components</v>
      </c>
      <c r="C139" s="2">
        <f t="shared" si="21"/>
        <v>439662.64504715602</v>
      </c>
      <c r="D139" s="2">
        <f t="shared" si="22"/>
        <v>5228732.9735931596</v>
      </c>
      <c r="E139" s="2">
        <f t="shared" si="23"/>
        <v>4310260</v>
      </c>
      <c r="F139" s="2">
        <f t="shared" si="24"/>
        <v>0</v>
      </c>
      <c r="G139" s="1">
        <f t="shared" si="27"/>
        <v>-0.17565880266438416</v>
      </c>
      <c r="H139" s="1">
        <f t="shared" si="28"/>
        <v>8.8035620004462807</v>
      </c>
      <c r="I139" s="1">
        <f t="shared" si="29"/>
        <v>0</v>
      </c>
      <c r="J139" s="1">
        <f t="shared" si="30"/>
        <v>3.5807869928527694E-4</v>
      </c>
      <c r="K139" s="1" t="e">
        <f>AF139/SUM(AF103:AF$201)</f>
        <v>#DIV/0!</v>
      </c>
      <c r="M139" t="s">
        <v>122</v>
      </c>
      <c r="N139" t="s">
        <v>109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>
        <v>25377710.5176563</v>
      </c>
      <c r="AA139" s="2">
        <v>64546667.01337</v>
      </c>
      <c r="AB139" s="2">
        <v>439662.64504715602</v>
      </c>
      <c r="AC139" s="2">
        <v>6264210.5815673498</v>
      </c>
      <c r="AD139" s="2">
        <v>5228732.9735931596</v>
      </c>
      <c r="AE139" s="2">
        <v>4310260</v>
      </c>
      <c r="AF139" s="2"/>
    </row>
    <row r="140" spans="1:32" x14ac:dyDescent="0.3">
      <c r="A140" t="str">
        <f t="shared" si="25"/>
        <v>MDA</v>
      </c>
      <c r="B140" t="str">
        <f t="shared" si="26"/>
        <v>R&amp;D (All Other)</v>
      </c>
      <c r="C140" s="2">
        <f t="shared" si="21"/>
        <v>0</v>
      </c>
      <c r="D140" s="2">
        <f t="shared" si="22"/>
        <v>0</v>
      </c>
      <c r="E140" s="2">
        <f t="shared" si="23"/>
        <v>0</v>
      </c>
      <c r="F140" s="2">
        <f t="shared" si="24"/>
        <v>0</v>
      </c>
      <c r="G140" s="1" t="e">
        <f t="shared" si="27"/>
        <v>#DIV/0!</v>
      </c>
      <c r="H140" s="1" t="e">
        <f t="shared" si="28"/>
        <v>#DIV/0!</v>
      </c>
      <c r="I140" s="1" t="e">
        <f t="shared" si="29"/>
        <v>#DIV/0!</v>
      </c>
      <c r="J140" s="1">
        <f t="shared" si="30"/>
        <v>0</v>
      </c>
      <c r="K140" s="1" t="e">
        <f>AF140/SUM(AF103:AF$201)</f>
        <v>#DIV/0!</v>
      </c>
      <c r="M140" t="s">
        <v>123</v>
      </c>
      <c r="N140" t="s">
        <v>102</v>
      </c>
      <c r="O140" s="2"/>
      <c r="P140" s="2"/>
      <c r="Q140" s="2"/>
      <c r="R140" s="2"/>
      <c r="S140" s="2"/>
      <c r="T140" s="2"/>
      <c r="U140" s="2">
        <v>0</v>
      </c>
      <c r="V140" s="2">
        <v>1058966.5291607201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x14ac:dyDescent="0.3">
      <c r="A141" t="str">
        <f t="shared" si="25"/>
        <v>MDA</v>
      </c>
      <c r="B141" t="str">
        <f t="shared" si="26"/>
        <v>R&amp;D (Defense)</v>
      </c>
      <c r="C141" s="2">
        <f t="shared" si="21"/>
        <v>0</v>
      </c>
      <c r="D141" s="2">
        <f t="shared" si="22"/>
        <v>0</v>
      </c>
      <c r="E141" s="2">
        <f t="shared" si="23"/>
        <v>0</v>
      </c>
      <c r="F141" s="2">
        <f t="shared" si="24"/>
        <v>0</v>
      </c>
      <c r="G141" s="1" t="e">
        <f t="shared" si="27"/>
        <v>#DIV/0!</v>
      </c>
      <c r="H141" s="1" t="e">
        <f t="shared" si="28"/>
        <v>#DIV/0!</v>
      </c>
      <c r="I141" s="1" t="e">
        <f t="shared" si="29"/>
        <v>#DIV/0!</v>
      </c>
      <c r="J141" s="1">
        <f t="shared" si="30"/>
        <v>0</v>
      </c>
      <c r="K141" s="1" t="e">
        <f>AF141/SUM(AF103:AF$201)</f>
        <v>#DIV/0!</v>
      </c>
      <c r="M141" t="s">
        <v>123</v>
      </c>
      <c r="N141" t="s">
        <v>98</v>
      </c>
      <c r="O141" s="2"/>
      <c r="P141" s="2"/>
      <c r="Q141" s="2"/>
      <c r="R141" s="2"/>
      <c r="S141" s="2"/>
      <c r="T141" s="2"/>
      <c r="U141" s="2">
        <v>5342091.1085812096</v>
      </c>
      <c r="V141" s="2">
        <v>5562427.5063203201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x14ac:dyDescent="0.3">
      <c r="A142" t="str">
        <f t="shared" si="25"/>
        <v>MDA</v>
      </c>
      <c r="B142" t="str">
        <f t="shared" si="26"/>
        <v>R&amp;D (Space Flight)</v>
      </c>
      <c r="C142" s="2">
        <f t="shared" si="21"/>
        <v>0</v>
      </c>
      <c r="D142" s="2">
        <f t="shared" si="22"/>
        <v>0</v>
      </c>
      <c r="E142" s="2">
        <f t="shared" si="23"/>
        <v>0</v>
      </c>
      <c r="F142" s="2">
        <f t="shared" si="24"/>
        <v>0</v>
      </c>
      <c r="G142" s="1" t="e">
        <f t="shared" si="27"/>
        <v>#DIV/0!</v>
      </c>
      <c r="H142" s="1" t="e">
        <f t="shared" si="28"/>
        <v>#DIV/0!</v>
      </c>
      <c r="I142" s="1" t="e">
        <f t="shared" si="29"/>
        <v>#DIV/0!</v>
      </c>
      <c r="J142" s="1">
        <f t="shared" si="30"/>
        <v>0</v>
      </c>
      <c r="K142" s="1" t="e">
        <f>AF142/SUM(AF103:AF$201)</f>
        <v>#DIV/0!</v>
      </c>
      <c r="M142" t="s">
        <v>123</v>
      </c>
      <c r="N142" t="s">
        <v>103</v>
      </c>
      <c r="O142" s="2">
        <v>38934.4119787011</v>
      </c>
      <c r="P142" s="2">
        <v>-2022.7336033172401</v>
      </c>
      <c r="Q142" s="2">
        <v>2002.2582881338999</v>
      </c>
      <c r="R142" s="2">
        <v>68058.652963457993</v>
      </c>
      <c r="S142" s="2">
        <v>0</v>
      </c>
      <c r="T142" s="2"/>
      <c r="U142" s="2"/>
      <c r="V142" s="2">
        <v>1200790.3021149701</v>
      </c>
      <c r="W142" s="2">
        <v>0</v>
      </c>
      <c r="X142" s="2">
        <v>1431128.6211124</v>
      </c>
      <c r="Y142" s="2">
        <v>3641847.3669996001</v>
      </c>
      <c r="Z142" s="2">
        <v>298542.47416931001</v>
      </c>
      <c r="AA142" s="2"/>
      <c r="AB142" s="2"/>
      <c r="AC142" s="2"/>
      <c r="AD142" s="2"/>
      <c r="AE142" s="2"/>
      <c r="AF142" s="2"/>
    </row>
    <row r="143" spans="1:32" x14ac:dyDescent="0.3">
      <c r="A143" t="str">
        <f t="shared" si="25"/>
        <v>MDA</v>
      </c>
      <c r="B143" t="str">
        <f t="shared" si="26"/>
        <v>Space Transp. and Launch</v>
      </c>
      <c r="C143" s="2">
        <f t="shared" si="21"/>
        <v>0</v>
      </c>
      <c r="D143" s="2">
        <f t="shared" si="22"/>
        <v>0</v>
      </c>
      <c r="E143" s="2">
        <f t="shared" si="23"/>
        <v>0</v>
      </c>
      <c r="F143" s="2">
        <f t="shared" si="24"/>
        <v>0</v>
      </c>
      <c r="G143" s="1" t="e">
        <f t="shared" si="27"/>
        <v>#DIV/0!</v>
      </c>
      <c r="H143" s="1" t="e">
        <f t="shared" si="28"/>
        <v>#DIV/0!</v>
      </c>
      <c r="I143" s="1" t="e">
        <f t="shared" si="29"/>
        <v>#DIV/0!</v>
      </c>
      <c r="J143" s="1">
        <f t="shared" si="30"/>
        <v>0</v>
      </c>
      <c r="K143" s="1" t="e">
        <f>AF143/SUM(AF103:AF$201)</f>
        <v>#DIV/0!</v>
      </c>
      <c r="M143" t="s">
        <v>123</v>
      </c>
      <c r="N143" t="s">
        <v>99</v>
      </c>
      <c r="O143" s="2"/>
      <c r="P143" s="2"/>
      <c r="Q143" s="2"/>
      <c r="R143" s="2"/>
      <c r="S143" s="2"/>
      <c r="T143" s="2"/>
      <c r="U143" s="2"/>
      <c r="V143" s="2">
        <v>1124401.7380082901</v>
      </c>
      <c r="W143" s="2">
        <v>0</v>
      </c>
      <c r="X143" s="2">
        <v>62065.2837361243</v>
      </c>
      <c r="Y143" s="2"/>
      <c r="Z143" s="2"/>
      <c r="AA143" s="2"/>
      <c r="AB143" s="2"/>
      <c r="AC143" s="2"/>
      <c r="AD143" s="2"/>
      <c r="AE143" s="2"/>
      <c r="AF143" s="2"/>
    </row>
    <row r="144" spans="1:32" x14ac:dyDescent="0.3">
      <c r="A144" t="str">
        <f t="shared" si="25"/>
        <v>MDA</v>
      </c>
      <c r="B144" t="str">
        <f t="shared" si="26"/>
        <v>Space Vehicles and Components</v>
      </c>
      <c r="C144" s="2">
        <f t="shared" si="21"/>
        <v>0</v>
      </c>
      <c r="D144" s="2">
        <f t="shared" si="22"/>
        <v>0</v>
      </c>
      <c r="E144" s="2">
        <f t="shared" si="23"/>
        <v>0</v>
      </c>
      <c r="F144" s="2">
        <f t="shared" si="24"/>
        <v>0</v>
      </c>
      <c r="G144" s="1" t="e">
        <f t="shared" si="27"/>
        <v>#DIV/0!</v>
      </c>
      <c r="H144" s="1" t="e">
        <f t="shared" si="28"/>
        <v>#DIV/0!</v>
      </c>
      <c r="I144" s="1" t="e">
        <f t="shared" si="29"/>
        <v>#DIV/0!</v>
      </c>
      <c r="J144" s="1">
        <f t="shared" si="30"/>
        <v>0</v>
      </c>
      <c r="K144" s="1" t="e">
        <f>AF144/SUM(AF103:AF$201)</f>
        <v>#DIV/0!</v>
      </c>
      <c r="M144" t="s">
        <v>123</v>
      </c>
      <c r="N144" t="s">
        <v>109</v>
      </c>
      <c r="O144" s="2"/>
      <c r="P144" s="2"/>
      <c r="Q144" s="2"/>
      <c r="R144" s="2">
        <v>1279502.6757130099</v>
      </c>
      <c r="S144" s="2">
        <v>2431300.4204110499</v>
      </c>
      <c r="T144" s="2">
        <v>731852.09758691001</v>
      </c>
      <c r="U144" s="2"/>
      <c r="V144" s="2"/>
      <c r="W144" s="2"/>
      <c r="X144" s="2">
        <v>-45815.388387502499</v>
      </c>
      <c r="Y144" s="2">
        <v>25573665.004912701</v>
      </c>
      <c r="Z144" s="2"/>
      <c r="AA144" s="2"/>
      <c r="AB144" s="2"/>
      <c r="AC144" s="2"/>
      <c r="AD144" s="2"/>
      <c r="AE144" s="2"/>
      <c r="AF144" s="2"/>
    </row>
    <row r="145" spans="1:32" x14ac:dyDescent="0.3">
      <c r="A145" t="str">
        <f t="shared" si="25"/>
        <v>NORTHROP GRUMMAN</v>
      </c>
      <c r="B145" t="str">
        <f t="shared" si="26"/>
        <v>Other Products</v>
      </c>
      <c r="C145" s="2">
        <f t="shared" si="21"/>
        <v>0</v>
      </c>
      <c r="D145" s="2">
        <f t="shared" si="22"/>
        <v>0</v>
      </c>
      <c r="E145" s="2">
        <f t="shared" si="23"/>
        <v>0</v>
      </c>
      <c r="F145" s="2">
        <f t="shared" si="24"/>
        <v>0</v>
      </c>
      <c r="G145" s="1" t="e">
        <f t="shared" si="27"/>
        <v>#DIV/0!</v>
      </c>
      <c r="H145" s="1" t="e">
        <f t="shared" si="28"/>
        <v>#DIV/0!</v>
      </c>
      <c r="I145" s="1" t="e">
        <f t="shared" si="29"/>
        <v>#DIV/0!</v>
      </c>
      <c r="J145" s="1">
        <f t="shared" si="30"/>
        <v>0</v>
      </c>
      <c r="K145" s="1" t="e">
        <f>AF145/SUM(AF103:AF$201)</f>
        <v>#DIV/0!</v>
      </c>
      <c r="M145" t="s">
        <v>111</v>
      </c>
      <c r="N145" t="s">
        <v>105</v>
      </c>
      <c r="O145" s="2">
        <v>9067156.2937502507</v>
      </c>
      <c r="P145" s="2">
        <v>3920655.10476476</v>
      </c>
      <c r="Q145" s="2">
        <v>3881922.1050749798</v>
      </c>
      <c r="R145" s="2">
        <v>136197.615137413</v>
      </c>
      <c r="S145" s="2">
        <v>149651.84202842799</v>
      </c>
      <c r="T145" s="2">
        <v>-350192.77695715497</v>
      </c>
      <c r="U145" s="2">
        <v>-110449.986358938</v>
      </c>
      <c r="V145" s="2"/>
      <c r="W145" s="2">
        <v>738246.39007691701</v>
      </c>
      <c r="X145" s="2"/>
      <c r="Y145" s="2"/>
      <c r="Z145" s="2"/>
      <c r="AA145" s="2">
        <v>175876.47687566801</v>
      </c>
      <c r="AB145" s="2"/>
      <c r="AC145" s="2"/>
      <c r="AD145" s="2"/>
      <c r="AE145" s="2"/>
      <c r="AF145" s="2"/>
    </row>
    <row r="146" spans="1:32" x14ac:dyDescent="0.3">
      <c r="A146" t="str">
        <f t="shared" si="25"/>
        <v>NORTHROP GRUMMAN</v>
      </c>
      <c r="B146" t="str">
        <f t="shared" si="26"/>
        <v>Other Services</v>
      </c>
      <c r="C146" s="2">
        <f t="shared" si="21"/>
        <v>0</v>
      </c>
      <c r="D146" s="2">
        <f t="shared" si="22"/>
        <v>662343.474950345</v>
      </c>
      <c r="E146" s="2">
        <f t="shared" si="23"/>
        <v>829371</v>
      </c>
      <c r="F146" s="2">
        <f t="shared" si="24"/>
        <v>0</v>
      </c>
      <c r="G146" s="1">
        <f t="shared" si="27"/>
        <v>0.25217659925188629</v>
      </c>
      <c r="H146" s="1" t="e">
        <f t="shared" si="28"/>
        <v>#DIV/0!</v>
      </c>
      <c r="I146" s="1">
        <f t="shared" si="29"/>
        <v>0</v>
      </c>
      <c r="J146" s="1">
        <f t="shared" si="30"/>
        <v>6.8900736592439774E-5</v>
      </c>
      <c r="K146" s="1" t="e">
        <f>AF146/SUM(AF103:AF$201)</f>
        <v>#DIV/0!</v>
      </c>
      <c r="M146" t="s">
        <v>111</v>
      </c>
      <c r="N146" t="s">
        <v>101</v>
      </c>
      <c r="O146" s="2">
        <v>1811087.2655692501</v>
      </c>
      <c r="P146" s="2">
        <v>3122894.8525026999</v>
      </c>
      <c r="Q146" s="2">
        <v>807126.56494519103</v>
      </c>
      <c r="R146" s="2">
        <v>129311.44063057</v>
      </c>
      <c r="S146" s="2"/>
      <c r="T146" s="2"/>
      <c r="U146" s="2"/>
      <c r="V146" s="2">
        <v>52058.379775230998</v>
      </c>
      <c r="W146" s="2">
        <v>10760348.254649101</v>
      </c>
      <c r="X146" s="2">
        <v>53902948.633125201</v>
      </c>
      <c r="Y146" s="2"/>
      <c r="Z146" s="2">
        <v>7020779.2612513704</v>
      </c>
      <c r="AA146" s="2">
        <v>0</v>
      </c>
      <c r="AB146" s="2"/>
      <c r="AC146" s="2"/>
      <c r="AD146" s="2">
        <v>662343.474950345</v>
      </c>
      <c r="AE146" s="2">
        <v>829371</v>
      </c>
      <c r="AF146" s="2"/>
    </row>
    <row r="147" spans="1:32" x14ac:dyDescent="0.3">
      <c r="A147" t="str">
        <f t="shared" si="25"/>
        <v>NORTHROP GRUMMAN</v>
      </c>
      <c r="B147" t="str">
        <f t="shared" si="26"/>
        <v>R&amp;D (All Other)</v>
      </c>
      <c r="C147" s="2">
        <f t="shared" si="21"/>
        <v>358998870.53942603</v>
      </c>
      <c r="D147" s="2">
        <f t="shared" si="22"/>
        <v>751607227.10995805</v>
      </c>
      <c r="E147" s="2">
        <f t="shared" si="23"/>
        <v>1039129737.8430001</v>
      </c>
      <c r="F147" s="2">
        <f t="shared" si="24"/>
        <v>0</v>
      </c>
      <c r="G147" s="1">
        <f t="shared" si="27"/>
        <v>0.38254356845211412</v>
      </c>
      <c r="H147" s="1">
        <f t="shared" si="28"/>
        <v>1.8945209111149017</v>
      </c>
      <c r="I147" s="1">
        <f t="shared" si="29"/>
        <v>0</v>
      </c>
      <c r="J147" s="1">
        <f t="shared" si="30"/>
        <v>8.6326631088489397E-2</v>
      </c>
      <c r="K147" s="1" t="e">
        <f>AF147/SUM(AF103:AF$201)</f>
        <v>#DIV/0!</v>
      </c>
      <c r="M147" t="s">
        <v>111</v>
      </c>
      <c r="N147" t="s">
        <v>102</v>
      </c>
      <c r="O147" s="2">
        <v>858821283.83977997</v>
      </c>
      <c r="P147" s="2">
        <v>966965222.65508401</v>
      </c>
      <c r="Q147" s="2">
        <v>904774777.204916</v>
      </c>
      <c r="R147" s="2">
        <v>899743942.41162097</v>
      </c>
      <c r="S147" s="2">
        <v>188493928.74406299</v>
      </c>
      <c r="T147" s="2">
        <v>40733294.975865498</v>
      </c>
      <c r="U147" s="2">
        <v>2379460.1390597299</v>
      </c>
      <c r="V147" s="2">
        <v>8793646.1958188508</v>
      </c>
      <c r="W147" s="2">
        <v>15494553.7418468</v>
      </c>
      <c r="X147" s="2">
        <v>3953261.4152189102</v>
      </c>
      <c r="Y147" s="2">
        <v>-6640766.3138586897</v>
      </c>
      <c r="Z147" s="2">
        <v>2272458.2838254399</v>
      </c>
      <c r="AA147" s="2">
        <v>115800715.691333</v>
      </c>
      <c r="AB147" s="2">
        <v>358998870.53942603</v>
      </c>
      <c r="AC147" s="2">
        <v>582336727.30227101</v>
      </c>
      <c r="AD147" s="2">
        <v>751607227.10995805</v>
      </c>
      <c r="AE147" s="2">
        <v>1039129737.8430001</v>
      </c>
      <c r="AF147" s="2"/>
    </row>
    <row r="148" spans="1:32" x14ac:dyDescent="0.3">
      <c r="A148" t="str">
        <f t="shared" si="25"/>
        <v>NORTHROP GRUMMAN</v>
      </c>
      <c r="B148" t="str">
        <f t="shared" si="26"/>
        <v>R&amp;D (Defense)</v>
      </c>
      <c r="C148" s="2">
        <f t="shared" si="21"/>
        <v>543684338.10025704</v>
      </c>
      <c r="D148" s="2">
        <f t="shared" si="22"/>
        <v>33492499.8186257</v>
      </c>
      <c r="E148" s="2">
        <f t="shared" si="23"/>
        <v>-249942.70310000001</v>
      </c>
      <c r="F148" s="2">
        <f t="shared" si="24"/>
        <v>0</v>
      </c>
      <c r="G148" s="1">
        <f t="shared" si="27"/>
        <v>-1.0074626469942087</v>
      </c>
      <c r="H148" s="1">
        <f t="shared" si="28"/>
        <v>-1.0004597202560099</v>
      </c>
      <c r="I148" s="1">
        <f t="shared" si="29"/>
        <v>0</v>
      </c>
      <c r="J148" s="1">
        <f t="shared" si="30"/>
        <v>-2.0764213300797208E-5</v>
      </c>
      <c r="K148" s="1" t="e">
        <f>AF148/SUM(AF103:AF$201)</f>
        <v>#DIV/0!</v>
      </c>
      <c r="M148" t="s">
        <v>111</v>
      </c>
      <c r="N148" t="s">
        <v>98</v>
      </c>
      <c r="O148" s="2">
        <v>598087882.93353295</v>
      </c>
      <c r="P148" s="2">
        <v>533719440.179546</v>
      </c>
      <c r="Q148" s="2">
        <v>333685067.37241799</v>
      </c>
      <c r="R148" s="2">
        <v>428076787.475209</v>
      </c>
      <c r="S148" s="2">
        <v>408773272.53262502</v>
      </c>
      <c r="T148" s="2">
        <v>419004510.03473502</v>
      </c>
      <c r="U148" s="2">
        <v>331937888.32022297</v>
      </c>
      <c r="V148" s="2">
        <v>312259779.37174898</v>
      </c>
      <c r="W148" s="2">
        <v>124747167.355515</v>
      </c>
      <c r="X148" s="2">
        <v>200473738.18441799</v>
      </c>
      <c r="Y148" s="2">
        <v>259038616.33962601</v>
      </c>
      <c r="Z148" s="2">
        <v>379835508.561342</v>
      </c>
      <c r="AA148" s="2">
        <v>438729596.63692701</v>
      </c>
      <c r="AB148" s="2">
        <v>543684338.10025704</v>
      </c>
      <c r="AC148" s="2">
        <v>52586153.638165802</v>
      </c>
      <c r="AD148" s="2">
        <v>33492499.8186257</v>
      </c>
      <c r="AE148" s="2">
        <v>-249942.70310000001</v>
      </c>
      <c r="AF148" s="2"/>
    </row>
    <row r="149" spans="1:32" x14ac:dyDescent="0.3">
      <c r="A149" t="str">
        <f t="shared" si="25"/>
        <v>NORTHROP GRUMMAN</v>
      </c>
      <c r="B149" t="str">
        <f t="shared" si="26"/>
        <v>R&amp;D (Space Flight)</v>
      </c>
      <c r="C149" s="2">
        <f t="shared" si="21"/>
        <v>629881782.87192094</v>
      </c>
      <c r="D149" s="2">
        <f t="shared" si="22"/>
        <v>344906825.60914803</v>
      </c>
      <c r="E149" s="2">
        <f t="shared" si="23"/>
        <v>412553271.9619</v>
      </c>
      <c r="F149" s="2">
        <f t="shared" si="24"/>
        <v>0</v>
      </c>
      <c r="G149" s="1">
        <f t="shared" si="27"/>
        <v>0.19612962495966846</v>
      </c>
      <c r="H149" s="1">
        <f t="shared" si="28"/>
        <v>-0.34503063403281842</v>
      </c>
      <c r="I149" s="1">
        <f t="shared" si="29"/>
        <v>0</v>
      </c>
      <c r="J149" s="1">
        <f t="shared" si="30"/>
        <v>3.427323154751738E-2</v>
      </c>
      <c r="K149" s="1" t="e">
        <f>AF149/SUM(AF103:AF$201)</f>
        <v>#DIV/0!</v>
      </c>
      <c r="M149" t="s">
        <v>111</v>
      </c>
      <c r="N149" t="s">
        <v>103</v>
      </c>
      <c r="O149" s="2">
        <v>322212500.373487</v>
      </c>
      <c r="P149" s="2">
        <v>413582001.550928</v>
      </c>
      <c r="Q149" s="2">
        <v>422269779.230618</v>
      </c>
      <c r="R149" s="2">
        <v>349224273.80297703</v>
      </c>
      <c r="S149" s="2">
        <v>359508564.47430599</v>
      </c>
      <c r="T149" s="2">
        <v>366026949.61238903</v>
      </c>
      <c r="U149" s="2">
        <v>436610931.93501502</v>
      </c>
      <c r="V149" s="2">
        <v>469761986.33123201</v>
      </c>
      <c r="W149" s="2">
        <v>411343652.48024303</v>
      </c>
      <c r="X149" s="2">
        <v>393287397.404814</v>
      </c>
      <c r="Y149" s="2">
        <v>375064011.00936103</v>
      </c>
      <c r="Z149" s="2">
        <v>299682510.988832</v>
      </c>
      <c r="AA149" s="2">
        <v>555606163.629825</v>
      </c>
      <c r="AB149" s="2">
        <v>629881782.87192094</v>
      </c>
      <c r="AC149" s="2">
        <v>522158603.47413099</v>
      </c>
      <c r="AD149" s="2">
        <v>344906825.60914803</v>
      </c>
      <c r="AE149" s="2">
        <v>412553271.9619</v>
      </c>
      <c r="AF149" s="2"/>
    </row>
    <row r="150" spans="1:32" x14ac:dyDescent="0.3">
      <c r="A150" t="str">
        <f t="shared" si="25"/>
        <v>NORTHROP GRUMMAN</v>
      </c>
      <c r="B150" t="str">
        <f t="shared" si="26"/>
        <v>Space Transp. and Launch</v>
      </c>
      <c r="C150" s="2">
        <f t="shared" ref="C150:C181" si="31">AB150</f>
        <v>569226878.17929697</v>
      </c>
      <c r="D150" s="2">
        <f t="shared" ref="D150:D181" si="32">AD150</f>
        <v>512016614.23000401</v>
      </c>
      <c r="E150" s="2">
        <f t="shared" ref="E150:E181" si="33">AE150</f>
        <v>496133620</v>
      </c>
      <c r="F150" s="2">
        <f t="shared" ref="F150:F181" si="34">AF150</f>
        <v>0</v>
      </c>
      <c r="G150" s="1">
        <f t="shared" si="27"/>
        <v>-3.1020466501638144E-2</v>
      </c>
      <c r="H150" s="1">
        <f t="shared" si="28"/>
        <v>-0.12840795292922524</v>
      </c>
      <c r="I150" s="1">
        <f t="shared" si="29"/>
        <v>0</v>
      </c>
      <c r="J150" s="1">
        <f t="shared" si="30"/>
        <v>4.1216743612054928E-2</v>
      </c>
      <c r="K150" s="1" t="e">
        <f>AF150/SUM(AF103:AF$201)</f>
        <v>#DIV/0!</v>
      </c>
      <c r="M150" t="s">
        <v>111</v>
      </c>
      <c r="N150" t="s">
        <v>99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>
        <v>583908126.28854501</v>
      </c>
      <c r="AB150" s="2">
        <v>569226878.17929697</v>
      </c>
      <c r="AC150" s="2">
        <v>461823982.202941</v>
      </c>
      <c r="AD150" s="2">
        <v>512016614.23000401</v>
      </c>
      <c r="AE150" s="2">
        <v>496133620</v>
      </c>
      <c r="AF150" s="2"/>
    </row>
    <row r="151" spans="1:32" x14ac:dyDescent="0.3">
      <c r="A151" t="str">
        <f t="shared" si="25"/>
        <v>NORTHROP GRUMMAN</v>
      </c>
      <c r="B151" t="str">
        <f t="shared" si="26"/>
        <v>Space Vehicle Services</v>
      </c>
      <c r="C151" s="2">
        <f t="shared" si="31"/>
        <v>0</v>
      </c>
      <c r="D151" s="2">
        <f t="shared" si="32"/>
        <v>0</v>
      </c>
      <c r="E151" s="2">
        <f t="shared" si="33"/>
        <v>0</v>
      </c>
      <c r="F151" s="2">
        <f t="shared" si="34"/>
        <v>0</v>
      </c>
      <c r="G151" s="1" t="e">
        <f t="shared" si="27"/>
        <v>#DIV/0!</v>
      </c>
      <c r="H151" s="1" t="e">
        <f t="shared" si="28"/>
        <v>#DIV/0!</v>
      </c>
      <c r="I151" s="1" t="e">
        <f t="shared" si="29"/>
        <v>#DIV/0!</v>
      </c>
      <c r="J151" s="1">
        <f t="shared" si="30"/>
        <v>0</v>
      </c>
      <c r="K151" s="1" t="e">
        <f>AF151/SUM(AF103:AF$201)</f>
        <v>#DIV/0!</v>
      </c>
      <c r="M151" t="s">
        <v>111</v>
      </c>
      <c r="N151" t="s">
        <v>108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>
        <v>0</v>
      </c>
      <c r="AE151" s="2">
        <v>0</v>
      </c>
      <c r="AF151" s="2"/>
    </row>
    <row r="152" spans="1:32" x14ac:dyDescent="0.3">
      <c r="A152" t="str">
        <f t="shared" si="25"/>
        <v>NORTHROP GRUMMAN</v>
      </c>
      <c r="B152" t="str">
        <f t="shared" si="26"/>
        <v>Space Vehicles and Components</v>
      </c>
      <c r="C152" s="2">
        <f t="shared" si="31"/>
        <v>121115366.633628</v>
      </c>
      <c r="D152" s="2">
        <f t="shared" si="32"/>
        <v>57355390.166130297</v>
      </c>
      <c r="E152" s="2">
        <f t="shared" si="33"/>
        <v>68571351.613800004</v>
      </c>
      <c r="F152" s="2">
        <f t="shared" si="34"/>
        <v>0</v>
      </c>
      <c r="G152" s="1">
        <f t="shared" si="27"/>
        <v>0.19555200331098077</v>
      </c>
      <c r="H152" s="1">
        <f t="shared" si="28"/>
        <v>-0.43383442151294294</v>
      </c>
      <c r="I152" s="1">
        <f t="shared" si="29"/>
        <v>0</v>
      </c>
      <c r="J152" s="1">
        <f t="shared" si="30"/>
        <v>5.6966262810370797E-3</v>
      </c>
      <c r="K152" s="1" t="e">
        <f>AF152/SUM(AF103:AF$201)</f>
        <v>#DIV/0!</v>
      </c>
      <c r="M152" t="s">
        <v>111</v>
      </c>
      <c r="N152" t="s">
        <v>109</v>
      </c>
      <c r="O152" s="2">
        <v>48202962.535547502</v>
      </c>
      <c r="P152" s="2">
        <v>45662712.814606197</v>
      </c>
      <c r="Q152" s="2">
        <v>39868973.623536997</v>
      </c>
      <c r="R152" s="2">
        <v>36106155.115544103</v>
      </c>
      <c r="S152" s="2">
        <v>41480817.128627598</v>
      </c>
      <c r="T152" s="2">
        <v>42136281.510945603</v>
      </c>
      <c r="U152" s="2">
        <v>75992054.413113803</v>
      </c>
      <c r="V152" s="2">
        <v>56085269.586430803</v>
      </c>
      <c r="W152" s="2">
        <v>93607058.466772795</v>
      </c>
      <c r="X152" s="2">
        <v>148806670.475431</v>
      </c>
      <c r="Y152" s="2">
        <v>130898712.77514599</v>
      </c>
      <c r="Z152" s="2">
        <v>83165221.9097417</v>
      </c>
      <c r="AA152" s="2">
        <v>160266743.21108001</v>
      </c>
      <c r="AB152" s="2">
        <v>121115366.633628</v>
      </c>
      <c r="AC152" s="2">
        <v>257253482.19724</v>
      </c>
      <c r="AD152" s="2">
        <v>57355390.166130297</v>
      </c>
      <c r="AE152" s="2">
        <v>68571351.613800004</v>
      </c>
      <c r="AF152" s="2"/>
    </row>
    <row r="153" spans="1:32" x14ac:dyDescent="0.3">
      <c r="A153" t="str">
        <f t="shared" si="25"/>
        <v>ORBITAL SCIENCES</v>
      </c>
      <c r="B153" t="str">
        <f t="shared" si="26"/>
        <v>Other Products</v>
      </c>
      <c r="C153" s="2">
        <f t="shared" si="31"/>
        <v>0</v>
      </c>
      <c r="D153" s="2">
        <f t="shared" si="32"/>
        <v>0</v>
      </c>
      <c r="E153" s="2">
        <f t="shared" si="33"/>
        <v>0</v>
      </c>
      <c r="F153" s="2">
        <f t="shared" si="34"/>
        <v>0</v>
      </c>
      <c r="G153" s="1" t="e">
        <f t="shared" si="27"/>
        <v>#DIV/0!</v>
      </c>
      <c r="H153" s="1" t="e">
        <f t="shared" si="28"/>
        <v>#DIV/0!</v>
      </c>
      <c r="I153" s="1" t="e">
        <f t="shared" si="29"/>
        <v>#DIV/0!</v>
      </c>
      <c r="J153" s="1">
        <f t="shared" si="30"/>
        <v>0</v>
      </c>
      <c r="K153" s="1" t="e">
        <f>AF153/SUM(AF103:AF$201)</f>
        <v>#DIV/0!</v>
      </c>
      <c r="M153" t="s">
        <v>124</v>
      </c>
      <c r="N153" t="s">
        <v>105</v>
      </c>
      <c r="O153" s="2">
        <v>71593790.957160905</v>
      </c>
      <c r="P153" s="2">
        <v>16160919.5562362</v>
      </c>
      <c r="Q153" s="2">
        <v>106056708.355748</v>
      </c>
      <c r="R153" s="2">
        <v>66026083.983199</v>
      </c>
      <c r="S153" s="2">
        <v>93899914.289592907</v>
      </c>
      <c r="T153" s="2">
        <v>197107806.35396099</v>
      </c>
      <c r="U153" s="2">
        <v>185529482.67965901</v>
      </c>
      <c r="V153" s="2">
        <v>199300426.020634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x14ac:dyDescent="0.3">
      <c r="A154" t="str">
        <f t="shared" si="25"/>
        <v>ORBITAL SCIENCES</v>
      </c>
      <c r="B154" t="str">
        <f t="shared" si="26"/>
        <v>Other Services</v>
      </c>
      <c r="C154" s="2">
        <f t="shared" si="31"/>
        <v>0</v>
      </c>
      <c r="D154" s="2">
        <f t="shared" si="32"/>
        <v>0</v>
      </c>
      <c r="E154" s="2">
        <f t="shared" si="33"/>
        <v>0</v>
      </c>
      <c r="F154" s="2">
        <f t="shared" si="34"/>
        <v>0</v>
      </c>
      <c r="G154" s="1" t="e">
        <f t="shared" si="27"/>
        <v>#DIV/0!</v>
      </c>
      <c r="H154" s="1" t="e">
        <f t="shared" si="28"/>
        <v>#DIV/0!</v>
      </c>
      <c r="I154" s="1" t="e">
        <f t="shared" si="29"/>
        <v>#DIV/0!</v>
      </c>
      <c r="J154" s="1">
        <f t="shared" si="30"/>
        <v>0</v>
      </c>
      <c r="K154" s="1" t="e">
        <f>AF154/SUM(AF103:AF$201)</f>
        <v>#DIV/0!</v>
      </c>
      <c r="M154" t="s">
        <v>124</v>
      </c>
      <c r="N154" t="s">
        <v>101</v>
      </c>
      <c r="O154" s="2">
        <v>3744804.2064025099</v>
      </c>
      <c r="P154" s="2">
        <v>4843896.1601871103</v>
      </c>
      <c r="Q154" s="2">
        <v>2901241.9290033798</v>
      </c>
      <c r="R154" s="2">
        <v>5511986.9244463602</v>
      </c>
      <c r="S154" s="2">
        <v>9073729.6584883109</v>
      </c>
      <c r="T154" s="2">
        <v>5666636.0838110195</v>
      </c>
      <c r="U154" s="2">
        <v>11980808.752663299</v>
      </c>
      <c r="V154" s="2">
        <v>4601627.2666757796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x14ac:dyDescent="0.3">
      <c r="A155" t="str">
        <f t="shared" si="25"/>
        <v>ORBITAL SCIENCES</v>
      </c>
      <c r="B155" t="str">
        <f t="shared" si="26"/>
        <v>R&amp;D (All Other)</v>
      </c>
      <c r="C155" s="2">
        <f t="shared" si="31"/>
        <v>0</v>
      </c>
      <c r="D155" s="2">
        <f t="shared" si="32"/>
        <v>0</v>
      </c>
      <c r="E155" s="2">
        <f t="shared" si="33"/>
        <v>0</v>
      </c>
      <c r="F155" s="2">
        <f t="shared" si="34"/>
        <v>0</v>
      </c>
      <c r="G155" s="1" t="e">
        <f t="shared" si="27"/>
        <v>#DIV/0!</v>
      </c>
      <c r="H155" s="1" t="e">
        <f t="shared" si="28"/>
        <v>#DIV/0!</v>
      </c>
      <c r="I155" s="1" t="e">
        <f t="shared" si="29"/>
        <v>#DIV/0!</v>
      </c>
      <c r="J155" s="1">
        <f t="shared" si="30"/>
        <v>0</v>
      </c>
      <c r="K155" s="1" t="e">
        <f>AF155/SUM(AF103:AF$201)</f>
        <v>#DIV/0!</v>
      </c>
      <c r="M155" t="s">
        <v>124</v>
      </c>
      <c r="N155" t="s">
        <v>102</v>
      </c>
      <c r="O155" s="2"/>
      <c r="P155" s="2">
        <v>69350.073827175904</v>
      </c>
      <c r="Q155" s="2">
        <v>174392.18671819501</v>
      </c>
      <c r="R155" s="2">
        <v>19486142.442233399</v>
      </c>
      <c r="S155" s="2">
        <v>77464276.150426403</v>
      </c>
      <c r="T155" s="2">
        <v>73714094.002993003</v>
      </c>
      <c r="U155" s="2">
        <v>83213987.658242896</v>
      </c>
      <c r="V155" s="2">
        <v>91780509.632010102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x14ac:dyDescent="0.3">
      <c r="A156" t="str">
        <f t="shared" si="25"/>
        <v>ORBITAL SCIENCES</v>
      </c>
      <c r="B156" t="str">
        <f t="shared" si="26"/>
        <v>R&amp;D (Defense)</v>
      </c>
      <c r="C156" s="2">
        <f t="shared" si="31"/>
        <v>0</v>
      </c>
      <c r="D156" s="2">
        <f t="shared" si="32"/>
        <v>0</v>
      </c>
      <c r="E156" s="2">
        <f t="shared" si="33"/>
        <v>0</v>
      </c>
      <c r="F156" s="2">
        <f t="shared" si="34"/>
        <v>0</v>
      </c>
      <c r="G156" s="1" t="e">
        <f t="shared" si="27"/>
        <v>#DIV/0!</v>
      </c>
      <c r="H156" s="1" t="e">
        <f t="shared" si="28"/>
        <v>#DIV/0!</v>
      </c>
      <c r="I156" s="1" t="e">
        <f t="shared" si="29"/>
        <v>#DIV/0!</v>
      </c>
      <c r="J156" s="1">
        <f t="shared" si="30"/>
        <v>0</v>
      </c>
      <c r="K156" s="1" t="e">
        <f>AF156/SUM(AF103:AF$201)</f>
        <v>#DIV/0!</v>
      </c>
      <c r="M156" t="s">
        <v>124</v>
      </c>
      <c r="N156" t="s">
        <v>98</v>
      </c>
      <c r="O156" s="2">
        <v>153127208.52974299</v>
      </c>
      <c r="P156" s="2">
        <v>195519294.81180501</v>
      </c>
      <c r="Q156" s="2">
        <v>162377345.03585199</v>
      </c>
      <c r="R156" s="2">
        <v>226592882.03255799</v>
      </c>
      <c r="S156" s="2">
        <v>37920688.680483297</v>
      </c>
      <c r="T156" s="2">
        <v>116997426.177247</v>
      </c>
      <c r="U156" s="2">
        <v>26094968.974479999</v>
      </c>
      <c r="V156" s="2">
        <v>5615563.78341123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x14ac:dyDescent="0.3">
      <c r="A157" t="str">
        <f t="shared" si="25"/>
        <v>ORBITAL SCIENCES</v>
      </c>
      <c r="B157" t="str">
        <f t="shared" si="26"/>
        <v>R&amp;D (Space Flight)</v>
      </c>
      <c r="C157" s="2">
        <f t="shared" si="31"/>
        <v>0</v>
      </c>
      <c r="D157" s="2">
        <f t="shared" si="32"/>
        <v>0</v>
      </c>
      <c r="E157" s="2">
        <f t="shared" si="33"/>
        <v>0</v>
      </c>
      <c r="F157" s="2">
        <f t="shared" si="34"/>
        <v>0</v>
      </c>
      <c r="G157" s="1" t="e">
        <f t="shared" si="27"/>
        <v>#DIV/0!</v>
      </c>
      <c r="H157" s="1" t="e">
        <f t="shared" si="28"/>
        <v>#DIV/0!</v>
      </c>
      <c r="I157" s="1" t="e">
        <f t="shared" si="29"/>
        <v>#DIV/0!</v>
      </c>
      <c r="J157" s="1">
        <f t="shared" si="30"/>
        <v>0</v>
      </c>
      <c r="K157" s="1" t="e">
        <f>AF157/SUM(AF103:AF$201)</f>
        <v>#DIV/0!</v>
      </c>
      <c r="M157" t="s">
        <v>124</v>
      </c>
      <c r="N157" t="s">
        <v>103</v>
      </c>
      <c r="O157" s="2">
        <v>-566318.71969019703</v>
      </c>
      <c r="P157" s="2">
        <v>483461.55667286803</v>
      </c>
      <c r="Q157" s="2">
        <v>1266828.75711905</v>
      </c>
      <c r="R157" s="2">
        <v>544469.22370766394</v>
      </c>
      <c r="S157" s="2">
        <v>820737.93909101398</v>
      </c>
      <c r="T157" s="2"/>
      <c r="U157" s="2"/>
      <c r="V157" s="2">
        <v>0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x14ac:dyDescent="0.3">
      <c r="A158" t="str">
        <f t="shared" si="25"/>
        <v>ORBITAL SCIENCES</v>
      </c>
      <c r="B158" t="str">
        <f t="shared" si="26"/>
        <v>Space Transp. and Launch</v>
      </c>
      <c r="C158" s="2">
        <f t="shared" si="31"/>
        <v>0</v>
      </c>
      <c r="D158" s="2">
        <f t="shared" si="32"/>
        <v>0</v>
      </c>
      <c r="E158" s="2">
        <f t="shared" si="33"/>
        <v>0</v>
      </c>
      <c r="F158" s="2">
        <f t="shared" si="34"/>
        <v>0</v>
      </c>
      <c r="G158" s="1" t="e">
        <f t="shared" si="27"/>
        <v>#DIV/0!</v>
      </c>
      <c r="H158" s="1" t="e">
        <f t="shared" si="28"/>
        <v>#DIV/0!</v>
      </c>
      <c r="I158" s="1" t="e">
        <f t="shared" si="29"/>
        <v>#DIV/0!</v>
      </c>
      <c r="J158" s="1">
        <f t="shared" si="30"/>
        <v>0</v>
      </c>
      <c r="K158" s="1" t="e">
        <f>AF158/SUM(AF103:AF$201)</f>
        <v>#DIV/0!</v>
      </c>
      <c r="M158" t="s">
        <v>124</v>
      </c>
      <c r="N158" t="s">
        <v>99</v>
      </c>
      <c r="O158" s="2">
        <v>147425.50490655101</v>
      </c>
      <c r="P158" s="2">
        <v>36858696.877770603</v>
      </c>
      <c r="Q158" s="2">
        <v>98625420.544089898</v>
      </c>
      <c r="R158" s="2">
        <v>257996544.602842</v>
      </c>
      <c r="S158" s="2">
        <v>377064049.67268002</v>
      </c>
      <c r="T158" s="2">
        <v>429153965.635104</v>
      </c>
      <c r="U158" s="2">
        <v>153619518.33211899</v>
      </c>
      <c r="V158" s="2">
        <v>688234442.41332304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x14ac:dyDescent="0.3">
      <c r="A159" t="str">
        <f t="shared" si="25"/>
        <v>ORBITAL SCIENCES</v>
      </c>
      <c r="B159" t="str">
        <f t="shared" si="26"/>
        <v>Space Vehicle Services</v>
      </c>
      <c r="C159" s="2">
        <f t="shared" si="31"/>
        <v>0</v>
      </c>
      <c r="D159" s="2">
        <f t="shared" si="32"/>
        <v>0</v>
      </c>
      <c r="E159" s="2">
        <f t="shared" si="33"/>
        <v>0</v>
      </c>
      <c r="F159" s="2">
        <f t="shared" si="34"/>
        <v>0</v>
      </c>
      <c r="G159" s="1" t="e">
        <f t="shared" si="27"/>
        <v>#DIV/0!</v>
      </c>
      <c r="H159" s="1" t="e">
        <f t="shared" si="28"/>
        <v>#DIV/0!</v>
      </c>
      <c r="I159" s="1" t="e">
        <f t="shared" si="29"/>
        <v>#DIV/0!</v>
      </c>
      <c r="J159" s="1">
        <f t="shared" si="30"/>
        <v>0</v>
      </c>
      <c r="K159" s="1" t="e">
        <f>AF159/SUM(AF103:AF$201)</f>
        <v>#DIV/0!</v>
      </c>
      <c r="M159" t="s">
        <v>124</v>
      </c>
      <c r="N159" t="s">
        <v>108</v>
      </c>
      <c r="O159" s="2"/>
      <c r="P159" s="2"/>
      <c r="Q159" s="2"/>
      <c r="R159" s="2"/>
      <c r="S159" s="2"/>
      <c r="T159" s="2"/>
      <c r="U159" s="2">
        <v>514900.34781505598</v>
      </c>
      <c r="V159" s="2">
        <v>505675.22784730198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x14ac:dyDescent="0.3">
      <c r="A160" t="str">
        <f t="shared" si="25"/>
        <v>ORBITAL SCIENCES</v>
      </c>
      <c r="B160" t="str">
        <f t="shared" si="26"/>
        <v>Space Vehicles and Components</v>
      </c>
      <c r="C160" s="2">
        <f t="shared" si="31"/>
        <v>0</v>
      </c>
      <c r="D160" s="2">
        <f t="shared" si="32"/>
        <v>0</v>
      </c>
      <c r="E160" s="2">
        <f t="shared" si="33"/>
        <v>0</v>
      </c>
      <c r="F160" s="2">
        <f t="shared" si="34"/>
        <v>0</v>
      </c>
      <c r="G160" s="1" t="e">
        <f t="shared" si="27"/>
        <v>#DIV/0!</v>
      </c>
      <c r="H160" s="1" t="e">
        <f t="shared" si="28"/>
        <v>#DIV/0!</v>
      </c>
      <c r="I160" s="1" t="e">
        <f t="shared" si="29"/>
        <v>#DIV/0!</v>
      </c>
      <c r="J160" s="1">
        <f t="shared" si="30"/>
        <v>0</v>
      </c>
      <c r="K160" s="1" t="e">
        <f>AF160/SUM(AF103:AF$201)</f>
        <v>#DIV/0!</v>
      </c>
      <c r="M160" t="s">
        <v>124</v>
      </c>
      <c r="N160" t="s">
        <v>109</v>
      </c>
      <c r="O160" s="2">
        <v>28761911.240051601</v>
      </c>
      <c r="P160" s="2">
        <v>14319559.975002101</v>
      </c>
      <c r="Q160" s="2">
        <v>26656045.986299299</v>
      </c>
      <c r="R160" s="2">
        <v>264175.10616989899</v>
      </c>
      <c r="S160" s="2">
        <v>22613029.834540501</v>
      </c>
      <c r="T160" s="2">
        <v>52836146.320976198</v>
      </c>
      <c r="U160" s="2">
        <v>52291011.188065</v>
      </c>
      <c r="V160" s="2">
        <v>88489231.668146297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x14ac:dyDescent="0.3">
      <c r="A161" t="str">
        <f t="shared" si="25"/>
        <v>ORBITAL SCIENCES</v>
      </c>
      <c r="B161">
        <f t="shared" si="26"/>
        <v>0</v>
      </c>
      <c r="C161" s="2">
        <f t="shared" si="31"/>
        <v>0</v>
      </c>
      <c r="D161" s="2">
        <f t="shared" si="32"/>
        <v>0</v>
      </c>
      <c r="E161" s="2">
        <f t="shared" si="33"/>
        <v>0</v>
      </c>
      <c r="F161" s="2">
        <f t="shared" si="34"/>
        <v>0</v>
      </c>
      <c r="G161" s="1" t="e">
        <f t="shared" si="27"/>
        <v>#DIV/0!</v>
      </c>
      <c r="H161" s="1" t="e">
        <f t="shared" si="28"/>
        <v>#DIV/0!</v>
      </c>
      <c r="I161" s="1" t="e">
        <f t="shared" si="29"/>
        <v>#DIV/0!</v>
      </c>
      <c r="J161" s="1">
        <f t="shared" si="30"/>
        <v>0</v>
      </c>
      <c r="K161" s="1" t="e">
        <f>AF161/SUM(AF103:AF$201)</f>
        <v>#DIV/0!</v>
      </c>
      <c r="M161" t="s">
        <v>124</v>
      </c>
      <c r="O161" s="2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x14ac:dyDescent="0.3">
      <c r="A162" t="str">
        <f t="shared" si="25"/>
        <v>Orbital ATK</v>
      </c>
      <c r="B162" t="str">
        <f t="shared" si="26"/>
        <v>R&amp;D (All Other)</v>
      </c>
      <c r="C162" s="2">
        <f t="shared" si="31"/>
        <v>0</v>
      </c>
      <c r="D162" s="2">
        <f t="shared" si="32"/>
        <v>0</v>
      </c>
      <c r="E162" s="2">
        <f t="shared" si="33"/>
        <v>0</v>
      </c>
      <c r="F162" s="2">
        <f t="shared" si="34"/>
        <v>0</v>
      </c>
      <c r="G162" s="1" t="e">
        <f t="shared" si="27"/>
        <v>#DIV/0!</v>
      </c>
      <c r="H162" s="1" t="e">
        <f t="shared" si="28"/>
        <v>#DIV/0!</v>
      </c>
      <c r="I162" s="1" t="e">
        <f t="shared" si="29"/>
        <v>#DIV/0!</v>
      </c>
      <c r="J162" s="1">
        <f t="shared" si="30"/>
        <v>0</v>
      </c>
      <c r="K162" s="1" t="e">
        <f>AF162/SUM(AF103:AF$201)</f>
        <v>#DIV/0!</v>
      </c>
      <c r="M162" t="s">
        <v>125</v>
      </c>
      <c r="N162" t="s">
        <v>102</v>
      </c>
      <c r="O162" s="2"/>
      <c r="P162" s="2"/>
      <c r="Q162" s="2"/>
      <c r="R162" s="2"/>
      <c r="S162" s="2"/>
      <c r="T162" s="2"/>
      <c r="U162" s="2"/>
      <c r="V162" s="2"/>
      <c r="W162" s="2">
        <v>73208929.280987695</v>
      </c>
      <c r="X162" s="2">
        <v>58464685.436471298</v>
      </c>
      <c r="Y162" s="2">
        <v>68467356.577091396</v>
      </c>
      <c r="Z162" s="2">
        <v>68127271.072821602</v>
      </c>
      <c r="AA162" s="2"/>
      <c r="AB162" s="2"/>
      <c r="AC162" s="2"/>
      <c r="AD162" s="2"/>
      <c r="AE162" s="2"/>
      <c r="AF162" s="2"/>
    </row>
    <row r="163" spans="1:32" x14ac:dyDescent="0.3">
      <c r="A163" t="str">
        <f t="shared" si="25"/>
        <v>Orbital ATK</v>
      </c>
      <c r="B163" t="str">
        <f t="shared" si="26"/>
        <v>R&amp;D (Defense)</v>
      </c>
      <c r="C163" s="2">
        <f t="shared" si="31"/>
        <v>0</v>
      </c>
      <c r="D163" s="2">
        <f t="shared" si="32"/>
        <v>0</v>
      </c>
      <c r="E163" s="2">
        <f t="shared" si="33"/>
        <v>0</v>
      </c>
      <c r="F163" s="2">
        <f t="shared" si="34"/>
        <v>0</v>
      </c>
      <c r="G163" s="1" t="e">
        <f t="shared" si="27"/>
        <v>#DIV/0!</v>
      </c>
      <c r="H163" s="1" t="e">
        <f t="shared" si="28"/>
        <v>#DIV/0!</v>
      </c>
      <c r="I163" s="1" t="e">
        <f t="shared" si="29"/>
        <v>#DIV/0!</v>
      </c>
      <c r="J163" s="1">
        <f t="shared" si="30"/>
        <v>0</v>
      </c>
      <c r="K163" s="1" t="e">
        <f>AF163/SUM(AF103:AF$201)</f>
        <v>#DIV/0!</v>
      </c>
      <c r="M163" t="s">
        <v>125</v>
      </c>
      <c r="N163" t="s">
        <v>98</v>
      </c>
      <c r="O163" s="2"/>
      <c r="P163" s="2"/>
      <c r="Q163" s="2"/>
      <c r="R163" s="2"/>
      <c r="S163" s="2"/>
      <c r="T163" s="2"/>
      <c r="U163" s="2"/>
      <c r="V163" s="2"/>
      <c r="W163" s="2">
        <v>41385049.4624862</v>
      </c>
      <c r="X163" s="2">
        <v>29647542.6421456</v>
      </c>
      <c r="Y163" s="2">
        <v>107094544.32085</v>
      </c>
      <c r="Z163" s="2">
        <v>133568157.58206201</v>
      </c>
      <c r="AA163" s="2"/>
      <c r="AB163" s="2"/>
      <c r="AC163" s="2"/>
      <c r="AD163" s="2"/>
      <c r="AE163" s="2"/>
      <c r="AF163" s="2"/>
    </row>
    <row r="164" spans="1:32" x14ac:dyDescent="0.3">
      <c r="A164" t="str">
        <f t="shared" si="25"/>
        <v>Orbital ATK</v>
      </c>
      <c r="B164" t="str">
        <f t="shared" si="26"/>
        <v>R&amp;D (Space Flight)</v>
      </c>
      <c r="C164" s="2">
        <f t="shared" si="31"/>
        <v>0</v>
      </c>
      <c r="D164" s="2">
        <f t="shared" si="32"/>
        <v>0</v>
      </c>
      <c r="E164" s="2">
        <f t="shared" si="33"/>
        <v>0</v>
      </c>
      <c r="F164" s="2">
        <f t="shared" si="34"/>
        <v>0</v>
      </c>
      <c r="G164" s="1" t="e">
        <f t="shared" si="27"/>
        <v>#DIV/0!</v>
      </c>
      <c r="H164" s="1" t="e">
        <f t="shared" si="28"/>
        <v>#DIV/0!</v>
      </c>
      <c r="I164" s="1" t="e">
        <f t="shared" si="29"/>
        <v>#DIV/0!</v>
      </c>
      <c r="J164" s="1">
        <f t="shared" si="30"/>
        <v>0</v>
      </c>
      <c r="K164" s="1" t="e">
        <f>AF164/SUM(AF103:AF$201)</f>
        <v>#DIV/0!</v>
      </c>
      <c r="M164" t="s">
        <v>125</v>
      </c>
      <c r="N164" t="s">
        <v>103</v>
      </c>
      <c r="O164" s="2"/>
      <c r="P164" s="2"/>
      <c r="Q164" s="2"/>
      <c r="R164" s="2"/>
      <c r="S164" s="2"/>
      <c r="T164" s="2"/>
      <c r="U164" s="2"/>
      <c r="V164" s="2"/>
      <c r="W164" s="2">
        <v>2094917.9058354499</v>
      </c>
      <c r="X164" s="2">
        <v>13424034.914442999</v>
      </c>
      <c r="Y164" s="2">
        <v>28987923.475493699</v>
      </c>
      <c r="Z164" s="2">
        <v>371371056.24097103</v>
      </c>
      <c r="AA164" s="2"/>
      <c r="AB164" s="2"/>
      <c r="AC164" s="2"/>
      <c r="AD164" s="2"/>
      <c r="AE164" s="2"/>
      <c r="AF164" s="2"/>
    </row>
    <row r="165" spans="1:32" x14ac:dyDescent="0.3">
      <c r="A165" t="str">
        <f t="shared" si="25"/>
        <v>Orbital ATK</v>
      </c>
      <c r="B165" t="str">
        <f t="shared" si="26"/>
        <v>Space Transp. and Launch</v>
      </c>
      <c r="C165" s="2">
        <f t="shared" si="31"/>
        <v>0</v>
      </c>
      <c r="D165" s="2">
        <f t="shared" si="32"/>
        <v>0</v>
      </c>
      <c r="E165" s="2">
        <f t="shared" si="33"/>
        <v>0</v>
      </c>
      <c r="F165" s="2">
        <f t="shared" si="34"/>
        <v>0</v>
      </c>
      <c r="G165" s="1" t="e">
        <f t="shared" si="27"/>
        <v>#DIV/0!</v>
      </c>
      <c r="H165" s="1" t="e">
        <f t="shared" si="28"/>
        <v>#DIV/0!</v>
      </c>
      <c r="I165" s="1" t="e">
        <f t="shared" si="29"/>
        <v>#DIV/0!</v>
      </c>
      <c r="J165" s="1">
        <f t="shared" si="30"/>
        <v>0</v>
      </c>
      <c r="K165" s="1" t="e">
        <f>AF165/SUM(AF103:AF$201)</f>
        <v>#DIV/0!</v>
      </c>
      <c r="M165" t="s">
        <v>125</v>
      </c>
      <c r="N165" t="s">
        <v>99</v>
      </c>
      <c r="O165" s="2"/>
      <c r="P165" s="2"/>
      <c r="Q165" s="2"/>
      <c r="R165" s="2"/>
      <c r="S165" s="2"/>
      <c r="T165" s="2"/>
      <c r="U165" s="2"/>
      <c r="V165" s="2"/>
      <c r="W165" s="2">
        <v>463280210.59892797</v>
      </c>
      <c r="X165" s="2">
        <v>768176472.34884501</v>
      </c>
      <c r="Y165" s="2">
        <v>584952380.19391894</v>
      </c>
      <c r="Z165" s="2">
        <v>350262954.90146202</v>
      </c>
      <c r="AA165" s="2"/>
      <c r="AB165" s="2"/>
      <c r="AC165" s="2"/>
      <c r="AD165" s="2"/>
      <c r="AE165" s="2"/>
      <c r="AF165" s="2"/>
    </row>
    <row r="166" spans="1:32" x14ac:dyDescent="0.3">
      <c r="A166" t="str">
        <f t="shared" si="25"/>
        <v>Orbital ATK</v>
      </c>
      <c r="B166" t="str">
        <f t="shared" si="26"/>
        <v>Space Vehicle Launchers</v>
      </c>
      <c r="C166" s="2">
        <f t="shared" si="31"/>
        <v>0</v>
      </c>
      <c r="D166" s="2">
        <f t="shared" si="32"/>
        <v>0</v>
      </c>
      <c r="E166" s="2">
        <f t="shared" si="33"/>
        <v>0</v>
      </c>
      <c r="F166" s="2">
        <f t="shared" si="34"/>
        <v>0</v>
      </c>
      <c r="G166" s="1" t="e">
        <f t="shared" si="27"/>
        <v>#DIV/0!</v>
      </c>
      <c r="H166" s="1" t="e">
        <f t="shared" si="28"/>
        <v>#DIV/0!</v>
      </c>
      <c r="I166" s="1" t="e">
        <f t="shared" si="29"/>
        <v>#DIV/0!</v>
      </c>
      <c r="J166" s="1">
        <f t="shared" si="30"/>
        <v>0</v>
      </c>
      <c r="K166" s="1" t="e">
        <f>AF166/SUM(AF103:AF$201)</f>
        <v>#DIV/0!</v>
      </c>
      <c r="M166" t="s">
        <v>125</v>
      </c>
      <c r="N166" t="s">
        <v>107</v>
      </c>
      <c r="O166" s="2"/>
      <c r="P166" s="2"/>
      <c r="Q166" s="2"/>
      <c r="R166" s="2"/>
      <c r="S166" s="2"/>
      <c r="T166" s="2"/>
      <c r="U166" s="2"/>
      <c r="V166" s="2"/>
      <c r="W166" s="2">
        <v>299084021.05376703</v>
      </c>
      <c r="X166" s="2">
        <v>324268772.70824403</v>
      </c>
      <c r="Y166" s="2">
        <v>322606956.16847301</v>
      </c>
      <c r="Z166" s="2"/>
      <c r="AA166" s="2"/>
      <c r="AB166" s="2"/>
      <c r="AC166" s="2"/>
      <c r="AD166" s="2"/>
      <c r="AE166" s="2"/>
      <c r="AF166" s="2"/>
    </row>
    <row r="167" spans="1:32" x14ac:dyDescent="0.3">
      <c r="A167" t="str">
        <f t="shared" si="25"/>
        <v>Orbital ATK</v>
      </c>
      <c r="B167" t="str">
        <f t="shared" si="26"/>
        <v>Space Vehicle Services</v>
      </c>
      <c r="C167" s="2">
        <f t="shared" si="31"/>
        <v>26857.2518211809</v>
      </c>
      <c r="D167" s="2">
        <f t="shared" si="32"/>
        <v>348879.88743683998</v>
      </c>
      <c r="E167" s="2">
        <f t="shared" si="33"/>
        <v>0</v>
      </c>
      <c r="F167" s="2">
        <f t="shared" si="34"/>
        <v>0</v>
      </c>
      <c r="G167" s="1">
        <f t="shared" si="27"/>
        <v>-1</v>
      </c>
      <c r="H167" s="1">
        <f t="shared" si="28"/>
        <v>-1</v>
      </c>
      <c r="I167" s="1" t="e">
        <f t="shared" si="29"/>
        <v>#DIV/0!</v>
      </c>
      <c r="J167" s="1">
        <f t="shared" si="30"/>
        <v>0</v>
      </c>
      <c r="K167" s="1" t="e">
        <f>AF167/SUM(AF103:AF$201)</f>
        <v>#DIV/0!</v>
      </c>
      <c r="M167" t="s">
        <v>125</v>
      </c>
      <c r="N167" t="s">
        <v>108</v>
      </c>
      <c r="O167" s="2"/>
      <c r="P167" s="2"/>
      <c r="Q167" s="2"/>
      <c r="R167" s="2"/>
      <c r="S167" s="2"/>
      <c r="T167" s="2"/>
      <c r="U167" s="2"/>
      <c r="V167" s="2"/>
      <c r="W167" s="2">
        <v>247985.88066008899</v>
      </c>
      <c r="X167" s="2">
        <v>-26925.148977348701</v>
      </c>
      <c r="Y167" s="2">
        <v>0</v>
      </c>
      <c r="Z167" s="2">
        <v>137178.87923317601</v>
      </c>
      <c r="AA167" s="2">
        <v>120216.261983902</v>
      </c>
      <c r="AB167" s="2">
        <v>26857.2518211809</v>
      </c>
      <c r="AC167" s="2">
        <v>465344.04280408402</v>
      </c>
      <c r="AD167" s="2">
        <v>348879.88743683998</v>
      </c>
      <c r="AE167" s="2">
        <v>0</v>
      </c>
      <c r="AF167" s="2"/>
    </row>
    <row r="168" spans="1:32" x14ac:dyDescent="0.3">
      <c r="A168" t="str">
        <f t="shared" si="25"/>
        <v>Orbital ATK</v>
      </c>
      <c r="B168" t="str">
        <f t="shared" si="26"/>
        <v>Space Vehicles and Components</v>
      </c>
      <c r="C168" s="2">
        <f t="shared" si="31"/>
        <v>0</v>
      </c>
      <c r="D168" s="2">
        <f t="shared" si="32"/>
        <v>0</v>
      </c>
      <c r="E168" s="2">
        <f t="shared" si="33"/>
        <v>0</v>
      </c>
      <c r="F168" s="2">
        <f t="shared" si="34"/>
        <v>0</v>
      </c>
      <c r="G168" s="1" t="e">
        <f t="shared" ref="G168:G202" si="35">AE168/AD168-1</f>
        <v>#DIV/0!</v>
      </c>
      <c r="H168" s="1" t="e">
        <f t="shared" ref="H168:H202" si="36">AE168/AB168-1</f>
        <v>#DIV/0!</v>
      </c>
      <c r="I168" s="1" t="e">
        <f t="shared" ref="I168:I202" si="37">AF168/AE168</f>
        <v>#DIV/0!</v>
      </c>
      <c r="J168" s="1">
        <f t="shared" ref="J168:J201" si="38">AE168/SUM(AE$103:AE$201)</f>
        <v>0</v>
      </c>
      <c r="K168" s="1" t="e">
        <f>AF168/SUM(AF103:AF$201)</f>
        <v>#DIV/0!</v>
      </c>
      <c r="M168" t="s">
        <v>125</v>
      </c>
      <c r="N168" t="s">
        <v>109</v>
      </c>
      <c r="O168" s="2"/>
      <c r="P168" s="2"/>
      <c r="Q168" s="2"/>
      <c r="R168" s="2"/>
      <c r="S168" s="2"/>
      <c r="T168" s="2"/>
      <c r="U168" s="2"/>
      <c r="V168" s="2"/>
      <c r="W168" s="2">
        <v>101376542.036825</v>
      </c>
      <c r="X168" s="2">
        <v>69518253.066035599</v>
      </c>
      <c r="Y168" s="2">
        <v>240824808.60483</v>
      </c>
      <c r="Z168" s="2">
        <v>412444808.10603201</v>
      </c>
      <c r="AA168" s="2"/>
      <c r="AB168" s="2"/>
      <c r="AC168" s="2"/>
      <c r="AD168" s="2"/>
      <c r="AE168" s="2"/>
      <c r="AF168" s="2"/>
    </row>
    <row r="169" spans="1:32" x14ac:dyDescent="0.3">
      <c r="A169" t="str">
        <f t="shared" si="25"/>
        <v>RUSSIA SPACE AGENCY</v>
      </c>
      <c r="B169" t="str">
        <f t="shared" si="26"/>
        <v>R&amp;D (All Other)</v>
      </c>
      <c r="C169" s="2">
        <f t="shared" si="31"/>
        <v>0</v>
      </c>
      <c r="D169" s="2">
        <f t="shared" si="32"/>
        <v>0</v>
      </c>
      <c r="E169" s="2">
        <f t="shared" si="33"/>
        <v>0</v>
      </c>
      <c r="F169" s="2">
        <f t="shared" si="34"/>
        <v>0</v>
      </c>
      <c r="G169" s="1" t="e">
        <f t="shared" si="35"/>
        <v>#DIV/0!</v>
      </c>
      <c r="H169" s="1" t="e">
        <f t="shared" si="36"/>
        <v>#DIV/0!</v>
      </c>
      <c r="I169" s="1" t="e">
        <f t="shared" si="37"/>
        <v>#DIV/0!</v>
      </c>
      <c r="J169" s="1">
        <f t="shared" si="38"/>
        <v>0</v>
      </c>
      <c r="K169" s="1" t="e">
        <f>AF169/SUM(AF103:AF$201)</f>
        <v>#DIV/0!</v>
      </c>
      <c r="M169" t="s">
        <v>112</v>
      </c>
      <c r="N169" t="s">
        <v>102</v>
      </c>
      <c r="O169" s="2"/>
      <c r="P169" s="2"/>
      <c r="Q169" s="2"/>
      <c r="R169" s="2">
        <v>464485088.56079799</v>
      </c>
      <c r="S169" s="2">
        <v>552450019.41364002</v>
      </c>
      <c r="T169" s="2">
        <v>768656839.40025604</v>
      </c>
      <c r="U169" s="2">
        <v>366868123.61607599</v>
      </c>
      <c r="V169" s="2">
        <v>394778719.06763297</v>
      </c>
      <c r="W169" s="2">
        <v>575406808.55172098</v>
      </c>
      <c r="X169" s="2">
        <v>292729219.48913699</v>
      </c>
      <c r="Y169" s="2">
        <v>311189687.15396202</v>
      </c>
      <c r="Z169" s="2"/>
      <c r="AA169" s="2"/>
      <c r="AB169" s="2"/>
      <c r="AC169" s="2"/>
      <c r="AD169" s="2"/>
      <c r="AE169" s="2"/>
      <c r="AF169" s="2"/>
    </row>
    <row r="170" spans="1:32" x14ac:dyDescent="0.3">
      <c r="A170" t="str">
        <f t="shared" si="25"/>
        <v>RUSSIA SPACE AGENCY</v>
      </c>
      <c r="B170" t="str">
        <f t="shared" si="26"/>
        <v>Space Vehicle Services</v>
      </c>
      <c r="C170" s="2">
        <f t="shared" si="31"/>
        <v>157877867.49397501</v>
      </c>
      <c r="D170" s="2">
        <f t="shared" si="32"/>
        <v>2619052.4772875099</v>
      </c>
      <c r="E170" s="2">
        <f t="shared" si="33"/>
        <v>6014852</v>
      </c>
      <c r="F170" s="2">
        <f t="shared" si="34"/>
        <v>0</v>
      </c>
      <c r="G170" s="1">
        <f t="shared" si="35"/>
        <v>1.296575594479664</v>
      </c>
      <c r="H170" s="1">
        <f t="shared" si="36"/>
        <v>-0.96190186695909397</v>
      </c>
      <c r="I170" s="1">
        <f t="shared" si="37"/>
        <v>0</v>
      </c>
      <c r="J170" s="1">
        <f t="shared" si="38"/>
        <v>4.9968920217189836E-4</v>
      </c>
      <c r="K170" s="1" t="e">
        <f>AF170/SUM(AF103:AF$201)</f>
        <v>#DIV/0!</v>
      </c>
      <c r="M170" t="s">
        <v>112</v>
      </c>
      <c r="N170" t="s">
        <v>108</v>
      </c>
      <c r="O170" s="2">
        <v>141637178.26215899</v>
      </c>
      <c r="P170" s="2">
        <v>277098307.63822001</v>
      </c>
      <c r="Q170" s="2">
        <v>531600036.81458801</v>
      </c>
      <c r="R170" s="2"/>
      <c r="S170" s="2"/>
      <c r="T170" s="2"/>
      <c r="U170" s="2"/>
      <c r="V170" s="2"/>
      <c r="W170" s="2"/>
      <c r="X170" s="2"/>
      <c r="Y170" s="2"/>
      <c r="Z170" s="2">
        <v>152210296.100788</v>
      </c>
      <c r="AA170" s="2">
        <v>216362793.531582</v>
      </c>
      <c r="AB170" s="2">
        <v>157877867.49397501</v>
      </c>
      <c r="AC170" s="2">
        <v>3819800.2749513201</v>
      </c>
      <c r="AD170" s="2">
        <v>2619052.4772875099</v>
      </c>
      <c r="AE170" s="2">
        <v>6014852</v>
      </c>
      <c r="AF170" s="2"/>
    </row>
    <row r="171" spans="1:32" x14ac:dyDescent="0.3">
      <c r="A171" t="str">
        <f t="shared" si="25"/>
        <v>Rocket Lab</v>
      </c>
      <c r="B171" t="str">
        <f t="shared" si="26"/>
        <v>R&amp;D (All Other)</v>
      </c>
      <c r="C171" s="2">
        <f t="shared" si="31"/>
        <v>0</v>
      </c>
      <c r="D171" s="2">
        <f t="shared" si="32"/>
        <v>387971.98664061201</v>
      </c>
      <c r="E171" s="2">
        <f t="shared" si="33"/>
        <v>1128350</v>
      </c>
      <c r="F171" s="2">
        <f t="shared" si="34"/>
        <v>0</v>
      </c>
      <c r="G171" s="1">
        <f t="shared" si="35"/>
        <v>1.9083285362177924</v>
      </c>
      <c r="H171" s="1" t="e">
        <f t="shared" si="36"/>
        <v>#DIV/0!</v>
      </c>
      <c r="I171" s="1">
        <f t="shared" si="37"/>
        <v>0</v>
      </c>
      <c r="J171" s="1">
        <f t="shared" si="38"/>
        <v>9.3738684055844022E-5</v>
      </c>
      <c r="K171" s="1" t="e">
        <f>AF171/SUM(AF103:AF$201)</f>
        <v>#DIV/0!</v>
      </c>
      <c r="M171" t="s">
        <v>113</v>
      </c>
      <c r="N171" t="s">
        <v>102</v>
      </c>
      <c r="O171" s="2"/>
      <c r="P171" s="2"/>
      <c r="Q171" s="2"/>
      <c r="R171" s="2"/>
      <c r="S171" s="2"/>
      <c r="T171" s="2"/>
      <c r="U171" s="2"/>
      <c r="V171" s="2"/>
      <c r="W171" s="2">
        <v>125077.956947493</v>
      </c>
      <c r="X171" s="2"/>
      <c r="Y171" s="2"/>
      <c r="Z171" s="2"/>
      <c r="AA171" s="2"/>
      <c r="AB171" s="2"/>
      <c r="AC171" s="2">
        <v>1221818.8817580601</v>
      </c>
      <c r="AD171" s="2">
        <v>387971.98664061201</v>
      </c>
      <c r="AE171" s="2">
        <v>1128350</v>
      </c>
      <c r="AF171" s="2"/>
    </row>
    <row r="172" spans="1:32" x14ac:dyDescent="0.3">
      <c r="A172" t="str">
        <f t="shared" si="25"/>
        <v>Rocket Lab</v>
      </c>
      <c r="B172" t="str">
        <f t="shared" si="26"/>
        <v>Space Transp. and Launch</v>
      </c>
      <c r="C172" s="2">
        <f t="shared" si="31"/>
        <v>11364580.4262089</v>
      </c>
      <c r="D172" s="2">
        <f t="shared" si="32"/>
        <v>0</v>
      </c>
      <c r="E172" s="2">
        <f t="shared" si="33"/>
        <v>14099000</v>
      </c>
      <c r="F172" s="2">
        <f t="shared" si="34"/>
        <v>0</v>
      </c>
      <c r="G172" s="1" t="e">
        <f t="shared" si="35"/>
        <v>#DIV/0!</v>
      </c>
      <c r="H172" s="1">
        <f t="shared" si="36"/>
        <v>0.24060893330342448</v>
      </c>
      <c r="I172" s="1">
        <f t="shared" si="37"/>
        <v>0</v>
      </c>
      <c r="J172" s="1">
        <f t="shared" si="38"/>
        <v>1.1712870177722735E-3</v>
      </c>
      <c r="K172" s="1" t="e">
        <f>AF172/SUM(AF103:AF$201)</f>
        <v>#DIV/0!</v>
      </c>
      <c r="M172" t="s">
        <v>113</v>
      </c>
      <c r="N172" t="s">
        <v>99</v>
      </c>
      <c r="O172" s="2"/>
      <c r="P172" s="2"/>
      <c r="Q172" s="2"/>
      <c r="R172" s="2"/>
      <c r="S172" s="2"/>
      <c r="T172" s="2"/>
      <c r="U172" s="2"/>
      <c r="V172" s="2"/>
      <c r="W172" s="2">
        <v>3784970.78714502</v>
      </c>
      <c r="X172" s="2">
        <v>4872124.7732857596</v>
      </c>
      <c r="Y172" s="2">
        <v>0</v>
      </c>
      <c r="Z172" s="2">
        <v>7799094.3327917</v>
      </c>
      <c r="AA172" s="2">
        <v>0</v>
      </c>
      <c r="AB172" s="2">
        <v>11364580.4262089</v>
      </c>
      <c r="AC172" s="2">
        <v>510221.271309976</v>
      </c>
      <c r="AD172" s="2">
        <v>0</v>
      </c>
      <c r="AE172" s="2">
        <v>14099000</v>
      </c>
      <c r="AF172" s="2"/>
    </row>
    <row r="173" spans="1:32" x14ac:dyDescent="0.3">
      <c r="A173" t="str">
        <f t="shared" si="25"/>
        <v>Rocket Lab</v>
      </c>
      <c r="B173" t="str">
        <f t="shared" si="26"/>
        <v>Space Vehicles and Components</v>
      </c>
      <c r="C173" s="2">
        <f t="shared" si="31"/>
        <v>108216.03297911699</v>
      </c>
      <c r="D173" s="2">
        <f t="shared" si="32"/>
        <v>0</v>
      </c>
      <c r="E173" s="2">
        <f t="shared" si="33"/>
        <v>0</v>
      </c>
      <c r="F173" s="2">
        <f t="shared" si="34"/>
        <v>0</v>
      </c>
      <c r="G173" s="1" t="e">
        <f t="shared" si="35"/>
        <v>#DIV/0!</v>
      </c>
      <c r="H173" s="1">
        <f t="shared" si="36"/>
        <v>-1</v>
      </c>
      <c r="I173" s="1" t="e">
        <f t="shared" si="37"/>
        <v>#DIV/0!</v>
      </c>
      <c r="J173" s="1">
        <f t="shared" si="38"/>
        <v>0</v>
      </c>
      <c r="K173" s="1" t="e">
        <f>AF173/SUM(AF103:AF$201)</f>
        <v>#DIV/0!</v>
      </c>
      <c r="M173" t="s">
        <v>113</v>
      </c>
      <c r="N173" t="s">
        <v>109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>
        <v>108216.03297911699</v>
      </c>
      <c r="AC173" s="2"/>
      <c r="AD173" s="2"/>
      <c r="AE173" s="2"/>
      <c r="AF173" s="2"/>
    </row>
    <row r="174" spans="1:32" x14ac:dyDescent="0.3">
      <c r="A174" t="str">
        <f t="shared" si="25"/>
        <v>SIERRA NEVADA</v>
      </c>
      <c r="B174" t="str">
        <f t="shared" si="26"/>
        <v>R&amp;D (All Other)</v>
      </c>
      <c r="C174" s="2">
        <f t="shared" si="31"/>
        <v>2200241.4381870502</v>
      </c>
      <c r="D174" s="2">
        <f t="shared" si="32"/>
        <v>3578509.29174294</v>
      </c>
      <c r="E174" s="2">
        <f t="shared" si="33"/>
        <v>1523162.75</v>
      </c>
      <c r="F174" s="2">
        <f t="shared" si="34"/>
        <v>0</v>
      </c>
      <c r="G174" s="1">
        <f t="shared" si="35"/>
        <v>-0.57435830793717679</v>
      </c>
      <c r="H174" s="1">
        <f t="shared" si="36"/>
        <v>-0.30772926845016968</v>
      </c>
      <c r="I174" s="1">
        <f t="shared" si="37"/>
        <v>0</v>
      </c>
      <c r="J174" s="1">
        <f t="shared" si="38"/>
        <v>1.2653810589611427E-4</v>
      </c>
      <c r="K174" s="1" t="e">
        <f>AF174/SUM(AF103:AF$201)</f>
        <v>#DIV/0!</v>
      </c>
      <c r="M174" t="s">
        <v>126</v>
      </c>
      <c r="N174" t="s">
        <v>102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>
        <v>719622.181338239</v>
      </c>
      <c r="Z174" s="2">
        <v>2592663.14350976</v>
      </c>
      <c r="AA174" s="2">
        <v>1192442.5132170301</v>
      </c>
      <c r="AB174" s="2">
        <v>2200241.4381870502</v>
      </c>
      <c r="AC174" s="2">
        <v>520647.01154827402</v>
      </c>
      <c r="AD174" s="2">
        <v>3578509.29174294</v>
      </c>
      <c r="AE174" s="2">
        <v>1523162.75</v>
      </c>
      <c r="AF174" s="2"/>
    </row>
    <row r="175" spans="1:32" x14ac:dyDescent="0.3">
      <c r="A175" t="str">
        <f t="shared" si="25"/>
        <v>SIERRA NEVADA</v>
      </c>
      <c r="B175" t="str">
        <f t="shared" si="26"/>
        <v>R&amp;D (Defense)</v>
      </c>
      <c r="C175" s="2">
        <f t="shared" si="31"/>
        <v>8878102.3725338597</v>
      </c>
      <c r="D175" s="2">
        <f t="shared" si="32"/>
        <v>0</v>
      </c>
      <c r="E175" s="2">
        <f t="shared" si="33"/>
        <v>0</v>
      </c>
      <c r="F175" s="2">
        <f t="shared" si="34"/>
        <v>0</v>
      </c>
      <c r="G175" s="1" t="e">
        <f t="shared" si="35"/>
        <v>#DIV/0!</v>
      </c>
      <c r="H175" s="1">
        <f t="shared" si="36"/>
        <v>-1</v>
      </c>
      <c r="I175" s="1" t="e">
        <f t="shared" si="37"/>
        <v>#DIV/0!</v>
      </c>
      <c r="J175" s="1">
        <f t="shared" si="38"/>
        <v>0</v>
      </c>
      <c r="K175" s="1" t="e">
        <f>AF175/SUM(AF103:AF$201)</f>
        <v>#DIV/0!</v>
      </c>
      <c r="M175" t="s">
        <v>126</v>
      </c>
      <c r="N175" t="s">
        <v>98</v>
      </c>
      <c r="O175" s="2">
        <v>0</v>
      </c>
      <c r="P175" s="2">
        <v>0</v>
      </c>
      <c r="Q175" s="2">
        <v>1304313.3498318</v>
      </c>
      <c r="R175" s="2">
        <v>1644768.0214756499</v>
      </c>
      <c r="S175" s="2">
        <v>23687730.2188094</v>
      </c>
      <c r="T175" s="2">
        <v>14491423.280408001</v>
      </c>
      <c r="U175" s="2">
        <v>1222888.3260607601</v>
      </c>
      <c r="V175" s="2">
        <v>7934544.9433997404</v>
      </c>
      <c r="W175" s="2">
        <v>2200577.08892794</v>
      </c>
      <c r="X175" s="2">
        <v>9392407.0110175908</v>
      </c>
      <c r="Y175" s="2">
        <v>5367561.2455127798</v>
      </c>
      <c r="Z175" s="2">
        <v>44049422.830302797</v>
      </c>
      <c r="AA175" s="2">
        <v>-38144568.254865997</v>
      </c>
      <c r="AB175" s="2">
        <v>8878102.3725338597</v>
      </c>
      <c r="AC175" s="2"/>
      <c r="AD175" s="2"/>
      <c r="AE175" s="2"/>
      <c r="AF175" s="2"/>
    </row>
    <row r="176" spans="1:32" x14ac:dyDescent="0.3">
      <c r="A176" t="str">
        <f t="shared" si="25"/>
        <v>SIERRA NEVADA</v>
      </c>
      <c r="B176" t="str">
        <f t="shared" si="26"/>
        <v>R&amp;D (Space Flight)</v>
      </c>
      <c r="C176" s="2">
        <f t="shared" si="31"/>
        <v>9564922.0573964603</v>
      </c>
      <c r="D176" s="2">
        <f t="shared" si="32"/>
        <v>12802944.9035607</v>
      </c>
      <c r="E176" s="2">
        <f t="shared" si="33"/>
        <v>7300020</v>
      </c>
      <c r="F176" s="2">
        <f t="shared" si="34"/>
        <v>0</v>
      </c>
      <c r="G176" s="1">
        <f t="shared" si="35"/>
        <v>-0.42981711981204029</v>
      </c>
      <c r="H176" s="1">
        <f t="shared" si="36"/>
        <v>-0.23679252625430791</v>
      </c>
      <c r="I176" s="1">
        <f t="shared" si="37"/>
        <v>0</v>
      </c>
      <c r="J176" s="1">
        <f t="shared" si="38"/>
        <v>6.0645568164252443E-4</v>
      </c>
      <c r="K176" s="1" t="e">
        <f>AF176/SUM(AF103:AF$201)</f>
        <v>#DIV/0!</v>
      </c>
      <c r="M176" t="s">
        <v>126</v>
      </c>
      <c r="N176" t="s">
        <v>103</v>
      </c>
      <c r="O176" s="2"/>
      <c r="P176" s="2">
        <v>138449.10038709699</v>
      </c>
      <c r="Q176" s="2"/>
      <c r="R176" s="2"/>
      <c r="S176" s="2"/>
      <c r="T176" s="2"/>
      <c r="U176" s="2">
        <v>10426732.043254901</v>
      </c>
      <c r="V176" s="2">
        <v>2401957.3322746898</v>
      </c>
      <c r="W176" s="2"/>
      <c r="X176" s="2"/>
      <c r="Y176" s="2">
        <v>5946553.5722377403</v>
      </c>
      <c r="Z176" s="2">
        <v>9267092.9622066505</v>
      </c>
      <c r="AA176" s="2">
        <v>4250514.6875600796</v>
      </c>
      <c r="AB176" s="2">
        <v>9564922.0573964603</v>
      </c>
      <c r="AC176" s="2">
        <v>11734047.740232101</v>
      </c>
      <c r="AD176" s="2">
        <v>12802944.9035607</v>
      </c>
      <c r="AE176" s="2">
        <v>7300020</v>
      </c>
      <c r="AF176" s="2"/>
    </row>
    <row r="177" spans="1:32" x14ac:dyDescent="0.3">
      <c r="A177" t="str">
        <f t="shared" si="25"/>
        <v>SIERRA NEVADA</v>
      </c>
      <c r="B177" t="str">
        <f t="shared" si="26"/>
        <v>R&amp;D (Space Station)</v>
      </c>
      <c r="C177" s="2">
        <f t="shared" si="31"/>
        <v>0</v>
      </c>
      <c r="D177" s="2">
        <f t="shared" si="32"/>
        <v>0</v>
      </c>
      <c r="E177" s="2">
        <f t="shared" si="33"/>
        <v>0</v>
      </c>
      <c r="F177" s="2">
        <f t="shared" si="34"/>
        <v>0</v>
      </c>
      <c r="G177" s="1" t="e">
        <f t="shared" si="35"/>
        <v>#DIV/0!</v>
      </c>
      <c r="H177" s="1" t="e">
        <f t="shared" si="36"/>
        <v>#DIV/0!</v>
      </c>
      <c r="I177" s="1" t="e">
        <f t="shared" si="37"/>
        <v>#DIV/0!</v>
      </c>
      <c r="J177" s="1">
        <f t="shared" si="38"/>
        <v>0</v>
      </c>
      <c r="K177" s="1" t="e">
        <f>AF177/SUM(AF103:AF$201)</f>
        <v>#DIV/0!</v>
      </c>
      <c r="M177" t="s">
        <v>126</v>
      </c>
      <c r="N177" t="s">
        <v>106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>
        <v>305175.00005862402</v>
      </c>
      <c r="Z177" s="2"/>
      <c r="AA177" s="2"/>
      <c r="AB177" s="2"/>
      <c r="AC177" s="2">
        <v>91655.437121772105</v>
      </c>
      <c r="AD177" s="2"/>
      <c r="AE177" s="2"/>
      <c r="AF177" s="2"/>
    </row>
    <row r="178" spans="1:32" x14ac:dyDescent="0.3">
      <c r="A178" t="str">
        <f t="shared" si="25"/>
        <v>SIERRA NEVADA</v>
      </c>
      <c r="B178" t="str">
        <f t="shared" si="26"/>
        <v>Space Transp. and Launch</v>
      </c>
      <c r="C178" s="2">
        <f t="shared" si="31"/>
        <v>387312226.64138198</v>
      </c>
      <c r="D178" s="2">
        <f t="shared" si="32"/>
        <v>137488853.08377999</v>
      </c>
      <c r="E178" s="2">
        <f t="shared" si="33"/>
        <v>44254333.649999999</v>
      </c>
      <c r="F178" s="2">
        <f t="shared" si="34"/>
        <v>0</v>
      </c>
      <c r="G178" s="1">
        <f t="shared" si="35"/>
        <v>-0.67812420674544982</v>
      </c>
      <c r="H178" s="1">
        <f t="shared" si="36"/>
        <v>-0.88573990025113325</v>
      </c>
      <c r="I178" s="1">
        <f t="shared" si="37"/>
        <v>0</v>
      </c>
      <c r="J178" s="1">
        <f t="shared" si="38"/>
        <v>3.6764682945178858E-3</v>
      </c>
      <c r="K178" s="1" t="e">
        <f>AF178/SUM(AF103:AF$201)</f>
        <v>#DIV/0!</v>
      </c>
      <c r="M178" t="s">
        <v>126</v>
      </c>
      <c r="N178" t="s">
        <v>99</v>
      </c>
      <c r="O178" s="2"/>
      <c r="P178" s="2"/>
      <c r="Q178" s="2"/>
      <c r="R178" s="2"/>
      <c r="S178" s="2"/>
      <c r="T178" s="2"/>
      <c r="U178" s="2"/>
      <c r="V178" s="2"/>
      <c r="W178" s="2"/>
      <c r="X178" s="2">
        <v>91503332.169642404</v>
      </c>
      <c r="Y178" s="2">
        <v>137014174.708588</v>
      </c>
      <c r="Z178" s="2">
        <v>350558386.71628898</v>
      </c>
      <c r="AA178" s="2">
        <v>124095351.148191</v>
      </c>
      <c r="AB178" s="2">
        <v>387312226.64138198</v>
      </c>
      <c r="AC178" s="2">
        <v>45903924.993353397</v>
      </c>
      <c r="AD178" s="2">
        <v>137488853.08377999</v>
      </c>
      <c r="AE178" s="2">
        <v>44254333.649999999</v>
      </c>
      <c r="AF178" s="2"/>
    </row>
    <row r="179" spans="1:32" x14ac:dyDescent="0.3">
      <c r="A179" t="str">
        <f t="shared" si="25"/>
        <v>SIERRA NEVADA</v>
      </c>
      <c r="B179" t="str">
        <f t="shared" si="26"/>
        <v>Space Vehicles and Components</v>
      </c>
      <c r="C179" s="2">
        <f t="shared" si="31"/>
        <v>0</v>
      </c>
      <c r="D179" s="2">
        <f t="shared" si="32"/>
        <v>-52952.769666548898</v>
      </c>
      <c r="E179" s="2">
        <f t="shared" si="33"/>
        <v>57206</v>
      </c>
      <c r="F179" s="2">
        <f t="shared" si="34"/>
        <v>0</v>
      </c>
      <c r="G179" s="1">
        <f t="shared" si="35"/>
        <v>-2.0803212062416057</v>
      </c>
      <c r="H179" s="1" t="e">
        <f t="shared" si="36"/>
        <v>#DIV/0!</v>
      </c>
      <c r="I179" s="1">
        <f t="shared" si="37"/>
        <v>0</v>
      </c>
      <c r="J179" s="1">
        <f t="shared" si="38"/>
        <v>4.752439544554981E-6</v>
      </c>
      <c r="K179" s="1" t="e">
        <f>AF179/SUM(AF103:AF$201)</f>
        <v>#DIV/0!</v>
      </c>
      <c r="M179" t="s">
        <v>126</v>
      </c>
      <c r="N179" t="s">
        <v>109</v>
      </c>
      <c r="O179" s="2"/>
      <c r="P179" s="2">
        <v>95633.751807675595</v>
      </c>
      <c r="Q179" s="2">
        <v>0</v>
      </c>
      <c r="R179" s="2"/>
      <c r="S179" s="2"/>
      <c r="T179" s="2"/>
      <c r="U179" s="2">
        <v>2459704.7065299102</v>
      </c>
      <c r="V179" s="2"/>
      <c r="W179" s="2">
        <v>136230.170046938</v>
      </c>
      <c r="X179" s="2"/>
      <c r="Y179" s="2"/>
      <c r="Z179" s="2"/>
      <c r="AA179" s="2"/>
      <c r="AB179" s="2"/>
      <c r="AC179" s="2">
        <v>4876762.9391917503</v>
      </c>
      <c r="AD179" s="2">
        <v>-52952.769666548898</v>
      </c>
      <c r="AE179" s="2">
        <v>57206</v>
      </c>
      <c r="AF179" s="2"/>
    </row>
    <row r="180" spans="1:32" x14ac:dyDescent="0.3">
      <c r="A180" t="str">
        <f t="shared" si="25"/>
        <v>SPACEX</v>
      </c>
      <c r="B180" t="str">
        <f t="shared" si="26"/>
        <v>Other Products</v>
      </c>
      <c r="C180" s="2">
        <f t="shared" si="31"/>
        <v>0</v>
      </c>
      <c r="D180" s="2">
        <f t="shared" si="32"/>
        <v>1367715.2392869799</v>
      </c>
      <c r="E180" s="2">
        <f t="shared" si="33"/>
        <v>1530246</v>
      </c>
      <c r="F180" s="2">
        <f t="shared" si="34"/>
        <v>0</v>
      </c>
      <c r="G180" s="1">
        <f t="shared" si="35"/>
        <v>0.1188337718586443</v>
      </c>
      <c r="H180" s="1" t="e">
        <f t="shared" si="36"/>
        <v>#DIV/0!</v>
      </c>
      <c r="I180" s="1">
        <f t="shared" si="37"/>
        <v>0</v>
      </c>
      <c r="J180" s="1">
        <f t="shared" si="38"/>
        <v>1.2712655321639482E-4</v>
      </c>
      <c r="K180" s="1" t="e">
        <f>AF180/SUM(AF103:AF$201)</f>
        <v>#DIV/0!</v>
      </c>
      <c r="M180" t="s">
        <v>114</v>
      </c>
      <c r="N180" t="s">
        <v>105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>
        <v>41958.065994438897</v>
      </c>
      <c r="AD180" s="2">
        <v>1367715.2392869799</v>
      </c>
      <c r="AE180" s="2">
        <v>1530246</v>
      </c>
      <c r="AF180" s="2"/>
    </row>
    <row r="181" spans="1:32" x14ac:dyDescent="0.3">
      <c r="A181" t="str">
        <f t="shared" si="25"/>
        <v>SPACEX</v>
      </c>
      <c r="B181" t="str">
        <f t="shared" si="26"/>
        <v>Other Services</v>
      </c>
      <c r="C181" s="2">
        <f t="shared" si="31"/>
        <v>5812.43937905654</v>
      </c>
      <c r="D181" s="2">
        <f t="shared" si="32"/>
        <v>3413509.0933857202</v>
      </c>
      <c r="E181" s="2">
        <f t="shared" si="33"/>
        <v>14665132</v>
      </c>
      <c r="F181" s="2">
        <f t="shared" si="34"/>
        <v>0</v>
      </c>
      <c r="G181" s="1">
        <f t="shared" si="35"/>
        <v>3.2962041696084237</v>
      </c>
      <c r="H181" s="1">
        <f t="shared" si="36"/>
        <v>2522.0597763895139</v>
      </c>
      <c r="I181" s="1">
        <f t="shared" si="37"/>
        <v>0</v>
      </c>
      <c r="J181" s="1">
        <f t="shared" si="38"/>
        <v>1.2183189393231248E-3</v>
      </c>
      <c r="K181" s="1" t="e">
        <f>AF181/SUM(AF103:AF$201)</f>
        <v>#DIV/0!</v>
      </c>
      <c r="M181" t="s">
        <v>114</v>
      </c>
      <c r="N181" t="s">
        <v>101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>
        <v>5812.43937905654</v>
      </c>
      <c r="AC181" s="2">
        <v>848136.89985576796</v>
      </c>
      <c r="AD181" s="2">
        <v>3413509.0933857202</v>
      </c>
      <c r="AE181" s="2">
        <v>14665132</v>
      </c>
      <c r="AF181" s="2"/>
    </row>
    <row r="182" spans="1:32" x14ac:dyDescent="0.3">
      <c r="A182" t="str">
        <f t="shared" si="25"/>
        <v>SPACEX</v>
      </c>
      <c r="B182" t="str">
        <f t="shared" si="26"/>
        <v>R&amp;D (All Other)</v>
      </c>
      <c r="C182" s="2">
        <f t="shared" ref="C182:C202" si="39">AB182</f>
        <v>63355916.773292102</v>
      </c>
      <c r="D182" s="2">
        <f t="shared" ref="D182:D202" si="40">AD182</f>
        <v>-744122.95015053102</v>
      </c>
      <c r="E182" s="2">
        <f t="shared" ref="E182:E202" si="41">AE182</f>
        <v>2227759</v>
      </c>
      <c r="F182" s="2">
        <f t="shared" ref="F182:F202" si="42">AF182</f>
        <v>0</v>
      </c>
      <c r="G182" s="1">
        <f t="shared" si="35"/>
        <v>-3.9938049882070423</v>
      </c>
      <c r="H182" s="1">
        <f t="shared" si="36"/>
        <v>-0.96483739619818554</v>
      </c>
      <c r="I182" s="1">
        <f t="shared" si="37"/>
        <v>0</v>
      </c>
      <c r="J182" s="1">
        <f t="shared" si="38"/>
        <v>1.8507306868751985E-4</v>
      </c>
      <c r="K182" s="1" t="e">
        <f>AF182/SUM(AF103:AF$201)</f>
        <v>#DIV/0!</v>
      </c>
      <c r="M182" t="s">
        <v>114</v>
      </c>
      <c r="N182" t="s">
        <v>102</v>
      </c>
      <c r="O182" s="2"/>
      <c r="P182" s="2"/>
      <c r="Q182" s="2"/>
      <c r="R182" s="2"/>
      <c r="S182" s="2"/>
      <c r="T182" s="2"/>
      <c r="U182" s="2"/>
      <c r="V182" s="2">
        <v>163459517.40164</v>
      </c>
      <c r="W182" s="2">
        <v>155402767.52509499</v>
      </c>
      <c r="X182" s="2">
        <v>476002348.80852801</v>
      </c>
      <c r="Y182" s="2">
        <v>560445044.856861</v>
      </c>
      <c r="Z182" s="2">
        <v>174778862.229835</v>
      </c>
      <c r="AA182" s="2">
        <v>76795420.093997493</v>
      </c>
      <c r="AB182" s="2">
        <v>63355916.773292102</v>
      </c>
      <c r="AC182" s="2">
        <v>8743106.54709992</v>
      </c>
      <c r="AD182" s="2">
        <v>-744122.95015053102</v>
      </c>
      <c r="AE182" s="2">
        <v>2227759</v>
      </c>
      <c r="AF182" s="2"/>
    </row>
    <row r="183" spans="1:32" x14ac:dyDescent="0.3">
      <c r="A183" t="str">
        <f t="shared" si="25"/>
        <v>SPACEX</v>
      </c>
      <c r="B183" t="str">
        <f t="shared" si="26"/>
        <v>R&amp;D (Defense)</v>
      </c>
      <c r="C183" s="2">
        <f t="shared" si="39"/>
        <v>0</v>
      </c>
      <c r="D183" s="2">
        <f t="shared" si="40"/>
        <v>113274172.11253799</v>
      </c>
      <c r="E183" s="2">
        <f t="shared" si="41"/>
        <v>13244513</v>
      </c>
      <c r="F183" s="2">
        <f t="shared" si="42"/>
        <v>0</v>
      </c>
      <c r="G183" s="1">
        <f t="shared" si="35"/>
        <v>-0.88307561421114111</v>
      </c>
      <c r="H183" s="1" t="e">
        <f t="shared" si="36"/>
        <v>#DIV/0!</v>
      </c>
      <c r="I183" s="1">
        <f t="shared" si="37"/>
        <v>0</v>
      </c>
      <c r="J183" s="1">
        <f t="shared" si="38"/>
        <v>1.1002997470470322E-3</v>
      </c>
      <c r="K183" s="1" t="e">
        <f>AF183/SUM(AF103:AF$201)</f>
        <v>#DIV/0!</v>
      </c>
      <c r="M183" t="s">
        <v>114</v>
      </c>
      <c r="N183" t="s">
        <v>98</v>
      </c>
      <c r="O183" s="2"/>
      <c r="P183" s="2">
        <v>5548005.9061740702</v>
      </c>
      <c r="Q183" s="2">
        <v>0</v>
      </c>
      <c r="R183" s="2"/>
      <c r="S183" s="2"/>
      <c r="T183" s="2"/>
      <c r="U183" s="2"/>
      <c r="V183" s="2"/>
      <c r="W183" s="2"/>
      <c r="X183" s="2"/>
      <c r="Y183" s="2"/>
      <c r="Z183" s="2">
        <v>41760468.222592399</v>
      </c>
      <c r="AA183" s="2">
        <v>701907.09652708296</v>
      </c>
      <c r="AB183" s="2"/>
      <c r="AC183" s="2">
        <v>49732117.4409445</v>
      </c>
      <c r="AD183" s="2">
        <v>113274172.11253799</v>
      </c>
      <c r="AE183" s="2">
        <v>13244513</v>
      </c>
      <c r="AF183" s="2"/>
    </row>
    <row r="184" spans="1:32" x14ac:dyDescent="0.3">
      <c r="A184" t="str">
        <f t="shared" si="25"/>
        <v>SPACEX</v>
      </c>
      <c r="B184" t="str">
        <f t="shared" si="26"/>
        <v>R&amp;D (Space Flight)</v>
      </c>
      <c r="C184" s="2">
        <f t="shared" si="39"/>
        <v>112068041.121241</v>
      </c>
      <c r="D184" s="2">
        <f t="shared" si="40"/>
        <v>907528714.99888206</v>
      </c>
      <c r="E184" s="2">
        <f t="shared" si="41"/>
        <v>978161481.12</v>
      </c>
      <c r="F184" s="2">
        <f t="shared" si="42"/>
        <v>0</v>
      </c>
      <c r="G184" s="1">
        <f t="shared" si="35"/>
        <v>7.7829786489130415E-2</v>
      </c>
      <c r="H184" s="1">
        <f t="shared" si="36"/>
        <v>7.7282821340811552</v>
      </c>
      <c r="I184" s="1">
        <f t="shared" si="37"/>
        <v>0</v>
      </c>
      <c r="J184" s="1">
        <f t="shared" si="38"/>
        <v>8.1261638706344771E-2</v>
      </c>
      <c r="K184" s="1" t="e">
        <f>AF184/SUM(AF103:AF$201)</f>
        <v>#DIV/0!</v>
      </c>
      <c r="M184" t="s">
        <v>114</v>
      </c>
      <c r="N184" t="s">
        <v>103</v>
      </c>
      <c r="O184" s="2"/>
      <c r="P184" s="2"/>
      <c r="Q184" s="2">
        <v>178355.445803765</v>
      </c>
      <c r="R184" s="2">
        <v>0</v>
      </c>
      <c r="S184" s="2">
        <v>393539.642468712</v>
      </c>
      <c r="T184" s="2">
        <v>0</v>
      </c>
      <c r="U184" s="2">
        <v>10426732.043254901</v>
      </c>
      <c r="V184" s="2">
        <v>1857755.97300577</v>
      </c>
      <c r="W184" s="2"/>
      <c r="X184" s="2"/>
      <c r="Y184" s="2"/>
      <c r="Z184" s="2"/>
      <c r="AA184" s="2">
        <v>584538.01675163198</v>
      </c>
      <c r="AB184" s="2">
        <v>112068041.121241</v>
      </c>
      <c r="AC184" s="2">
        <v>445054703.33763099</v>
      </c>
      <c r="AD184" s="2">
        <v>907528714.99888206</v>
      </c>
      <c r="AE184" s="2">
        <v>978161481.12</v>
      </c>
      <c r="AF184" s="2"/>
    </row>
    <row r="185" spans="1:32" x14ac:dyDescent="0.3">
      <c r="A185" t="str">
        <f t="shared" si="25"/>
        <v>SPACEX</v>
      </c>
      <c r="B185" t="str">
        <f t="shared" si="26"/>
        <v>Space Transp. and Launch</v>
      </c>
      <c r="C185" s="2">
        <f t="shared" si="39"/>
        <v>1140769269.6077001</v>
      </c>
      <c r="D185" s="2">
        <f t="shared" si="40"/>
        <v>1953663390.1036301</v>
      </c>
      <c r="E185" s="2">
        <f t="shared" si="41"/>
        <v>2099502521.9693</v>
      </c>
      <c r="F185" s="2">
        <f t="shared" si="42"/>
        <v>0</v>
      </c>
      <c r="G185" s="1">
        <f t="shared" si="35"/>
        <v>7.4649058074397479E-2</v>
      </c>
      <c r="H185" s="1">
        <f t="shared" si="36"/>
        <v>0.84042696266818218</v>
      </c>
      <c r="I185" s="1">
        <f t="shared" si="37"/>
        <v>0</v>
      </c>
      <c r="J185" s="1">
        <f t="shared" si="38"/>
        <v>0.17441804722056803</v>
      </c>
      <c r="K185" s="1" t="e">
        <f>AF185/SUM(AF103:AF$201)</f>
        <v>#DIV/0!</v>
      </c>
      <c r="M185" t="s">
        <v>114</v>
      </c>
      <c r="N185" t="s">
        <v>99</v>
      </c>
      <c r="O185" s="2"/>
      <c r="P185" s="2">
        <v>27740.029530870401</v>
      </c>
      <c r="Q185" s="2">
        <v>35048014.554654203</v>
      </c>
      <c r="R185" s="2">
        <v>157000956.58206299</v>
      </c>
      <c r="S185" s="2">
        <v>259254978.32698399</v>
      </c>
      <c r="T185" s="2">
        <v>335878641.54459399</v>
      </c>
      <c r="U185" s="2">
        <v>754512445.50119305</v>
      </c>
      <c r="V185" s="2">
        <v>463532732.09517998</v>
      </c>
      <c r="W185" s="2">
        <v>648895016.45421302</v>
      </c>
      <c r="X185" s="2">
        <v>812508592.90750098</v>
      </c>
      <c r="Y185" s="2">
        <v>761387346.44865</v>
      </c>
      <c r="Z185" s="2">
        <v>938402494.71385098</v>
      </c>
      <c r="AA185" s="2">
        <v>1432904206.1695399</v>
      </c>
      <c r="AB185" s="2">
        <v>1140769269.6077001</v>
      </c>
      <c r="AC185" s="2">
        <v>1949051155.4327199</v>
      </c>
      <c r="AD185" s="2">
        <v>1953663390.1036301</v>
      </c>
      <c r="AE185" s="2">
        <v>2099502521.9693</v>
      </c>
      <c r="AF185" s="2"/>
    </row>
    <row r="186" spans="1:32" x14ac:dyDescent="0.3">
      <c r="A186" t="str">
        <f t="shared" si="25"/>
        <v>SPACEX</v>
      </c>
      <c r="B186" t="str">
        <f t="shared" si="26"/>
        <v>Space Vehicles and Components</v>
      </c>
      <c r="C186" s="2">
        <f t="shared" si="39"/>
        <v>0</v>
      </c>
      <c r="D186" s="2">
        <f t="shared" si="40"/>
        <v>0</v>
      </c>
      <c r="E186" s="2">
        <f t="shared" si="41"/>
        <v>0</v>
      </c>
      <c r="F186" s="2">
        <f t="shared" si="42"/>
        <v>0</v>
      </c>
      <c r="G186" s="1" t="e">
        <f t="shared" si="35"/>
        <v>#DIV/0!</v>
      </c>
      <c r="H186" s="1" t="e">
        <f t="shared" si="36"/>
        <v>#DIV/0!</v>
      </c>
      <c r="I186" s="1" t="e">
        <f t="shared" si="37"/>
        <v>#DIV/0!</v>
      </c>
      <c r="J186" s="1">
        <f t="shared" si="38"/>
        <v>0</v>
      </c>
      <c r="K186" s="1" t="e">
        <f>AF186/SUM(AF103:AF$201)</f>
        <v>#DIV/0!</v>
      </c>
      <c r="M186" t="s">
        <v>114</v>
      </c>
      <c r="N186" t="s">
        <v>109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>
        <v>611038.11228141398</v>
      </c>
      <c r="AD186" s="2"/>
      <c r="AE186" s="2"/>
      <c r="AF186" s="2"/>
    </row>
    <row r="187" spans="1:32" x14ac:dyDescent="0.3">
      <c r="A187" t="str">
        <f t="shared" si="25"/>
        <v>UNITED LAUNCH ALLIANCE</v>
      </c>
      <c r="B187" t="str">
        <f t="shared" si="26"/>
        <v>Other Products</v>
      </c>
      <c r="C187" s="2">
        <f t="shared" si="39"/>
        <v>0</v>
      </c>
      <c r="D187" s="2">
        <f t="shared" si="40"/>
        <v>0</v>
      </c>
      <c r="E187" s="2">
        <f t="shared" si="41"/>
        <v>0</v>
      </c>
      <c r="F187" s="2">
        <f t="shared" si="42"/>
        <v>0</v>
      </c>
      <c r="G187" s="1" t="e">
        <f t="shared" si="35"/>
        <v>#DIV/0!</v>
      </c>
      <c r="H187" s="1" t="e">
        <f t="shared" si="36"/>
        <v>#DIV/0!</v>
      </c>
      <c r="I187" s="1" t="e">
        <f t="shared" si="37"/>
        <v>#DIV/0!</v>
      </c>
      <c r="J187" s="1">
        <f t="shared" si="38"/>
        <v>0</v>
      </c>
      <c r="K187" s="1" t="e">
        <f>AF187/SUM(AF103:AF$201)</f>
        <v>#DIV/0!</v>
      </c>
      <c r="M187" t="s">
        <v>115</v>
      </c>
      <c r="N187" t="s">
        <v>105</v>
      </c>
      <c r="O187" s="2"/>
      <c r="P187" s="2"/>
      <c r="Q187" s="2"/>
      <c r="R187" s="2"/>
      <c r="S187" s="2"/>
      <c r="T187" s="2"/>
      <c r="U187" s="2"/>
      <c r="V187" s="2"/>
      <c r="W187" s="2"/>
      <c r="X187" s="2">
        <v>119356.641646107</v>
      </c>
      <c r="Y187" s="2">
        <v>-12935.977262275001</v>
      </c>
      <c r="Z187" s="2"/>
      <c r="AA187" s="2"/>
      <c r="AB187" s="2"/>
      <c r="AC187" s="2"/>
      <c r="AD187" s="2"/>
      <c r="AE187" s="2"/>
      <c r="AF187" s="2"/>
    </row>
    <row r="188" spans="1:32" x14ac:dyDescent="0.3">
      <c r="A188" t="str">
        <f t="shared" si="25"/>
        <v>UNITED LAUNCH ALLIANCE</v>
      </c>
      <c r="B188" t="str">
        <f t="shared" si="26"/>
        <v>Other Services</v>
      </c>
      <c r="C188" s="2">
        <f t="shared" si="39"/>
        <v>0</v>
      </c>
      <c r="D188" s="2">
        <f t="shared" si="40"/>
        <v>0</v>
      </c>
      <c r="E188" s="2">
        <f t="shared" si="41"/>
        <v>0</v>
      </c>
      <c r="F188" s="2">
        <f t="shared" si="42"/>
        <v>0</v>
      </c>
      <c r="G188" s="1" t="e">
        <f t="shared" si="35"/>
        <v>#DIV/0!</v>
      </c>
      <c r="H188" s="1" t="e">
        <f t="shared" si="36"/>
        <v>#DIV/0!</v>
      </c>
      <c r="I188" s="1" t="e">
        <f t="shared" si="37"/>
        <v>#DIV/0!</v>
      </c>
      <c r="J188" s="1">
        <f t="shared" si="38"/>
        <v>0</v>
      </c>
      <c r="K188" s="1" t="e">
        <f>AF188/SUM(AF103:AF$201)</f>
        <v>#DIV/0!</v>
      </c>
      <c r="M188" t="s">
        <v>115</v>
      </c>
      <c r="N188" t="s">
        <v>101</v>
      </c>
      <c r="O188" s="2"/>
      <c r="P188" s="2"/>
      <c r="Q188" s="2"/>
      <c r="R188" s="2">
        <v>33454.911450717402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x14ac:dyDescent="0.3">
      <c r="A189" t="str">
        <f t="shared" si="25"/>
        <v>UNITED LAUNCH ALLIANCE</v>
      </c>
      <c r="B189" t="str">
        <f t="shared" si="26"/>
        <v>R&amp;D (All Other)</v>
      </c>
      <c r="C189" s="2">
        <f t="shared" si="39"/>
        <v>0</v>
      </c>
      <c r="D189" s="2">
        <f t="shared" si="40"/>
        <v>0</v>
      </c>
      <c r="E189" s="2">
        <f t="shared" si="41"/>
        <v>0</v>
      </c>
      <c r="F189" s="2">
        <f t="shared" si="42"/>
        <v>0</v>
      </c>
      <c r="G189" s="1" t="e">
        <f t="shared" si="35"/>
        <v>#DIV/0!</v>
      </c>
      <c r="H189" s="1" t="e">
        <f t="shared" si="36"/>
        <v>#DIV/0!</v>
      </c>
      <c r="I189" s="1" t="e">
        <f t="shared" si="37"/>
        <v>#DIV/0!</v>
      </c>
      <c r="J189" s="1">
        <f t="shared" si="38"/>
        <v>0</v>
      </c>
      <c r="K189" s="1" t="e">
        <f>AF189/SUM(AF103:AF$201)</f>
        <v>#DIV/0!</v>
      </c>
      <c r="M189" t="s">
        <v>115</v>
      </c>
      <c r="N189" t="s">
        <v>102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>
        <v>71629.844820011305</v>
      </c>
      <c r="AA189" s="2"/>
      <c r="AB189" s="2"/>
      <c r="AC189" s="2"/>
      <c r="AD189" s="2"/>
      <c r="AE189" s="2"/>
      <c r="AF189" s="2"/>
    </row>
    <row r="190" spans="1:32" x14ac:dyDescent="0.3">
      <c r="A190" t="str">
        <f t="shared" si="25"/>
        <v>UNITED LAUNCH ALLIANCE</v>
      </c>
      <c r="B190" t="str">
        <f t="shared" si="26"/>
        <v>R&amp;D (Defense)</v>
      </c>
      <c r="C190" s="2">
        <f t="shared" si="39"/>
        <v>0</v>
      </c>
      <c r="D190" s="2">
        <f t="shared" si="40"/>
        <v>0</v>
      </c>
      <c r="E190" s="2">
        <f t="shared" si="41"/>
        <v>0</v>
      </c>
      <c r="F190" s="2">
        <f t="shared" si="42"/>
        <v>0</v>
      </c>
      <c r="G190" s="1" t="e">
        <f t="shared" si="35"/>
        <v>#DIV/0!</v>
      </c>
      <c r="H190" s="1" t="e">
        <f t="shared" si="36"/>
        <v>#DIV/0!</v>
      </c>
      <c r="I190" s="1" t="e">
        <f t="shared" si="37"/>
        <v>#DIV/0!</v>
      </c>
      <c r="J190" s="1">
        <f t="shared" si="38"/>
        <v>0</v>
      </c>
      <c r="K190" s="1" t="e">
        <f>AF190/SUM(AF103:AF$201)</f>
        <v>#DIV/0!</v>
      </c>
      <c r="M190" t="s">
        <v>115</v>
      </c>
      <c r="N190" t="s">
        <v>98</v>
      </c>
      <c r="O190" s="2"/>
      <c r="P190" s="2"/>
      <c r="Q190" s="2">
        <v>17788275.152479898</v>
      </c>
      <c r="R190" s="2">
        <v>31294139.875431199</v>
      </c>
      <c r="S190" s="2">
        <v>0</v>
      </c>
      <c r="T190" s="2">
        <v>-2465151.9802365401</v>
      </c>
      <c r="U190" s="2">
        <v>-883623.61490503105</v>
      </c>
      <c r="V190" s="2">
        <v>-50567.522784730201</v>
      </c>
      <c r="W190" s="2">
        <v>1876737.4126379599</v>
      </c>
      <c r="X190" s="2">
        <v>-12785448.4496416</v>
      </c>
      <c r="Y190" s="2">
        <v>0</v>
      </c>
      <c r="Z190" s="2"/>
      <c r="AA190" s="2"/>
      <c r="AB190" s="2"/>
      <c r="AC190" s="2">
        <v>468627.32300664502</v>
      </c>
      <c r="AD190" s="2"/>
      <c r="AE190" s="2"/>
      <c r="AF190" s="2"/>
    </row>
    <row r="191" spans="1:32" x14ac:dyDescent="0.3">
      <c r="A191" t="str">
        <f t="shared" si="25"/>
        <v>UNITED LAUNCH ALLIANCE</v>
      </c>
      <c r="B191" t="str">
        <f t="shared" si="26"/>
        <v>R&amp;D (Space Flight)</v>
      </c>
      <c r="C191" s="2">
        <f t="shared" si="39"/>
        <v>0</v>
      </c>
      <c r="D191" s="2">
        <f t="shared" si="40"/>
        <v>13340443.950048899</v>
      </c>
      <c r="E191" s="2">
        <f t="shared" si="41"/>
        <v>16626322</v>
      </c>
      <c r="F191" s="2">
        <f t="shared" si="42"/>
        <v>0</v>
      </c>
      <c r="G191" s="1">
        <f t="shared" si="35"/>
        <v>0.24630949781390576</v>
      </c>
      <c r="H191" s="1" t="e">
        <f t="shared" si="36"/>
        <v>#DIV/0!</v>
      </c>
      <c r="I191" s="1">
        <f t="shared" si="37"/>
        <v>0</v>
      </c>
      <c r="J191" s="1">
        <f t="shared" si="38"/>
        <v>1.3812465502448077E-3</v>
      </c>
      <c r="K191" s="1" t="e">
        <f>AF191/SUM(AF103:AF$201)</f>
        <v>#DIV/0!</v>
      </c>
      <c r="M191" t="s">
        <v>115</v>
      </c>
      <c r="N191" t="s">
        <v>103</v>
      </c>
      <c r="O191" s="2"/>
      <c r="P191" s="2"/>
      <c r="Q191" s="2">
        <v>89585348.282933593</v>
      </c>
      <c r="R191" s="2">
        <v>1268632.60288164</v>
      </c>
      <c r="S191" s="2">
        <v>1096161.3791448299</v>
      </c>
      <c r="T191" s="2">
        <v>0</v>
      </c>
      <c r="U191" s="2"/>
      <c r="V191" s="2"/>
      <c r="W191" s="2">
        <v>150147.60147352199</v>
      </c>
      <c r="X191" s="2"/>
      <c r="Y191" s="2"/>
      <c r="Z191" s="2"/>
      <c r="AA191" s="2"/>
      <c r="AB191" s="2"/>
      <c r="AC191" s="2">
        <v>4826286.40118449</v>
      </c>
      <c r="AD191" s="2">
        <v>13340443.950048899</v>
      </c>
      <c r="AE191" s="2">
        <v>16626322</v>
      </c>
      <c r="AF191" s="2"/>
    </row>
    <row r="192" spans="1:32" x14ac:dyDescent="0.3">
      <c r="A192" t="str">
        <f t="shared" si="25"/>
        <v>UNITED LAUNCH ALLIANCE</v>
      </c>
      <c r="B192" t="str">
        <f t="shared" si="26"/>
        <v>Space Transp. and Launch</v>
      </c>
      <c r="C192" s="2">
        <f t="shared" si="39"/>
        <v>1498152111.6665599</v>
      </c>
      <c r="D192" s="2">
        <f t="shared" si="40"/>
        <v>1160725124.5162101</v>
      </c>
      <c r="E192" s="2">
        <f t="shared" si="41"/>
        <v>1041630672.8203</v>
      </c>
      <c r="F192" s="2">
        <f t="shared" si="42"/>
        <v>0</v>
      </c>
      <c r="G192" s="1">
        <f t="shared" si="35"/>
        <v>-0.10260349257585744</v>
      </c>
      <c r="H192" s="1">
        <f t="shared" si="36"/>
        <v>-0.30472302197566625</v>
      </c>
      <c r="I192" s="1">
        <f t="shared" si="37"/>
        <v>0</v>
      </c>
      <c r="J192" s="1">
        <f t="shared" si="38"/>
        <v>8.6534398495483084E-2</v>
      </c>
      <c r="K192" s="1" t="e">
        <f>AF192/SUM(AF103:AF$201)</f>
        <v>#DIV/0!</v>
      </c>
      <c r="M192" t="s">
        <v>115</v>
      </c>
      <c r="N192" t="s">
        <v>99</v>
      </c>
      <c r="O192" s="2"/>
      <c r="P192" s="2">
        <v>148402540.606112</v>
      </c>
      <c r="Q192" s="2">
        <v>378688668.85397297</v>
      </c>
      <c r="R192" s="2">
        <v>399561240.37785202</v>
      </c>
      <c r="S192" s="2">
        <v>459812279.50489098</v>
      </c>
      <c r="T192" s="2">
        <v>412714423.78924</v>
      </c>
      <c r="U192" s="2">
        <v>1725936353.97383</v>
      </c>
      <c r="V192" s="2">
        <v>3533470327.9113598</v>
      </c>
      <c r="W192" s="2">
        <v>2625368976.3819599</v>
      </c>
      <c r="X192" s="2">
        <v>2321601488.37888</v>
      </c>
      <c r="Y192" s="2">
        <v>2746934422.4591298</v>
      </c>
      <c r="Z192" s="2">
        <v>2078942244.45081</v>
      </c>
      <c r="AA192" s="2">
        <v>1914354595.52565</v>
      </c>
      <c r="AB192" s="2">
        <v>1498152111.6665599</v>
      </c>
      <c r="AC192" s="2">
        <v>803564316.59292901</v>
      </c>
      <c r="AD192" s="2">
        <v>1160725124.5162101</v>
      </c>
      <c r="AE192" s="2">
        <v>1041630672.8203</v>
      </c>
      <c r="AF192" s="2"/>
    </row>
    <row r="193" spans="1:32" x14ac:dyDescent="0.3">
      <c r="A193" t="str">
        <f t="shared" ref="A193:A202" si="43">M193</f>
        <v>UNITED LAUNCH ALLIANCE</v>
      </c>
      <c r="B193" t="str">
        <f t="shared" ref="B193:B202" si="44">N193</f>
        <v>Space Vehicle Launchers</v>
      </c>
      <c r="C193" s="2">
        <f t="shared" si="39"/>
        <v>0</v>
      </c>
      <c r="D193" s="2">
        <f t="shared" si="40"/>
        <v>0</v>
      </c>
      <c r="E193" s="2">
        <f t="shared" si="41"/>
        <v>0</v>
      </c>
      <c r="F193" s="2">
        <f t="shared" si="42"/>
        <v>0</v>
      </c>
      <c r="G193" s="1" t="e">
        <f t="shared" si="35"/>
        <v>#DIV/0!</v>
      </c>
      <c r="H193" s="1" t="e">
        <f t="shared" si="36"/>
        <v>#DIV/0!</v>
      </c>
      <c r="I193" s="1" t="e">
        <f t="shared" si="37"/>
        <v>#DIV/0!</v>
      </c>
      <c r="J193" s="1">
        <f t="shared" si="38"/>
        <v>0</v>
      </c>
      <c r="K193" s="1" t="e">
        <f>AF193/SUM(AF103:AF$201)</f>
        <v>#DIV/0!</v>
      </c>
      <c r="M193" t="s">
        <v>115</v>
      </c>
      <c r="N193" t="s">
        <v>107</v>
      </c>
      <c r="O193" s="2"/>
      <c r="P193" s="2"/>
      <c r="Q193" s="2">
        <v>297274469.067752</v>
      </c>
      <c r="R193" s="2">
        <v>159334698.681564</v>
      </c>
      <c r="S193" s="2">
        <v>841968.08449157001</v>
      </c>
      <c r="T193" s="2">
        <v>0</v>
      </c>
      <c r="U193" s="2"/>
      <c r="V193" s="2"/>
      <c r="W193" s="2"/>
      <c r="X193" s="2">
        <v>-20412348.289389301</v>
      </c>
      <c r="Y193" s="2"/>
      <c r="Z193" s="2"/>
      <c r="AA193" s="2"/>
      <c r="AB193" s="2"/>
      <c r="AC193" s="2">
        <v>-17591.428259369299</v>
      </c>
      <c r="AD193" s="2"/>
      <c r="AE193" s="2"/>
      <c r="AF193" s="2"/>
    </row>
    <row r="194" spans="1:32" x14ac:dyDescent="0.3">
      <c r="A194" t="str">
        <f t="shared" si="43"/>
        <v>UNITED LAUNCH ALLIANCE</v>
      </c>
      <c r="B194" t="str">
        <f t="shared" si="44"/>
        <v>Space Vehicle Services</v>
      </c>
      <c r="C194" s="2">
        <f t="shared" si="39"/>
        <v>0</v>
      </c>
      <c r="D194" s="2">
        <f t="shared" si="40"/>
        <v>0</v>
      </c>
      <c r="E194" s="2">
        <f t="shared" si="41"/>
        <v>-164764.9063</v>
      </c>
      <c r="F194" s="2">
        <f t="shared" si="42"/>
        <v>0</v>
      </c>
      <c r="G194" s="1" t="e">
        <f t="shared" si="35"/>
        <v>#DIV/0!</v>
      </c>
      <c r="H194" s="1" t="e">
        <f t="shared" si="36"/>
        <v>#DIV/0!</v>
      </c>
      <c r="I194" s="1">
        <f t="shared" si="37"/>
        <v>0</v>
      </c>
      <c r="J194" s="1">
        <f t="shared" si="38"/>
        <v>-1.3687991753575083E-5</v>
      </c>
      <c r="K194" s="1" t="e">
        <f>AF194/SUM(AF103:AF$201)</f>
        <v>#DIV/0!</v>
      </c>
      <c r="M194" t="s">
        <v>115</v>
      </c>
      <c r="N194" t="s">
        <v>108</v>
      </c>
      <c r="O194" s="2"/>
      <c r="P194" s="2"/>
      <c r="Q194" s="2">
        <v>632906948.68612301</v>
      </c>
      <c r="R194" s="2">
        <v>-51579064.4020807</v>
      </c>
      <c r="S194" s="2">
        <v>-2094160.4288669799</v>
      </c>
      <c r="T194" s="2">
        <v>-83626.491262342999</v>
      </c>
      <c r="U194" s="2">
        <v>-2061927.2604938501</v>
      </c>
      <c r="V194" s="2">
        <v>-442465.82436638902</v>
      </c>
      <c r="W194" s="2">
        <v>-7784978.9151351796</v>
      </c>
      <c r="X194" s="2"/>
      <c r="Y194" s="2"/>
      <c r="Z194" s="2"/>
      <c r="AA194" s="2">
        <v>1121342.84110155</v>
      </c>
      <c r="AB194" s="2">
        <v>0</v>
      </c>
      <c r="AC194" s="2"/>
      <c r="AD194" s="2"/>
      <c r="AE194" s="2">
        <v>-164764.9063</v>
      </c>
      <c r="AF194" s="2"/>
    </row>
    <row r="195" spans="1:32" x14ac:dyDescent="0.3">
      <c r="A195" t="str">
        <f t="shared" si="43"/>
        <v>UNITED LAUNCH ALLIANCE</v>
      </c>
      <c r="B195" t="str">
        <f t="shared" si="44"/>
        <v>Space Vehicles and Components</v>
      </c>
      <c r="C195" s="2">
        <f t="shared" si="39"/>
        <v>0</v>
      </c>
      <c r="D195" s="2">
        <f t="shared" si="40"/>
        <v>-7227.0919713047797</v>
      </c>
      <c r="E195" s="2">
        <f t="shared" si="41"/>
        <v>-424307.875</v>
      </c>
      <c r="F195" s="2">
        <f t="shared" si="42"/>
        <v>0</v>
      </c>
      <c r="G195" s="1">
        <f t="shared" si="35"/>
        <v>57.710734093978246</v>
      </c>
      <c r="H195" s="1" t="e">
        <f t="shared" si="36"/>
        <v>#DIV/0!</v>
      </c>
      <c r="I195" s="1">
        <f t="shared" si="37"/>
        <v>0</v>
      </c>
      <c r="J195" s="1">
        <f t="shared" si="38"/>
        <v>-3.5249755693740027E-5</v>
      </c>
      <c r="K195" s="1" t="e">
        <f>AF195/SUM(AF103:AF$201)</f>
        <v>#DIV/0!</v>
      </c>
      <c r="M195" t="s">
        <v>115</v>
      </c>
      <c r="N195" t="s">
        <v>109</v>
      </c>
      <c r="O195" s="2"/>
      <c r="P195" s="2"/>
      <c r="Q195" s="2">
        <v>722220683.14619899</v>
      </c>
      <c r="R195" s="2">
        <v>1390810519.6252201</v>
      </c>
      <c r="S195" s="2">
        <v>2043761675.5139301</v>
      </c>
      <c r="T195" s="2">
        <v>3180839699.0263901</v>
      </c>
      <c r="U195" s="2">
        <v>268690199.54601198</v>
      </c>
      <c r="V195" s="2">
        <v>112652553.60396001</v>
      </c>
      <c r="W195" s="2">
        <v>3525193.0520909098</v>
      </c>
      <c r="X195" s="2">
        <v>11108559.111091699</v>
      </c>
      <c r="Y195" s="2">
        <v>-1269528.0002438801</v>
      </c>
      <c r="Z195" s="2">
        <v>-3473896.1461399999</v>
      </c>
      <c r="AA195" s="2">
        <v>3970198.09212645</v>
      </c>
      <c r="AB195" s="2">
        <v>0</v>
      </c>
      <c r="AC195" s="2"/>
      <c r="AD195" s="2">
        <v>-7227.0919713047797</v>
      </c>
      <c r="AE195" s="2">
        <v>-424307.875</v>
      </c>
      <c r="AF195" s="2"/>
    </row>
    <row r="196" spans="1:32" x14ac:dyDescent="0.3">
      <c r="A196" t="str">
        <f t="shared" si="43"/>
        <v>Virgin Orbit</v>
      </c>
      <c r="B196" t="str">
        <f t="shared" si="44"/>
        <v>R&amp;D (Defense)</v>
      </c>
      <c r="C196" s="2">
        <f t="shared" si="39"/>
        <v>347217.21811481501</v>
      </c>
      <c r="D196" s="2">
        <f t="shared" si="40"/>
        <v>0</v>
      </c>
      <c r="E196" s="2">
        <f t="shared" si="41"/>
        <v>0</v>
      </c>
      <c r="F196" s="2">
        <f t="shared" si="42"/>
        <v>0</v>
      </c>
      <c r="G196" s="1" t="e">
        <f t="shared" si="35"/>
        <v>#DIV/0!</v>
      </c>
      <c r="H196" s="1">
        <f t="shared" si="36"/>
        <v>-1</v>
      </c>
      <c r="I196" s="1" t="e">
        <f t="shared" si="37"/>
        <v>#DIV/0!</v>
      </c>
      <c r="J196" s="1">
        <f t="shared" si="38"/>
        <v>0</v>
      </c>
      <c r="K196" s="1" t="e">
        <f>AF196/SUM(AF103:AF$201)</f>
        <v>#DIV/0!</v>
      </c>
      <c r="M196" t="s">
        <v>116</v>
      </c>
      <c r="N196" t="s">
        <v>98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>
        <v>1052760.8524776499</v>
      </c>
      <c r="AB196" s="2">
        <v>347217.21811481501</v>
      </c>
      <c r="AC196" s="2">
        <v>0</v>
      </c>
      <c r="AD196" s="2">
        <v>0</v>
      </c>
      <c r="AE196" s="2">
        <v>0</v>
      </c>
      <c r="AF196" s="2"/>
    </row>
    <row r="197" spans="1:32" x14ac:dyDescent="0.3">
      <c r="A197" t="str">
        <f t="shared" si="43"/>
        <v>Virgin Orbit</v>
      </c>
      <c r="B197" t="str">
        <f t="shared" si="44"/>
        <v>Space Transp. and Launch</v>
      </c>
      <c r="C197" s="2">
        <f t="shared" si="39"/>
        <v>40566544.983080901</v>
      </c>
      <c r="D197" s="2">
        <f t="shared" si="40"/>
        <v>0</v>
      </c>
      <c r="E197" s="2">
        <f t="shared" si="41"/>
        <v>-210426</v>
      </c>
      <c r="F197" s="2">
        <f t="shared" si="42"/>
        <v>0</v>
      </c>
      <c r="G197" s="1" t="e">
        <f t="shared" si="35"/>
        <v>#DIV/0!</v>
      </c>
      <c r="H197" s="1">
        <f t="shared" si="36"/>
        <v>-1.0051871807196733</v>
      </c>
      <c r="I197" s="1">
        <f t="shared" si="37"/>
        <v>0</v>
      </c>
      <c r="J197" s="1">
        <f t="shared" si="38"/>
        <v>-1.7481327895719444E-5</v>
      </c>
      <c r="K197" s="1" t="e">
        <f>AF197/SUM(AF103:AF$201)</f>
        <v>#DIV/0!</v>
      </c>
      <c r="M197" t="s">
        <v>116</v>
      </c>
      <c r="N197" t="s">
        <v>99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>
        <v>40566544.983080901</v>
      </c>
      <c r="AC197" s="2">
        <v>2517250.1133785299</v>
      </c>
      <c r="AD197" s="2">
        <v>0</v>
      </c>
      <c r="AE197" s="2">
        <v>-210426</v>
      </c>
      <c r="AF197" s="2"/>
    </row>
    <row r="198" spans="1:32" x14ac:dyDescent="0.3">
      <c r="A198" t="str">
        <f t="shared" si="43"/>
        <v>WYLE LABORATORIES</v>
      </c>
      <c r="B198" t="str">
        <f t="shared" si="44"/>
        <v>R&amp;D (All Other)</v>
      </c>
      <c r="C198" s="2">
        <f t="shared" si="39"/>
        <v>0</v>
      </c>
      <c r="D198" s="2">
        <f t="shared" si="40"/>
        <v>0</v>
      </c>
      <c r="E198" s="2">
        <f t="shared" si="41"/>
        <v>0</v>
      </c>
      <c r="F198" s="2">
        <f t="shared" si="42"/>
        <v>0</v>
      </c>
      <c r="G198" s="1" t="e">
        <f t="shared" si="35"/>
        <v>#DIV/0!</v>
      </c>
      <c r="H198" s="1" t="e">
        <f t="shared" si="36"/>
        <v>#DIV/0!</v>
      </c>
      <c r="I198" s="1" t="e">
        <f t="shared" si="37"/>
        <v>#DIV/0!</v>
      </c>
      <c r="J198" s="1">
        <f t="shared" si="38"/>
        <v>0</v>
      </c>
      <c r="K198" s="1" t="e">
        <f>AF198/SUM(AF103:AF$201)</f>
        <v>#DIV/0!</v>
      </c>
      <c r="M198" t="s">
        <v>127</v>
      </c>
      <c r="N198" t="s">
        <v>102</v>
      </c>
      <c r="O198" s="2"/>
      <c r="P198" s="2"/>
      <c r="Q198" s="2"/>
      <c r="R198" s="2"/>
      <c r="S198" s="2"/>
      <c r="T198" s="2"/>
      <c r="U198" s="2">
        <v>102980.069563011</v>
      </c>
      <c r="V198" s="2">
        <v>-101135.04556946</v>
      </c>
      <c r="W198" s="2">
        <v>128876.69126477301</v>
      </c>
      <c r="X198" s="2">
        <v>752866.78738728503</v>
      </c>
      <c r="Y198" s="2">
        <v>1750215.2463362201</v>
      </c>
      <c r="Z198" s="2">
        <v>109729.250794097</v>
      </c>
      <c r="AA198" s="2"/>
      <c r="AB198" s="2"/>
      <c r="AC198" s="2"/>
      <c r="AD198" s="2"/>
      <c r="AE198" s="2"/>
      <c r="AF198" s="2"/>
    </row>
    <row r="199" spans="1:32" x14ac:dyDescent="0.3">
      <c r="A199" t="str">
        <f t="shared" si="43"/>
        <v>WYLE LABORATORIES</v>
      </c>
      <c r="B199" t="str">
        <f t="shared" si="44"/>
        <v>R&amp;D (Defense)</v>
      </c>
      <c r="C199" s="2">
        <f t="shared" si="39"/>
        <v>0</v>
      </c>
      <c r="D199" s="2">
        <f t="shared" si="40"/>
        <v>0</v>
      </c>
      <c r="E199" s="2">
        <f t="shared" si="41"/>
        <v>0</v>
      </c>
      <c r="F199" s="2">
        <f t="shared" si="42"/>
        <v>0</v>
      </c>
      <c r="G199" s="1" t="e">
        <f t="shared" si="35"/>
        <v>#DIV/0!</v>
      </c>
      <c r="H199" s="1" t="e">
        <f t="shared" si="36"/>
        <v>#DIV/0!</v>
      </c>
      <c r="I199" s="1" t="e">
        <f t="shared" si="37"/>
        <v>#DIV/0!</v>
      </c>
      <c r="J199" s="1">
        <f t="shared" si="38"/>
        <v>0</v>
      </c>
      <c r="K199" s="1" t="e">
        <f>AF199/SUM(AF103:AF$201)</f>
        <v>#DIV/0!</v>
      </c>
      <c r="M199" t="s">
        <v>127</v>
      </c>
      <c r="N199" t="s">
        <v>98</v>
      </c>
      <c r="O199" s="2">
        <v>15484231.217694201</v>
      </c>
      <c r="P199" s="2">
        <v>214481.74732826001</v>
      </c>
      <c r="Q199" s="2">
        <v>0</v>
      </c>
      <c r="R199" s="2">
        <v>0</v>
      </c>
      <c r="S199" s="2"/>
      <c r="T199" s="2"/>
      <c r="U199" s="2"/>
      <c r="V199" s="2"/>
      <c r="W199" s="2">
        <v>0</v>
      </c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x14ac:dyDescent="0.3">
      <c r="A200" t="str">
        <f t="shared" si="43"/>
        <v>WYLE LABORATORIES</v>
      </c>
      <c r="B200" t="str">
        <f t="shared" si="44"/>
        <v>R&amp;D (Space Flight)</v>
      </c>
      <c r="C200" s="2">
        <f t="shared" si="39"/>
        <v>173776200.66984901</v>
      </c>
      <c r="D200" s="2">
        <f t="shared" si="40"/>
        <v>0</v>
      </c>
      <c r="E200" s="2">
        <f t="shared" si="41"/>
        <v>0</v>
      </c>
      <c r="F200" s="2">
        <f t="shared" si="42"/>
        <v>0</v>
      </c>
      <c r="G200" s="1" t="e">
        <f t="shared" si="35"/>
        <v>#DIV/0!</v>
      </c>
      <c r="H200" s="1">
        <f t="shared" si="36"/>
        <v>-1</v>
      </c>
      <c r="I200" s="1" t="e">
        <f t="shared" si="37"/>
        <v>#DIV/0!</v>
      </c>
      <c r="J200" s="1">
        <f t="shared" si="38"/>
        <v>0</v>
      </c>
      <c r="K200" s="1" t="e">
        <f>AF200/SUM(AF103:AF$201)</f>
        <v>#DIV/0!</v>
      </c>
      <c r="M200" t="s">
        <v>127</v>
      </c>
      <c r="N200" t="s">
        <v>103</v>
      </c>
      <c r="O200" s="2">
        <v>-1115243.49790789</v>
      </c>
      <c r="P200" s="2"/>
      <c r="Q200" s="2">
        <v>-7048.1932867719597</v>
      </c>
      <c r="R200" s="2">
        <v>960770.39215454401</v>
      </c>
      <c r="S200" s="2">
        <v>717823.10791453195</v>
      </c>
      <c r="T200" s="2">
        <v>1290065.2229551501</v>
      </c>
      <c r="U200" s="2">
        <v>852336.42900304496</v>
      </c>
      <c r="V200" s="2">
        <v>-674564.43300795299</v>
      </c>
      <c r="W200" s="2">
        <v>11621125.15993</v>
      </c>
      <c r="X200" s="2">
        <v>141211169.93827</v>
      </c>
      <c r="Y200" s="2">
        <v>151985502.473634</v>
      </c>
      <c r="Z200" s="2">
        <v>165088475.92278001</v>
      </c>
      <c r="AA200" s="2">
        <v>166828185.119508</v>
      </c>
      <c r="AB200" s="2">
        <v>173776200.66984901</v>
      </c>
      <c r="AC200" s="2">
        <v>172148358.06428999</v>
      </c>
      <c r="AD200" s="2"/>
      <c r="AE200" s="2"/>
      <c r="AF200" s="2"/>
    </row>
    <row r="201" spans="1:32" x14ac:dyDescent="0.3">
      <c r="A201" t="str">
        <f t="shared" si="43"/>
        <v>WYLE LABORATORIES</v>
      </c>
      <c r="B201" t="str">
        <f t="shared" si="44"/>
        <v>R&amp;D (Space Station)</v>
      </c>
      <c r="C201" s="2">
        <f t="shared" si="39"/>
        <v>268232.24533805699</v>
      </c>
      <c r="D201" s="2">
        <f t="shared" si="40"/>
        <v>0</v>
      </c>
      <c r="E201" s="2">
        <f t="shared" si="41"/>
        <v>0</v>
      </c>
      <c r="F201" s="2">
        <f t="shared" si="42"/>
        <v>0</v>
      </c>
      <c r="G201" s="1" t="e">
        <f t="shared" si="35"/>
        <v>#DIV/0!</v>
      </c>
      <c r="H201" s="1">
        <f t="shared" si="36"/>
        <v>-1</v>
      </c>
      <c r="I201" s="1" t="e">
        <f t="shared" si="37"/>
        <v>#DIV/0!</v>
      </c>
      <c r="J201" s="1">
        <f t="shared" si="38"/>
        <v>0</v>
      </c>
      <c r="K201" s="1" t="e">
        <f>AF201/SUM(AF103:AF$201)</f>
        <v>#DIV/0!</v>
      </c>
      <c r="M201" t="s">
        <v>127</v>
      </c>
      <c r="N201" t="s">
        <v>106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>
        <v>305175.00005862402</v>
      </c>
      <c r="Z201" s="2">
        <v>987878.31776276499</v>
      </c>
      <c r="AA201" s="2">
        <v>1456687.5396439501</v>
      </c>
      <c r="AB201" s="2">
        <v>268232.24533805699</v>
      </c>
      <c r="AC201" s="2">
        <v>335682.43006366899</v>
      </c>
      <c r="AD201" s="2"/>
      <c r="AE201" s="2"/>
      <c r="AF201" s="2"/>
    </row>
    <row r="202" spans="1:32" x14ac:dyDescent="0.3">
      <c r="A202" t="str">
        <f t="shared" si="43"/>
        <v>Grand Total</v>
      </c>
      <c r="B202" t="str">
        <f t="shared" si="44"/>
        <v/>
      </c>
      <c r="C202" s="2">
        <f t="shared" si="39"/>
        <v>12073545237.236708</v>
      </c>
      <c r="D202" s="2">
        <f t="shared" si="40"/>
        <v>11237850848.007723</v>
      </c>
      <c r="E202" s="2">
        <f t="shared" si="41"/>
        <v>12037186262.6938</v>
      </c>
      <c r="F202" s="2">
        <f t="shared" si="42"/>
        <v>0</v>
      </c>
      <c r="G202" s="1">
        <f t="shared" si="35"/>
        <v>7.1128850658111809E-2</v>
      </c>
      <c r="H202" s="1">
        <f t="shared" si="36"/>
        <v>-3.0114580124129819E-3</v>
      </c>
      <c r="I202" s="1">
        <f t="shared" si="37"/>
        <v>0</v>
      </c>
      <c r="J202" s="1">
        <f>SUM(J$103:J$201)</f>
        <v>1.0000000000000002</v>
      </c>
      <c r="K202" s="1" t="e">
        <f>SUM(K$103:K$201)</f>
        <v>#DIV/0!</v>
      </c>
      <c r="M202" t="s">
        <v>117</v>
      </c>
      <c r="N202" t="s">
        <v>118</v>
      </c>
      <c r="O202" s="2">
        <f t="shared" ref="O202:AE202" si="45">SUM(O104:O201)</f>
        <v>6975484476.7981215</v>
      </c>
      <c r="P202" s="2">
        <f t="shared" si="45"/>
        <v>8560992582.4306698</v>
      </c>
      <c r="Q202" s="2">
        <f t="shared" si="45"/>
        <v>9778454331.288599</v>
      </c>
      <c r="R202" s="2">
        <f t="shared" si="45"/>
        <v>9477804623.3544312</v>
      </c>
      <c r="S202" s="2">
        <f t="shared" si="45"/>
        <v>9765009718.8584538</v>
      </c>
      <c r="T202" s="2">
        <f t="shared" si="45"/>
        <v>12071193549.323952</v>
      </c>
      <c r="U202" s="2">
        <f t="shared" si="45"/>
        <v>9025676073.6466827</v>
      </c>
      <c r="V202" s="2">
        <f t="shared" si="45"/>
        <v>10721658185.271677</v>
      </c>
      <c r="W202" s="2">
        <f t="shared" si="45"/>
        <v>10081916289.496391</v>
      </c>
      <c r="X202" s="2">
        <f t="shared" si="45"/>
        <v>11158084768.824865</v>
      </c>
      <c r="Y202" s="2">
        <f t="shared" si="45"/>
        <v>11867563238.192495</v>
      </c>
      <c r="Z202" s="2">
        <f t="shared" si="45"/>
        <v>11896969795.544722</v>
      </c>
      <c r="AA202" s="2">
        <f t="shared" si="45"/>
        <v>12251615633.168514</v>
      </c>
      <c r="AB202" s="2">
        <f t="shared" si="45"/>
        <v>12073545237.236708</v>
      </c>
      <c r="AC202" s="2">
        <f t="shared" si="45"/>
        <v>10731717910.298826</v>
      </c>
      <c r="AD202" s="2">
        <f t="shared" si="45"/>
        <v>11237850848.007723</v>
      </c>
      <c r="AE202" s="2">
        <f t="shared" si="45"/>
        <v>12037186262.6938</v>
      </c>
      <c r="AF202" s="2"/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0"/>
  <sheetViews>
    <sheetView workbookViewId="0">
      <pane xSplit="2" ySplit="1" topLeftCell="C2" activePane="bottomRight" state="frozen"/>
      <selection pane="topRight"/>
      <selection pane="bottomLeft"/>
      <selection pane="bottomRight" activeCell="G12" sqref="G12"/>
    </sheetView>
  </sheetViews>
  <sheetFormatPr defaultColWidth="11.5546875" defaultRowHeight="14.4" x14ac:dyDescent="0.3"/>
  <sheetData>
    <row r="1" spans="1:32" x14ac:dyDescent="0.3">
      <c r="A1" t="str">
        <f t="shared" ref="A1:A34" si="0">M1</f>
        <v>ParentID</v>
      </c>
      <c r="B1" t="str">
        <f t="shared" ref="B1:B34" si="1">N1</f>
        <v>PricingUCA</v>
      </c>
      <c r="M1" t="s">
        <v>6</v>
      </c>
      <c r="N1" t="s">
        <v>61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</row>
    <row r="2" spans="1:32" x14ac:dyDescent="0.3">
      <c r="A2" t="str">
        <f t="shared" si="0"/>
        <v>ABL Space</v>
      </c>
      <c r="B2" t="str">
        <f t="shared" si="1"/>
        <v>FFP</v>
      </c>
      <c r="M2" t="s">
        <v>25</v>
      </c>
      <c r="N2" t="s">
        <v>62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2300000</v>
      </c>
      <c r="AC2" s="2">
        <v>750000</v>
      </c>
      <c r="AD2" s="2">
        <v>1499952</v>
      </c>
      <c r="AE2" s="2">
        <v>17054988</v>
      </c>
      <c r="AF2" s="2"/>
    </row>
    <row r="3" spans="1:32" x14ac:dyDescent="0.3">
      <c r="A3" t="str">
        <f t="shared" si="0"/>
        <v>BLUE ORIGIN</v>
      </c>
      <c r="B3" t="str">
        <f t="shared" si="1"/>
        <v>FFP</v>
      </c>
      <c r="M3" t="s">
        <v>28</v>
      </c>
      <c r="N3" t="s">
        <v>62</v>
      </c>
      <c r="O3" s="2"/>
      <c r="P3" s="2"/>
      <c r="Q3" s="2"/>
      <c r="R3" s="2"/>
      <c r="S3" s="2"/>
      <c r="T3" s="2"/>
      <c r="U3" s="2"/>
      <c r="V3" s="2"/>
      <c r="W3" s="2"/>
      <c r="X3" s="2">
        <v>781920</v>
      </c>
      <c r="Y3" s="2">
        <v>664628.46100000001</v>
      </c>
      <c r="Z3" s="2">
        <v>1372059.9649</v>
      </c>
      <c r="AA3" s="2">
        <v>3921984.9752000002</v>
      </c>
      <c r="AB3" s="2">
        <v>233091938.14840001</v>
      </c>
      <c r="AC3" s="2">
        <v>280500432.59960002</v>
      </c>
      <c r="AD3" s="2">
        <v>17454119</v>
      </c>
      <c r="AE3" s="2">
        <v>440844387.61000001</v>
      </c>
      <c r="AF3" s="2"/>
    </row>
    <row r="4" spans="1:32" x14ac:dyDescent="0.3">
      <c r="A4" t="str">
        <f t="shared" si="0"/>
        <v>BLUE ORIGIN</v>
      </c>
      <c r="B4" t="str">
        <f t="shared" si="1"/>
        <v>UCA</v>
      </c>
      <c r="M4" t="s">
        <v>28</v>
      </c>
      <c r="N4" t="s">
        <v>63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2563028</v>
      </c>
      <c r="AB4" s="2"/>
      <c r="AC4" s="2"/>
      <c r="AD4" s="2"/>
      <c r="AE4" s="2"/>
      <c r="AF4" s="2"/>
    </row>
    <row r="5" spans="1:32" x14ac:dyDescent="0.3">
      <c r="A5" t="str">
        <f t="shared" si="0"/>
        <v>BLUE ORIGIN</v>
      </c>
      <c r="B5">
        <f t="shared" si="1"/>
        <v>0</v>
      </c>
      <c r="M5" t="s">
        <v>28</v>
      </c>
      <c r="O5" s="2"/>
      <c r="P5" s="2"/>
      <c r="Q5" s="2"/>
      <c r="R5" s="2"/>
      <c r="S5" s="2"/>
      <c r="T5" s="2"/>
      <c r="U5" s="2"/>
      <c r="V5" s="2"/>
      <c r="W5" s="2"/>
      <c r="X5" s="2">
        <v>0</v>
      </c>
      <c r="Y5" s="2"/>
      <c r="Z5" s="2">
        <v>0</v>
      </c>
      <c r="AA5" s="2"/>
      <c r="AB5" s="2">
        <v>0</v>
      </c>
      <c r="AC5" s="2"/>
      <c r="AD5" s="2"/>
      <c r="AE5" s="2"/>
      <c r="AF5" s="2"/>
    </row>
    <row r="6" spans="1:32" x14ac:dyDescent="0.3">
      <c r="A6" t="str">
        <f t="shared" si="0"/>
        <v>BOEING</v>
      </c>
      <c r="B6" t="str">
        <f t="shared" si="1"/>
        <v>Combination/Other</v>
      </c>
      <c r="M6" t="s">
        <v>30</v>
      </c>
      <c r="N6" t="s">
        <v>64</v>
      </c>
      <c r="O6" s="2"/>
      <c r="P6" s="2">
        <v>26971550.4531</v>
      </c>
      <c r="Q6" s="2">
        <v>14811802.41</v>
      </c>
      <c r="R6" s="2">
        <v>-1269624.5</v>
      </c>
      <c r="S6" s="2">
        <v>0</v>
      </c>
      <c r="T6" s="2">
        <v>28000</v>
      </c>
      <c r="U6" s="2">
        <v>1500</v>
      </c>
      <c r="V6" s="2">
        <v>0</v>
      </c>
      <c r="W6" s="2"/>
      <c r="X6" s="2"/>
      <c r="Y6" s="2"/>
      <c r="Z6" s="2">
        <v>-7191.8301000000001</v>
      </c>
      <c r="AA6" s="2">
        <v>-1500</v>
      </c>
      <c r="AB6" s="2"/>
      <c r="AC6" s="2">
        <v>6796.04</v>
      </c>
      <c r="AD6" s="2"/>
      <c r="AE6" s="2"/>
      <c r="AF6" s="2"/>
    </row>
    <row r="7" spans="1:32" x14ac:dyDescent="0.3">
      <c r="A7" t="str">
        <f t="shared" si="0"/>
        <v>BOEING</v>
      </c>
      <c r="B7" t="str">
        <f t="shared" si="1"/>
        <v>FFP</v>
      </c>
      <c r="M7" t="s">
        <v>30</v>
      </c>
      <c r="N7" t="s">
        <v>62</v>
      </c>
      <c r="O7" s="2">
        <v>170319478.69</v>
      </c>
      <c r="P7" s="2">
        <v>97102473.949200004</v>
      </c>
      <c r="Q7" s="2">
        <v>80618989.010000005</v>
      </c>
      <c r="R7" s="2">
        <v>152141296.8008</v>
      </c>
      <c r="S7" s="2">
        <v>477479788.3125</v>
      </c>
      <c r="T7" s="2">
        <v>1182058614.9061999</v>
      </c>
      <c r="U7" s="2">
        <v>73869359.319999993</v>
      </c>
      <c r="V7" s="2">
        <v>78739606.75</v>
      </c>
      <c r="W7" s="2">
        <v>125991628.40000001</v>
      </c>
      <c r="X7" s="2">
        <v>208293397.7656</v>
      </c>
      <c r="Y7" s="2">
        <v>201981021.625</v>
      </c>
      <c r="Z7" s="2">
        <v>274371982.6512</v>
      </c>
      <c r="AA7" s="2">
        <v>237044392.44</v>
      </c>
      <c r="AB7" s="2">
        <v>357138616.51999998</v>
      </c>
      <c r="AC7" s="2">
        <v>70878544.819999993</v>
      </c>
      <c r="AD7" s="2">
        <v>3363473.9750000001</v>
      </c>
      <c r="AE7" s="2">
        <v>62428924.515600003</v>
      </c>
      <c r="AF7" s="2"/>
    </row>
    <row r="8" spans="1:32" x14ac:dyDescent="0.3">
      <c r="A8" t="str">
        <f t="shared" si="0"/>
        <v>BOEING</v>
      </c>
      <c r="B8" t="str">
        <f t="shared" si="1"/>
        <v>Incentive</v>
      </c>
      <c r="M8" t="s">
        <v>30</v>
      </c>
      <c r="N8" t="s">
        <v>65</v>
      </c>
      <c r="O8" s="2">
        <v>-54930</v>
      </c>
      <c r="P8" s="2">
        <v>263279994.88999999</v>
      </c>
      <c r="Q8" s="2">
        <v>337396683.94</v>
      </c>
      <c r="R8" s="2">
        <v>415455577.60750002</v>
      </c>
      <c r="S8" s="2">
        <v>129331995.9805</v>
      </c>
      <c r="T8" s="2">
        <v>132129996</v>
      </c>
      <c r="U8" s="2">
        <v>183690328.96000001</v>
      </c>
      <c r="V8" s="2">
        <v>42445949.840000004</v>
      </c>
      <c r="W8" s="2">
        <v>47563843.600000001</v>
      </c>
      <c r="X8" s="2">
        <v>24520033.25</v>
      </c>
      <c r="Y8" s="2">
        <v>37258970.019500002</v>
      </c>
      <c r="Z8" s="2">
        <v>15671446.039999999</v>
      </c>
      <c r="AA8" s="2">
        <v>42412988.07</v>
      </c>
      <c r="AB8" s="2">
        <v>78185244.109999999</v>
      </c>
      <c r="AC8" s="2">
        <v>98172644.209999993</v>
      </c>
      <c r="AD8" s="2">
        <v>77181640.790000007</v>
      </c>
      <c r="AE8" s="2">
        <v>293633833</v>
      </c>
      <c r="AF8" s="2"/>
    </row>
    <row r="9" spans="1:32" x14ac:dyDescent="0.3">
      <c r="A9" t="str">
        <f t="shared" si="0"/>
        <v>BOEING</v>
      </c>
      <c r="B9" t="str">
        <f t="shared" si="1"/>
        <v>Other CB</v>
      </c>
      <c r="M9" t="s">
        <v>30</v>
      </c>
      <c r="N9" t="s">
        <v>66</v>
      </c>
      <c r="O9" s="2">
        <v>821059756.57000005</v>
      </c>
      <c r="P9" s="2">
        <v>1252453851.6296</v>
      </c>
      <c r="Q9" s="2">
        <v>751503820.23000002</v>
      </c>
      <c r="R9" s="2">
        <v>922203425.13670003</v>
      </c>
      <c r="S9" s="2">
        <v>1134707371.9560001</v>
      </c>
      <c r="T9" s="2">
        <v>1048199344.5023</v>
      </c>
      <c r="U9" s="2">
        <v>1330459375.2174001</v>
      </c>
      <c r="V9" s="2">
        <v>1253022857.0093999</v>
      </c>
      <c r="W9" s="2">
        <v>1292956275.96</v>
      </c>
      <c r="X9" s="2">
        <v>1400704067.8283999</v>
      </c>
      <c r="Y9" s="2">
        <v>1380169658.4981</v>
      </c>
      <c r="Z9" s="2">
        <v>1566111575.0999</v>
      </c>
      <c r="AA9" s="2">
        <v>1384534366.4598999</v>
      </c>
      <c r="AB9" s="2">
        <v>1217875493.1789999</v>
      </c>
      <c r="AC9" s="2">
        <v>1466971218.1816001</v>
      </c>
      <c r="AD9" s="2">
        <v>1285906543.2550001</v>
      </c>
      <c r="AE9" s="2">
        <v>1169609557.8381</v>
      </c>
      <c r="AF9" s="2"/>
    </row>
    <row r="10" spans="1:32" x14ac:dyDescent="0.3">
      <c r="A10" t="str">
        <f t="shared" si="0"/>
        <v>BOEING</v>
      </c>
      <c r="B10" t="str">
        <f t="shared" si="1"/>
        <v>Other FP</v>
      </c>
      <c r="M10" t="s">
        <v>30</v>
      </c>
      <c r="N10" t="s">
        <v>67</v>
      </c>
      <c r="O10" s="2">
        <v>0</v>
      </c>
      <c r="P10" s="2">
        <v>0</v>
      </c>
      <c r="Q10" s="2"/>
      <c r="R10" s="2">
        <v>1711142.3281</v>
      </c>
      <c r="S10" s="2">
        <v>3185417.93</v>
      </c>
      <c r="T10" s="2"/>
      <c r="U10" s="2">
        <v>0</v>
      </c>
      <c r="V10" s="2"/>
      <c r="W10" s="2"/>
      <c r="X10" s="2"/>
      <c r="Y10" s="2"/>
      <c r="Z10" s="2"/>
      <c r="AA10" s="2"/>
      <c r="AB10" s="2">
        <v>-22374.55</v>
      </c>
      <c r="AC10" s="2"/>
      <c r="AD10" s="2"/>
      <c r="AE10" s="2"/>
      <c r="AF10" s="2"/>
    </row>
    <row r="11" spans="1:32" x14ac:dyDescent="0.3">
      <c r="A11" t="str">
        <f t="shared" si="0"/>
        <v>BOEING</v>
      </c>
      <c r="B11" t="str">
        <f t="shared" si="1"/>
        <v>T&amp;M/LH/FPLOE</v>
      </c>
      <c r="M11" t="s">
        <v>30</v>
      </c>
      <c r="N11" t="s">
        <v>68</v>
      </c>
      <c r="O11" s="2">
        <v>549835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3">
      <c r="A12" t="str">
        <f t="shared" si="0"/>
        <v>BOEING</v>
      </c>
      <c r="B12" t="str">
        <f t="shared" si="1"/>
        <v>UCA</v>
      </c>
      <c r="M12" t="s">
        <v>30</v>
      </c>
      <c r="N12" t="s">
        <v>63</v>
      </c>
      <c r="O12" s="2">
        <v>457353376.5</v>
      </c>
      <c r="P12" s="2">
        <v>660562740.48000002</v>
      </c>
      <c r="Q12" s="2">
        <v>367739756.97000003</v>
      </c>
      <c r="R12" s="2">
        <v>25619388.8125</v>
      </c>
      <c r="S12" s="2">
        <v>25380377.043000001</v>
      </c>
      <c r="T12" s="2">
        <v>48812396.302900001</v>
      </c>
      <c r="U12" s="2">
        <v>49909507.789999999</v>
      </c>
      <c r="V12" s="2">
        <v>-2751581.7</v>
      </c>
      <c r="W12" s="2"/>
      <c r="X12" s="2">
        <v>-164259.6875</v>
      </c>
      <c r="Y12" s="2">
        <v>0</v>
      </c>
      <c r="Z12" s="2">
        <v>0</v>
      </c>
      <c r="AA12" s="2">
        <v>397305390.80000001</v>
      </c>
      <c r="AB12" s="2">
        <v>244301458</v>
      </c>
      <c r="AC12" s="2">
        <v>93689322</v>
      </c>
      <c r="AD12" s="2">
        <v>330379654</v>
      </c>
      <c r="AE12" s="2">
        <v>92489647</v>
      </c>
      <c r="AF12" s="2"/>
    </row>
    <row r="13" spans="1:32" x14ac:dyDescent="0.3">
      <c r="A13" t="str">
        <f t="shared" si="0"/>
        <v>BOEING</v>
      </c>
      <c r="B13">
        <f t="shared" si="1"/>
        <v>0</v>
      </c>
      <c r="M13" t="s">
        <v>30</v>
      </c>
      <c r="O13" s="2"/>
      <c r="P13" s="2">
        <v>0</v>
      </c>
      <c r="Q13" s="2">
        <v>-77686.25</v>
      </c>
      <c r="R13" s="2">
        <v>14000</v>
      </c>
      <c r="S13" s="2">
        <v>-14000</v>
      </c>
      <c r="T13" s="2">
        <v>0</v>
      </c>
      <c r="U13" s="2">
        <v>0</v>
      </c>
      <c r="V13" s="2">
        <v>0</v>
      </c>
      <c r="W13" s="2">
        <v>0</v>
      </c>
      <c r="X13" s="2">
        <v>10000</v>
      </c>
      <c r="Y13" s="2">
        <v>0</v>
      </c>
      <c r="Z13" s="2">
        <v>-10000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/>
    </row>
    <row r="14" spans="1:32" x14ac:dyDescent="0.3">
      <c r="A14" t="str">
        <f t="shared" si="0"/>
        <v>Firefly Aerospace</v>
      </c>
      <c r="B14" t="str">
        <f t="shared" si="1"/>
        <v>FFP</v>
      </c>
      <c r="M14" t="s">
        <v>35</v>
      </c>
      <c r="N14" t="s">
        <v>62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v>25000</v>
      </c>
      <c r="AB14" s="2"/>
      <c r="AC14" s="2">
        <v>49899250.5</v>
      </c>
      <c r="AD14" s="2">
        <v>37869252</v>
      </c>
      <c r="AE14" s="2">
        <v>94871677</v>
      </c>
      <c r="AF14" s="2"/>
    </row>
    <row r="15" spans="1:32" x14ac:dyDescent="0.3">
      <c r="A15" t="str">
        <f t="shared" si="0"/>
        <v>NORTHROP GRUMMAN</v>
      </c>
      <c r="B15" t="str">
        <f t="shared" si="1"/>
        <v>Combination/Other</v>
      </c>
      <c r="M15" t="s">
        <v>36</v>
      </c>
      <c r="N15" t="s">
        <v>64</v>
      </c>
      <c r="O15" s="2">
        <v>7357502</v>
      </c>
      <c r="P15" s="2">
        <v>31206373</v>
      </c>
      <c r="Q15" s="2">
        <v>23180299.100000001</v>
      </c>
      <c r="R15" s="2"/>
      <c r="S15" s="2">
        <v>-148003.17189999999</v>
      </c>
      <c r="T15" s="2"/>
      <c r="U15" s="2">
        <v>-702525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t="str">
        <f t="shared" si="0"/>
        <v>NORTHROP GRUMMAN</v>
      </c>
      <c r="B16" t="str">
        <f t="shared" si="1"/>
        <v>FFP</v>
      </c>
      <c r="M16" t="s">
        <v>36</v>
      </c>
      <c r="N16" t="s">
        <v>62</v>
      </c>
      <c r="O16" s="2">
        <v>21225117</v>
      </c>
      <c r="P16" s="2">
        <v>10093642</v>
      </c>
      <c r="Q16" s="2">
        <v>68229.039999999994</v>
      </c>
      <c r="R16" s="2">
        <v>4675360.25</v>
      </c>
      <c r="S16" s="2">
        <v>3431320.7466000002</v>
      </c>
      <c r="T16" s="2">
        <v>16353975.593800001</v>
      </c>
      <c r="U16" s="2">
        <v>12039471.460000001</v>
      </c>
      <c r="V16" s="2">
        <v>1719803.08</v>
      </c>
      <c r="W16" s="2">
        <v>7344698.29</v>
      </c>
      <c r="X16" s="2">
        <v>24539982.5625</v>
      </c>
      <c r="Y16" s="2">
        <v>8692305.4800000004</v>
      </c>
      <c r="Z16" s="2">
        <v>6664695.4000000004</v>
      </c>
      <c r="AA16" s="2">
        <v>565799207.36000001</v>
      </c>
      <c r="AB16" s="2">
        <v>777171761.97000003</v>
      </c>
      <c r="AC16" s="2">
        <v>787888801.53999996</v>
      </c>
      <c r="AD16" s="2">
        <v>777471731.97500002</v>
      </c>
      <c r="AE16" s="2">
        <v>784946561.24699998</v>
      </c>
      <c r="AF16" s="2"/>
    </row>
    <row r="17" spans="1:32" x14ac:dyDescent="0.3">
      <c r="A17" t="str">
        <f t="shared" si="0"/>
        <v>NORTHROP GRUMMAN</v>
      </c>
      <c r="B17" t="str">
        <f t="shared" si="1"/>
        <v>Incentive</v>
      </c>
      <c r="M17" t="s">
        <v>36</v>
      </c>
      <c r="N17" t="s">
        <v>65</v>
      </c>
      <c r="O17" s="2">
        <v>33329299.23</v>
      </c>
      <c r="P17" s="2">
        <v>54989794.390000001</v>
      </c>
      <c r="Q17" s="2">
        <v>73014184.010000005</v>
      </c>
      <c r="R17" s="2">
        <v>159853580.15599999</v>
      </c>
      <c r="S17" s="2">
        <v>160937715.37689999</v>
      </c>
      <c r="T17" s="2">
        <v>205980192.72659999</v>
      </c>
      <c r="U17" s="2">
        <v>198486895.06</v>
      </c>
      <c r="V17" s="2">
        <v>202051135</v>
      </c>
      <c r="W17" s="2">
        <v>65389605.799599998</v>
      </c>
      <c r="X17" s="2">
        <v>132900049.6279</v>
      </c>
      <c r="Y17" s="2">
        <v>130503725.125</v>
      </c>
      <c r="Z17" s="2">
        <v>170865594.09</v>
      </c>
      <c r="AA17" s="2">
        <v>273691707.3624</v>
      </c>
      <c r="AB17" s="2">
        <v>337158090.25309998</v>
      </c>
      <c r="AC17" s="2">
        <v>344225677.72000003</v>
      </c>
      <c r="AD17" s="2">
        <v>598168173.12</v>
      </c>
      <c r="AE17" s="2">
        <v>1055389835.6438</v>
      </c>
      <c r="AF17" s="2"/>
    </row>
    <row r="18" spans="1:32" x14ac:dyDescent="0.3">
      <c r="A18" t="str">
        <f t="shared" si="0"/>
        <v>NORTHROP GRUMMAN</v>
      </c>
      <c r="B18" t="str">
        <f t="shared" si="1"/>
        <v>Other CB</v>
      </c>
      <c r="M18" t="s">
        <v>36</v>
      </c>
      <c r="N18" t="s">
        <v>66</v>
      </c>
      <c r="O18" s="2">
        <v>910946875.62030005</v>
      </c>
      <c r="P18" s="2">
        <v>1044691150.2403001</v>
      </c>
      <c r="Q18" s="2">
        <v>1101622625.3067999</v>
      </c>
      <c r="R18" s="2">
        <v>1041616642.8904001</v>
      </c>
      <c r="S18" s="2">
        <v>570035639.17190003</v>
      </c>
      <c r="T18" s="2">
        <v>434441318.03420001</v>
      </c>
      <c r="U18" s="2">
        <v>448019866.23000002</v>
      </c>
      <c r="V18" s="2">
        <v>466186926.75</v>
      </c>
      <c r="W18" s="2">
        <v>452102073.11080003</v>
      </c>
      <c r="X18" s="2">
        <v>487376581.25730002</v>
      </c>
      <c r="Y18" s="2">
        <v>482064541.74250001</v>
      </c>
      <c r="Z18" s="2">
        <v>396065326.52999997</v>
      </c>
      <c r="AA18" s="2">
        <v>734721275.16579998</v>
      </c>
      <c r="AB18" s="2">
        <v>686289679.60220003</v>
      </c>
      <c r="AC18" s="2">
        <v>493901620.6498</v>
      </c>
      <c r="AD18" s="2">
        <v>250032039.7094</v>
      </c>
      <c r="AE18" s="2">
        <v>176631012.82480001</v>
      </c>
      <c r="AF18" s="2"/>
    </row>
    <row r="19" spans="1:32" x14ac:dyDescent="0.3">
      <c r="A19" t="str">
        <f t="shared" si="0"/>
        <v>NORTHROP GRUMMAN</v>
      </c>
      <c r="B19" t="str">
        <f t="shared" si="1"/>
        <v>Other FP</v>
      </c>
      <c r="M19" t="s">
        <v>36</v>
      </c>
      <c r="N19" t="s">
        <v>67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>
        <v>-31083</v>
      </c>
      <c r="AB19" s="2"/>
      <c r="AC19" s="2"/>
      <c r="AD19" s="2"/>
      <c r="AE19" s="2"/>
      <c r="AF19" s="2"/>
    </row>
    <row r="20" spans="1:32" x14ac:dyDescent="0.3">
      <c r="A20" t="str">
        <f t="shared" si="0"/>
        <v>NORTHROP GRUMMAN</v>
      </c>
      <c r="B20" t="str">
        <f t="shared" si="1"/>
        <v>T&amp;M/LH/FPLOE</v>
      </c>
      <c r="M20" t="s">
        <v>36</v>
      </c>
      <c r="N20" t="s">
        <v>68</v>
      </c>
      <c r="O20" s="2">
        <v>-101681</v>
      </c>
      <c r="P20" s="2">
        <v>69977.990000000005</v>
      </c>
      <c r="Q20" s="2">
        <v>200000</v>
      </c>
      <c r="R20" s="2">
        <v>499077</v>
      </c>
      <c r="S20" s="2"/>
      <c r="T20" s="2"/>
      <c r="U20" s="2"/>
      <c r="V20" s="2"/>
      <c r="W20" s="2"/>
      <c r="X20" s="2">
        <v>-2351.0500000000002</v>
      </c>
      <c r="Y20" s="2"/>
      <c r="Z20" s="2"/>
      <c r="AA20" s="2"/>
      <c r="AB20" s="2"/>
      <c r="AC20" s="2"/>
      <c r="AD20" s="2"/>
      <c r="AE20" s="2"/>
      <c r="AF20" s="2"/>
    </row>
    <row r="21" spans="1:32" x14ac:dyDescent="0.3">
      <c r="A21" t="str">
        <f t="shared" si="0"/>
        <v>NORTHROP GRUMMAN</v>
      </c>
      <c r="B21" t="str">
        <f t="shared" si="1"/>
        <v>UCA</v>
      </c>
      <c r="M21" t="s">
        <v>36</v>
      </c>
      <c r="N21" t="s">
        <v>63</v>
      </c>
      <c r="O21" s="2">
        <v>325550076</v>
      </c>
      <c r="P21" s="2">
        <v>273945855.13</v>
      </c>
      <c r="Q21" s="2">
        <v>42626978.749799997</v>
      </c>
      <c r="R21" s="2">
        <v>52074784.531199999</v>
      </c>
      <c r="S21" s="2">
        <v>13955028.49</v>
      </c>
      <c r="T21" s="2">
        <v>5200000</v>
      </c>
      <c r="U21" s="2">
        <v>0</v>
      </c>
      <c r="V21" s="2">
        <v>0</v>
      </c>
      <c r="W21" s="2">
        <v>0</v>
      </c>
      <c r="X21" s="2"/>
      <c r="Y21" s="2">
        <v>0</v>
      </c>
      <c r="Z21" s="2">
        <v>72848520.219999999</v>
      </c>
      <c r="AA21" s="2">
        <v>7457826.4800000004</v>
      </c>
      <c r="AB21" s="2">
        <v>120000000</v>
      </c>
      <c r="AC21" s="2">
        <v>50800000</v>
      </c>
      <c r="AD21" s="2">
        <v>0</v>
      </c>
      <c r="AE21" s="2"/>
      <c r="AF21" s="2"/>
    </row>
    <row r="22" spans="1:32" x14ac:dyDescent="0.3">
      <c r="A22" t="str">
        <f t="shared" si="0"/>
        <v>NORTHROP GRUMMAN</v>
      </c>
      <c r="B22">
        <f t="shared" si="1"/>
        <v>0</v>
      </c>
      <c r="M22" t="s">
        <v>36</v>
      </c>
      <c r="O22" s="2">
        <v>45000</v>
      </c>
      <c r="P22" s="2">
        <v>3150888</v>
      </c>
      <c r="Q22" s="2">
        <v>1338349</v>
      </c>
      <c r="R22" s="2">
        <v>60000</v>
      </c>
      <c r="S22" s="2">
        <v>0</v>
      </c>
      <c r="T22" s="2">
        <v>-30000</v>
      </c>
      <c r="U22" s="2">
        <v>0</v>
      </c>
      <c r="V22" s="2">
        <v>0</v>
      </c>
      <c r="W22" s="2">
        <v>0</v>
      </c>
      <c r="X22" s="2">
        <v>10000</v>
      </c>
      <c r="Y22" s="2">
        <v>-10000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/>
    </row>
    <row r="23" spans="1:32" x14ac:dyDescent="0.3">
      <c r="A23" t="str">
        <f t="shared" si="0"/>
        <v>RUSSIA SPACE AGENCY</v>
      </c>
      <c r="B23" t="str">
        <f t="shared" si="1"/>
        <v>FFP</v>
      </c>
      <c r="M23" t="s">
        <v>38</v>
      </c>
      <c r="N23" t="s">
        <v>62</v>
      </c>
      <c r="O23" s="2">
        <v>100040612</v>
      </c>
      <c r="P23" s="2">
        <v>199782273</v>
      </c>
      <c r="Q23" s="2">
        <v>387192261</v>
      </c>
      <c r="R23" s="2">
        <v>341238820</v>
      </c>
      <c r="S23" s="2">
        <v>414009402.3398</v>
      </c>
      <c r="T23" s="2">
        <v>586488883.38090003</v>
      </c>
      <c r="U23" s="2">
        <v>285001263</v>
      </c>
      <c r="V23" s="2">
        <v>312278472.29000002</v>
      </c>
      <c r="W23" s="2">
        <v>459872927.36330003</v>
      </c>
      <c r="X23" s="2">
        <v>235823637.52149999</v>
      </c>
      <c r="Y23" s="2">
        <v>254927244.28130001</v>
      </c>
      <c r="Z23" s="2">
        <v>127459133.88</v>
      </c>
      <c r="AA23" s="2">
        <v>184529617.63999999</v>
      </c>
      <c r="AB23" s="2">
        <v>136408443.41</v>
      </c>
      <c r="AC23" s="2">
        <v>3413944.54</v>
      </c>
      <c r="AD23" s="2">
        <v>2504481</v>
      </c>
      <c r="AE23" s="2">
        <v>6014852</v>
      </c>
      <c r="AF23" s="2"/>
    </row>
    <row r="24" spans="1:32" x14ac:dyDescent="0.3">
      <c r="A24" t="str">
        <f t="shared" si="0"/>
        <v>Rocket Lab</v>
      </c>
      <c r="B24" t="str">
        <f t="shared" si="1"/>
        <v>FFP</v>
      </c>
      <c r="M24" t="s">
        <v>39</v>
      </c>
      <c r="N24" t="s">
        <v>62</v>
      </c>
      <c r="O24" s="2"/>
      <c r="P24" s="2"/>
      <c r="Q24" s="2"/>
      <c r="R24" s="2"/>
      <c r="S24" s="2"/>
      <c r="T24" s="2"/>
      <c r="U24" s="2"/>
      <c r="V24" s="2"/>
      <c r="W24" s="2">
        <v>3124964</v>
      </c>
      <c r="X24" s="2">
        <v>3925000</v>
      </c>
      <c r="Y24" s="2">
        <v>0</v>
      </c>
      <c r="Z24" s="2">
        <v>6530871</v>
      </c>
      <c r="AA24" s="2">
        <v>0</v>
      </c>
      <c r="AB24" s="2">
        <v>9912639</v>
      </c>
      <c r="AC24" s="2">
        <v>1548010</v>
      </c>
      <c r="AD24" s="2">
        <v>371000</v>
      </c>
      <c r="AE24" s="2">
        <v>15227350</v>
      </c>
      <c r="AF24" s="2"/>
    </row>
    <row r="25" spans="1:32" x14ac:dyDescent="0.3">
      <c r="A25" t="str">
        <f t="shared" si="0"/>
        <v>SPACEX</v>
      </c>
      <c r="B25" t="str">
        <f t="shared" si="1"/>
        <v>FFP</v>
      </c>
      <c r="M25" t="s">
        <v>40</v>
      </c>
      <c r="N25" t="s">
        <v>62</v>
      </c>
      <c r="O25" s="2"/>
      <c r="P25" s="2">
        <v>4020000</v>
      </c>
      <c r="Q25" s="2">
        <v>25657217.649999999</v>
      </c>
      <c r="R25" s="2">
        <v>115342392</v>
      </c>
      <c r="S25" s="2">
        <v>194582177.50999999</v>
      </c>
      <c r="T25" s="2">
        <v>256277026.80000001</v>
      </c>
      <c r="U25" s="2">
        <v>594242502.10000002</v>
      </c>
      <c r="V25" s="2">
        <v>497433902.89999998</v>
      </c>
      <c r="W25" s="2">
        <v>642805700.05999994</v>
      </c>
      <c r="X25" s="2">
        <v>1038028720.85</v>
      </c>
      <c r="Y25" s="2">
        <v>1082847866.8399999</v>
      </c>
      <c r="Z25" s="2">
        <v>967134868.59000003</v>
      </c>
      <c r="AA25" s="2">
        <v>1288676659.51</v>
      </c>
      <c r="AB25" s="2">
        <v>1137212359.8199999</v>
      </c>
      <c r="AC25" s="2">
        <v>2193334723.9137998</v>
      </c>
      <c r="AD25" s="2">
        <v>2848207580.7275</v>
      </c>
      <c r="AE25" s="2">
        <v>3109331653.0893002</v>
      </c>
      <c r="AF25" s="2"/>
    </row>
    <row r="26" spans="1:32" x14ac:dyDescent="0.3">
      <c r="A26" t="str">
        <f t="shared" si="0"/>
        <v>SPACEX</v>
      </c>
      <c r="B26" t="str">
        <f t="shared" si="1"/>
        <v>UCA</v>
      </c>
      <c r="M26" t="s">
        <v>40</v>
      </c>
      <c r="N26" t="s">
        <v>63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0</v>
      </c>
      <c r="AB26" s="2"/>
      <c r="AC26" s="2"/>
      <c r="AD26" s="2"/>
      <c r="AE26" s="2"/>
      <c r="AF26" s="2"/>
    </row>
    <row r="27" spans="1:32" x14ac:dyDescent="0.3">
      <c r="A27" t="str">
        <f t="shared" si="0"/>
        <v>SPACEX</v>
      </c>
      <c r="B27">
        <f t="shared" si="1"/>
        <v>0</v>
      </c>
      <c r="M27" t="s">
        <v>40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>
        <v>0</v>
      </c>
      <c r="AD27" s="2">
        <v>0</v>
      </c>
      <c r="AE27" s="2">
        <v>0</v>
      </c>
      <c r="AF27" s="2"/>
    </row>
    <row r="28" spans="1:32" x14ac:dyDescent="0.3">
      <c r="A28" t="str">
        <f t="shared" si="0"/>
        <v>UNITED LAUNCH ALLIANCE</v>
      </c>
      <c r="B28" t="str">
        <f t="shared" si="1"/>
        <v>FFP</v>
      </c>
      <c r="M28" t="s">
        <v>41</v>
      </c>
      <c r="N28" t="s">
        <v>62</v>
      </c>
      <c r="O28" s="2"/>
      <c r="P28" s="2">
        <v>106995229</v>
      </c>
      <c r="Q28" s="2">
        <v>489057783.17000002</v>
      </c>
      <c r="R28" s="2">
        <v>293642247.9016</v>
      </c>
      <c r="S28" s="2">
        <v>344187162.44630003</v>
      </c>
      <c r="T28" s="2">
        <v>424769480.458</v>
      </c>
      <c r="U28" s="2">
        <v>1047765865.02</v>
      </c>
      <c r="V28" s="2">
        <v>1788222569.75</v>
      </c>
      <c r="W28" s="2">
        <v>1185194749.28</v>
      </c>
      <c r="X28" s="2">
        <v>833670429.92190003</v>
      </c>
      <c r="Y28" s="2">
        <v>1416736500.5502999</v>
      </c>
      <c r="Z28" s="2">
        <v>960365522.57000005</v>
      </c>
      <c r="AA28" s="2">
        <v>1146721665.04</v>
      </c>
      <c r="AB28" s="2">
        <v>1323687619.1700001</v>
      </c>
      <c r="AC28" s="2">
        <v>704397397.27999997</v>
      </c>
      <c r="AD28" s="2">
        <v>1123360609.9400001</v>
      </c>
      <c r="AE28" s="2">
        <v>1066848686.4453</v>
      </c>
      <c r="AF28" s="2"/>
    </row>
    <row r="29" spans="1:32" x14ac:dyDescent="0.3">
      <c r="A29" t="str">
        <f t="shared" si="0"/>
        <v>UNITED LAUNCH ALLIANCE</v>
      </c>
      <c r="B29" t="str">
        <f t="shared" si="1"/>
        <v>Incentive</v>
      </c>
      <c r="M29" t="s">
        <v>41</v>
      </c>
      <c r="N29" t="s">
        <v>65</v>
      </c>
      <c r="O29" s="2"/>
      <c r="P29" s="2"/>
      <c r="Q29" s="2"/>
      <c r="R29" s="2"/>
      <c r="S29" s="2">
        <v>348453092.9375</v>
      </c>
      <c r="T29" s="2">
        <v>802349620</v>
      </c>
      <c r="U29" s="2">
        <v>550812414.37</v>
      </c>
      <c r="V29" s="2">
        <v>986936527.55859995</v>
      </c>
      <c r="W29" s="2">
        <v>846026757.66999996</v>
      </c>
      <c r="X29" s="2">
        <v>297152011.34469998</v>
      </c>
      <c r="Y29" s="2">
        <v>681954144.97000003</v>
      </c>
      <c r="Z29" s="2">
        <v>492143211.07999998</v>
      </c>
      <c r="AA29" s="2">
        <v>413159641.69999999</v>
      </c>
      <c r="AB29" s="2">
        <v>-32870222</v>
      </c>
      <c r="AC29" s="2">
        <v>-12507367.310000001</v>
      </c>
      <c r="AD29" s="2">
        <v>-661910.93999999994</v>
      </c>
      <c r="AE29" s="2">
        <v>-9015999.5</v>
      </c>
      <c r="AF29" s="2"/>
    </row>
    <row r="30" spans="1:32" x14ac:dyDescent="0.3">
      <c r="A30" t="str">
        <f t="shared" si="0"/>
        <v>UNITED LAUNCH ALLIANCE</v>
      </c>
      <c r="B30" t="str">
        <f t="shared" si="1"/>
        <v>Other CB</v>
      </c>
      <c r="M30" t="s">
        <v>41</v>
      </c>
      <c r="N30" t="s">
        <v>66</v>
      </c>
      <c r="O30" s="2"/>
      <c r="P30" s="2"/>
      <c r="Q30" s="2">
        <v>930498285.53999996</v>
      </c>
      <c r="R30" s="2">
        <v>1000364372.4453</v>
      </c>
      <c r="S30" s="2">
        <v>751729852.67610002</v>
      </c>
      <c r="T30" s="2">
        <v>42615086.730400003</v>
      </c>
      <c r="U30" s="2">
        <v>31032806.93</v>
      </c>
      <c r="V30" s="2">
        <v>72260108.6875</v>
      </c>
      <c r="W30" s="2">
        <v>65224430.079999998</v>
      </c>
      <c r="X30" s="2">
        <v>6191921.5176999997</v>
      </c>
      <c r="Y30" s="2">
        <v>39361860.5</v>
      </c>
      <c r="Z30" s="2">
        <v>40155062.57</v>
      </c>
      <c r="AA30" s="2">
        <v>77159220.700000003</v>
      </c>
      <c r="AB30" s="2">
        <v>3604682.3</v>
      </c>
      <c r="AC30" s="2">
        <v>22085533.66</v>
      </c>
      <c r="AD30" s="2"/>
      <c r="AE30" s="2">
        <v>-164764.9063</v>
      </c>
      <c r="AF30" s="2"/>
    </row>
    <row r="31" spans="1:32" x14ac:dyDescent="0.3">
      <c r="A31" t="str">
        <f t="shared" si="0"/>
        <v>UNITED LAUNCH ALLIANCE</v>
      </c>
      <c r="B31" t="str">
        <f t="shared" si="1"/>
        <v>T&amp;M/LH/FPLOE</v>
      </c>
      <c r="M31" t="s">
        <v>41</v>
      </c>
      <c r="N31" t="s">
        <v>68</v>
      </c>
      <c r="O31" s="2"/>
      <c r="P31" s="2"/>
      <c r="Q31" s="2"/>
      <c r="R31" s="2"/>
      <c r="S31" s="2">
        <v>0</v>
      </c>
      <c r="T31" s="2">
        <v>1670245.875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3">
      <c r="A32" t="str">
        <f t="shared" si="0"/>
        <v>UNITED LAUNCH ALLIANCE</v>
      </c>
      <c r="B32" t="str">
        <f t="shared" si="1"/>
        <v>UCA</v>
      </c>
      <c r="M32" t="s">
        <v>41</v>
      </c>
      <c r="N32" t="s">
        <v>63</v>
      </c>
      <c r="O32" s="2"/>
      <c r="P32" s="2"/>
      <c r="Q32" s="2">
        <v>138000000</v>
      </c>
      <c r="R32" s="2">
        <v>124419647</v>
      </c>
      <c r="S32" s="2">
        <v>431706500</v>
      </c>
      <c r="T32" s="2">
        <v>1468550000</v>
      </c>
      <c r="U32" s="2">
        <v>-82374996</v>
      </c>
      <c r="V32" s="2">
        <v>36352549</v>
      </c>
      <c r="W32" s="2"/>
      <c r="X32" s="2">
        <v>715576545.5</v>
      </c>
      <c r="Y32" s="2">
        <v>111191336</v>
      </c>
      <c r="Z32" s="2">
        <v>245369272.00999999</v>
      </c>
      <c r="AA32" s="2"/>
      <c r="AB32" s="2"/>
      <c r="AC32" s="2">
        <v>8926237</v>
      </c>
      <c r="AD32" s="2"/>
      <c r="AE32" s="2"/>
      <c r="AF32" s="2"/>
    </row>
    <row r="33" spans="1:32" x14ac:dyDescent="0.3">
      <c r="A33" t="str">
        <f t="shared" si="0"/>
        <v>Virgin Orbit</v>
      </c>
      <c r="B33" t="str">
        <f t="shared" si="1"/>
        <v>FFP</v>
      </c>
      <c r="M33" t="s">
        <v>42</v>
      </c>
      <c r="N33" t="s">
        <v>62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>
        <v>897869.52</v>
      </c>
      <c r="AB33" s="2">
        <v>35350000</v>
      </c>
      <c r="AC33" s="2">
        <v>2249791</v>
      </c>
      <c r="AD33" s="2">
        <v>0</v>
      </c>
      <c r="AE33" s="2">
        <v>-210426</v>
      </c>
      <c r="AF33" s="2"/>
    </row>
    <row r="34" spans="1:32" x14ac:dyDescent="0.3">
      <c r="A34" t="str">
        <f t="shared" si="0"/>
        <v>Grand Total</v>
      </c>
      <c r="B34" t="str">
        <f t="shared" si="1"/>
        <v>NA</v>
      </c>
      <c r="M34" t="s">
        <v>43</v>
      </c>
      <c r="N34" t="s">
        <v>44</v>
      </c>
      <c r="O34" s="2">
        <f t="shared" ref="O34:AE34" si="2">SUM(O2:O33)</f>
        <v>2847620317.6103001</v>
      </c>
      <c r="P34" s="2">
        <f t="shared" si="2"/>
        <v>4029315794.1522002</v>
      </c>
      <c r="Q34" s="2">
        <f t="shared" si="2"/>
        <v>4764449578.8766003</v>
      </c>
      <c r="R34" s="2">
        <f t="shared" si="2"/>
        <v>4649662130.3600998</v>
      </c>
      <c r="S34" s="2">
        <f t="shared" si="2"/>
        <v>5002950839.7452002</v>
      </c>
      <c r="T34" s="2">
        <f t="shared" si="2"/>
        <v>6655894181.3102999</v>
      </c>
      <c r="U34" s="2">
        <f t="shared" si="2"/>
        <v>4722253634.4574003</v>
      </c>
      <c r="V34" s="2">
        <f t="shared" si="2"/>
        <v>5734898826.9154987</v>
      </c>
      <c r="W34" s="2">
        <f t="shared" si="2"/>
        <v>5193597653.6136999</v>
      </c>
      <c r="X34" s="2">
        <f t="shared" si="2"/>
        <v>5409337688.21</v>
      </c>
      <c r="Y34" s="2">
        <f t="shared" si="2"/>
        <v>5828343804.0927</v>
      </c>
      <c r="Z34" s="2">
        <f t="shared" si="2"/>
        <v>5343111949.8659</v>
      </c>
      <c r="AA34" s="2">
        <f t="shared" si="2"/>
        <v>6760589258.2233</v>
      </c>
      <c r="AB34" s="2">
        <f t="shared" si="2"/>
        <v>6666795428.9327002</v>
      </c>
      <c r="AC34" s="2">
        <f t="shared" si="2"/>
        <v>6661132578.344799</v>
      </c>
      <c r="AD34" s="2">
        <f t="shared" si="2"/>
        <v>7353108340.5519018</v>
      </c>
      <c r="AE34" s="2">
        <f t="shared" si="2"/>
        <v>8375931775.807601</v>
      </c>
      <c r="AF34" s="2"/>
    </row>
    <row r="37" spans="1:32" x14ac:dyDescent="0.3">
      <c r="A37" t="str">
        <f t="shared" ref="A37:A70" si="3">M37</f>
        <v>ParentID</v>
      </c>
      <c r="B37" t="str">
        <f t="shared" ref="B37:B70" si="4">N37</f>
        <v>PricingUCA</v>
      </c>
      <c r="C37" t="str">
        <f t="shared" ref="C37:C70" si="5">AB37</f>
        <v>2020</v>
      </c>
      <c r="D37" t="str">
        <f t="shared" ref="D37:D70" si="6">AD37</f>
        <v>2022</v>
      </c>
      <c r="E37" t="str">
        <f t="shared" ref="E37:E70" si="7">AE37</f>
        <v>2023</v>
      </c>
      <c r="F37">
        <f t="shared" ref="F37:F70" si="8">AF37</f>
        <v>0</v>
      </c>
      <c r="G37" t="str">
        <f>AD37&amp;"-"&amp;AE37</f>
        <v>2022-2023</v>
      </c>
      <c r="H37" t="str">
        <f>AB37&amp;"-"&amp;AE37</f>
        <v>2020-2023</v>
      </c>
      <c r="I37" t="str">
        <f>AF37&amp;"/"&amp;AE37</f>
        <v>/2023</v>
      </c>
      <c r="J37" t="str">
        <f>"Share "&amp;AE37</f>
        <v>Share 2023</v>
      </c>
      <c r="K37" t="str">
        <f>"Share "&amp;AF37</f>
        <v xml:space="preserve">Share </v>
      </c>
      <c r="M37" t="s">
        <v>6</v>
      </c>
      <c r="N37" t="s">
        <v>61</v>
      </c>
      <c r="O37" t="s">
        <v>8</v>
      </c>
      <c r="P37" t="s">
        <v>9</v>
      </c>
      <c r="Q37" t="s">
        <v>10</v>
      </c>
      <c r="R37" t="s">
        <v>11</v>
      </c>
      <c r="S37" t="s">
        <v>12</v>
      </c>
      <c r="T37" t="s">
        <v>13</v>
      </c>
      <c r="U37" t="s">
        <v>14</v>
      </c>
      <c r="V37" t="s">
        <v>15</v>
      </c>
      <c r="W37" t="s">
        <v>16</v>
      </c>
      <c r="X37" t="s">
        <v>17</v>
      </c>
      <c r="Y37" t="s">
        <v>18</v>
      </c>
      <c r="Z37" t="s">
        <v>19</v>
      </c>
      <c r="AA37" t="s">
        <v>20</v>
      </c>
      <c r="AB37" t="s">
        <v>21</v>
      </c>
      <c r="AC37" t="s">
        <v>22</v>
      </c>
      <c r="AD37" t="s">
        <v>23</v>
      </c>
      <c r="AE37" t="s">
        <v>24</v>
      </c>
    </row>
    <row r="38" spans="1:32" x14ac:dyDescent="0.3">
      <c r="A38" t="str">
        <f t="shared" si="3"/>
        <v>ABL Space</v>
      </c>
      <c r="B38" t="str">
        <f t="shared" si="4"/>
        <v>FFP</v>
      </c>
      <c r="C38" s="2">
        <f t="shared" si="5"/>
        <v>2661998.67221358</v>
      </c>
      <c r="D38" s="2">
        <f t="shared" si="6"/>
        <v>1568569.6962414</v>
      </c>
      <c r="E38" s="2">
        <f t="shared" si="7"/>
        <v>17054988</v>
      </c>
      <c r="F38" s="2">
        <f t="shared" si="8"/>
        <v>0</v>
      </c>
      <c r="G38" s="1">
        <f t="shared" ref="G38:G70" si="9">AE38/AD38-1</f>
        <v>9.8729551774888229</v>
      </c>
      <c r="H38" s="1">
        <f t="shared" ref="H38:H70" si="10">AE38/AB38-1</f>
        <v>5.4068356524828607</v>
      </c>
      <c r="I38" s="1">
        <f t="shared" ref="I38:I70" si="11">AF38/AE38</f>
        <v>0</v>
      </c>
      <c r="J38" s="1">
        <f t="shared" ref="J38:J69" si="12">AE38/SUM(AE$37:AE$69)</f>
        <v>2.0361899376091291E-3</v>
      </c>
      <c r="K38" s="1" t="e">
        <f>AF38/SUM(AF37:AF$69)</f>
        <v>#DIV/0!</v>
      </c>
      <c r="M38" t="s">
        <v>25</v>
      </c>
      <c r="N38" t="s">
        <v>62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>
        <v>2661998.67221358</v>
      </c>
      <c r="AC38" s="2">
        <v>839161.31988877803</v>
      </c>
      <c r="AD38" s="2">
        <v>1568569.6962414</v>
      </c>
      <c r="AE38" s="2">
        <v>17054988</v>
      </c>
      <c r="AF38" s="2"/>
    </row>
    <row r="39" spans="1:32" x14ac:dyDescent="0.3">
      <c r="A39" t="str">
        <f t="shared" si="3"/>
        <v>BLUE ORIGIN</v>
      </c>
      <c r="B39" t="str">
        <f t="shared" si="4"/>
        <v>FFP</v>
      </c>
      <c r="C39" s="2">
        <f t="shared" si="5"/>
        <v>269778447.76292598</v>
      </c>
      <c r="D39" s="2">
        <f t="shared" si="6"/>
        <v>18252585.508063801</v>
      </c>
      <c r="E39" s="2">
        <f t="shared" si="7"/>
        <v>440844387.61000001</v>
      </c>
      <c r="F39" s="2">
        <f t="shared" si="8"/>
        <v>0</v>
      </c>
      <c r="G39" s="1">
        <f t="shared" si="9"/>
        <v>23.152435139407487</v>
      </c>
      <c r="H39" s="1">
        <f t="shared" si="10"/>
        <v>0.63409787277522689</v>
      </c>
      <c r="I39" s="1">
        <f t="shared" si="11"/>
        <v>0</v>
      </c>
      <c r="J39" s="1">
        <f t="shared" si="12"/>
        <v>5.2632280134289194E-2</v>
      </c>
      <c r="K39" s="1" t="e">
        <f>AF39/SUM(AF37:AF$69)</f>
        <v>#DIV/0!</v>
      </c>
      <c r="M39" t="s">
        <v>28</v>
      </c>
      <c r="N39" t="s">
        <v>62</v>
      </c>
      <c r="O39" s="2"/>
      <c r="P39" s="2"/>
      <c r="Q39" s="2"/>
      <c r="R39" s="2"/>
      <c r="S39" s="2"/>
      <c r="T39" s="2"/>
      <c r="U39" s="2"/>
      <c r="V39" s="2"/>
      <c r="W39" s="2"/>
      <c r="X39" s="2">
        <v>970601.73317900696</v>
      </c>
      <c r="Y39" s="2">
        <v>811311.96249855298</v>
      </c>
      <c r="Z39" s="2">
        <v>1638498.9225023701</v>
      </c>
      <c r="AA39" s="2">
        <v>4598565.9986498598</v>
      </c>
      <c r="AB39" s="2">
        <v>269778447.76292598</v>
      </c>
      <c r="AC39" s="2">
        <v>313846817.66620499</v>
      </c>
      <c r="AD39" s="2">
        <v>18252585.508063801</v>
      </c>
      <c r="AE39" s="2">
        <v>440844387.61000001</v>
      </c>
      <c r="AF39" s="2"/>
    </row>
    <row r="40" spans="1:32" x14ac:dyDescent="0.3">
      <c r="A40" t="str">
        <f t="shared" si="3"/>
        <v>BLUE ORIGIN</v>
      </c>
      <c r="B40" t="str">
        <f t="shared" si="4"/>
        <v>UCA</v>
      </c>
      <c r="C40" s="2">
        <f t="shared" si="5"/>
        <v>0</v>
      </c>
      <c r="D40" s="2">
        <f t="shared" si="6"/>
        <v>0</v>
      </c>
      <c r="E40" s="2">
        <f t="shared" si="7"/>
        <v>0</v>
      </c>
      <c r="F40" s="2">
        <f t="shared" si="8"/>
        <v>0</v>
      </c>
      <c r="G40" s="1" t="e">
        <f t="shared" si="9"/>
        <v>#DIV/0!</v>
      </c>
      <c r="H40" s="1" t="e">
        <f t="shared" si="10"/>
        <v>#DIV/0!</v>
      </c>
      <c r="I40" s="1" t="e">
        <f t="shared" si="11"/>
        <v>#DIV/0!</v>
      </c>
      <c r="J40" s="1">
        <f t="shared" si="12"/>
        <v>0</v>
      </c>
      <c r="K40" s="1" t="e">
        <f>AF40/SUM(AF37:AF$69)</f>
        <v>#DIV/0!</v>
      </c>
      <c r="M40" t="s">
        <v>28</v>
      </c>
      <c r="N40" t="s">
        <v>63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>
        <v>3005175.5651579201</v>
      </c>
      <c r="AB40" s="2"/>
      <c r="AC40" s="2"/>
      <c r="AD40" s="2"/>
      <c r="AE40" s="2"/>
      <c r="AF40" s="2"/>
    </row>
    <row r="41" spans="1:32" x14ac:dyDescent="0.3">
      <c r="A41" t="str">
        <f t="shared" si="3"/>
        <v>BLUE ORIGIN</v>
      </c>
      <c r="B41">
        <f t="shared" si="4"/>
        <v>0</v>
      </c>
      <c r="C41" s="2">
        <f t="shared" si="5"/>
        <v>0</v>
      </c>
      <c r="D41" s="2">
        <f t="shared" si="6"/>
        <v>0</v>
      </c>
      <c r="E41" s="2">
        <f t="shared" si="7"/>
        <v>0</v>
      </c>
      <c r="F41" s="2">
        <f t="shared" si="8"/>
        <v>0</v>
      </c>
      <c r="G41" s="1" t="e">
        <f t="shared" si="9"/>
        <v>#DIV/0!</v>
      </c>
      <c r="H41" s="1" t="e">
        <f t="shared" si="10"/>
        <v>#DIV/0!</v>
      </c>
      <c r="I41" s="1" t="e">
        <f t="shared" si="11"/>
        <v>#DIV/0!</v>
      </c>
      <c r="J41" s="1">
        <f t="shared" si="12"/>
        <v>0</v>
      </c>
      <c r="K41" s="1" t="e">
        <f>AF41/SUM(AF37:AF$69)</f>
        <v>#DIV/0!</v>
      </c>
      <c r="M41" t="s">
        <v>28</v>
      </c>
      <c r="O41" s="2"/>
      <c r="P41" s="2"/>
      <c r="Q41" s="2"/>
      <c r="R41" s="2"/>
      <c r="S41" s="2"/>
      <c r="T41" s="2"/>
      <c r="U41" s="2"/>
      <c r="V41" s="2"/>
      <c r="W41" s="2"/>
      <c r="X41" s="2">
        <v>0</v>
      </c>
      <c r="Y41" s="2"/>
      <c r="Z41" s="2">
        <v>0</v>
      </c>
      <c r="AA41" s="2"/>
      <c r="AB41" s="2">
        <v>0</v>
      </c>
      <c r="AC41" s="2"/>
      <c r="AD41" s="2"/>
      <c r="AE41" s="2"/>
      <c r="AF41" s="2"/>
    </row>
    <row r="42" spans="1:32" x14ac:dyDescent="0.3">
      <c r="A42" t="str">
        <f t="shared" si="3"/>
        <v>BOEING</v>
      </c>
      <c r="B42" t="str">
        <f t="shared" si="4"/>
        <v>Combination/Other</v>
      </c>
      <c r="C42" s="2">
        <f t="shared" si="5"/>
        <v>0</v>
      </c>
      <c r="D42" s="2">
        <f t="shared" si="6"/>
        <v>0</v>
      </c>
      <c r="E42" s="2">
        <f t="shared" si="7"/>
        <v>0</v>
      </c>
      <c r="F42" s="2">
        <f t="shared" si="8"/>
        <v>0</v>
      </c>
      <c r="G42" s="1" t="e">
        <f t="shared" si="9"/>
        <v>#DIV/0!</v>
      </c>
      <c r="H42" s="1" t="e">
        <f t="shared" si="10"/>
        <v>#DIV/0!</v>
      </c>
      <c r="I42" s="1" t="e">
        <f t="shared" si="11"/>
        <v>#DIV/0!</v>
      </c>
      <c r="J42" s="1">
        <f t="shared" si="12"/>
        <v>0</v>
      </c>
      <c r="K42" s="1" t="e">
        <f>AF42/SUM(AF37:AF$69)</f>
        <v>#DIV/0!</v>
      </c>
      <c r="M42" t="s">
        <v>30</v>
      </c>
      <c r="N42" t="s">
        <v>64</v>
      </c>
      <c r="O42" s="2"/>
      <c r="P42" s="2">
        <v>37409580.3031177</v>
      </c>
      <c r="Q42" s="2">
        <v>20336033.282561898</v>
      </c>
      <c r="R42" s="2">
        <v>-1728178.6647880799</v>
      </c>
      <c r="S42" s="2">
        <v>0</v>
      </c>
      <c r="T42" s="2">
        <v>36697.015259928201</v>
      </c>
      <c r="U42" s="2">
        <v>1930.87630430646</v>
      </c>
      <c r="V42" s="2">
        <v>0</v>
      </c>
      <c r="W42" s="2"/>
      <c r="X42" s="2"/>
      <c r="Y42" s="2"/>
      <c r="Z42" s="2">
        <v>-8588.4044219080097</v>
      </c>
      <c r="AA42" s="2">
        <v>-1758.76476875668</v>
      </c>
      <c r="AB42" s="2"/>
      <c r="AC42" s="2">
        <v>7603.9651952225804</v>
      </c>
      <c r="AD42" s="2"/>
      <c r="AE42" s="2"/>
      <c r="AF42" s="2"/>
    </row>
    <row r="43" spans="1:32" x14ac:dyDescent="0.3">
      <c r="A43" t="str">
        <f t="shared" si="3"/>
        <v>BOEING</v>
      </c>
      <c r="B43" t="str">
        <f t="shared" si="4"/>
        <v>FFP</v>
      </c>
      <c r="C43" s="2">
        <f t="shared" si="5"/>
        <v>413348923.03149402</v>
      </c>
      <c r="D43" s="2">
        <f t="shared" si="6"/>
        <v>3517341.45578099</v>
      </c>
      <c r="E43" s="2">
        <f t="shared" si="7"/>
        <v>62428924.515600003</v>
      </c>
      <c r="F43" s="2">
        <f t="shared" si="8"/>
        <v>0</v>
      </c>
      <c r="G43" s="1">
        <f t="shared" si="9"/>
        <v>16.748895096037327</v>
      </c>
      <c r="H43" s="1">
        <f t="shared" si="10"/>
        <v>-0.84896797587435979</v>
      </c>
      <c r="I43" s="1">
        <f t="shared" si="11"/>
        <v>0</v>
      </c>
      <c r="J43" s="1">
        <f t="shared" si="12"/>
        <v>7.4533707038917053E-3</v>
      </c>
      <c r="K43" s="1" t="e">
        <f>AF43/SUM(AF37:AF$69)</f>
        <v>#DIV/0!</v>
      </c>
      <c r="M43" t="s">
        <v>30</v>
      </c>
      <c r="N43" t="s">
        <v>62</v>
      </c>
      <c r="O43" s="2">
        <v>241137772.77505699</v>
      </c>
      <c r="P43" s="2">
        <v>134681274.74356899</v>
      </c>
      <c r="Q43" s="2">
        <v>110686761.70072199</v>
      </c>
      <c r="R43" s="2">
        <v>207090634.40752199</v>
      </c>
      <c r="S43" s="2">
        <v>637144269.74863696</v>
      </c>
      <c r="T43" s="2">
        <v>1549215108.1908</v>
      </c>
      <c r="U43" s="2">
        <v>95088397.016858399</v>
      </c>
      <c r="V43" s="2">
        <v>99541671.459783107</v>
      </c>
      <c r="W43" s="2">
        <v>157644506.750027</v>
      </c>
      <c r="X43" s="2">
        <v>258555776.653667</v>
      </c>
      <c r="Y43" s="2">
        <v>246558233.14500099</v>
      </c>
      <c r="Z43" s="2">
        <v>327652004.60578603</v>
      </c>
      <c r="AA43" s="2">
        <v>277936884.03653598</v>
      </c>
      <c r="AB43" s="2">
        <v>413348923.03149402</v>
      </c>
      <c r="AC43" s="2">
        <v>79304710.963929504</v>
      </c>
      <c r="AD43" s="2">
        <v>3517341.45578099</v>
      </c>
      <c r="AE43" s="2">
        <v>62428924.515600003</v>
      </c>
      <c r="AF43" s="2"/>
    </row>
    <row r="44" spans="1:32" x14ac:dyDescent="0.3">
      <c r="A44" t="str">
        <f t="shared" si="3"/>
        <v>BOEING</v>
      </c>
      <c r="B44" t="str">
        <f t="shared" si="4"/>
        <v>Incentive</v>
      </c>
      <c r="C44" s="2">
        <f t="shared" si="5"/>
        <v>90490876.525006399</v>
      </c>
      <c r="D44" s="2">
        <f t="shared" si="6"/>
        <v>80712438.030939102</v>
      </c>
      <c r="E44" s="2">
        <f t="shared" si="7"/>
        <v>293633833</v>
      </c>
      <c r="F44" s="2">
        <f t="shared" si="8"/>
        <v>0</v>
      </c>
      <c r="G44" s="1">
        <f t="shared" si="9"/>
        <v>2.6380245741981279</v>
      </c>
      <c r="H44" s="1">
        <f t="shared" si="10"/>
        <v>2.2448998647820231</v>
      </c>
      <c r="I44" s="1">
        <f t="shared" si="11"/>
        <v>0</v>
      </c>
      <c r="J44" s="1">
        <f t="shared" si="12"/>
        <v>3.5056855865052465E-2</v>
      </c>
      <c r="K44" s="1" t="e">
        <f>AF44/SUM(AF37:AF$69)</f>
        <v>#DIV/0!</v>
      </c>
      <c r="M44" t="s">
        <v>30</v>
      </c>
      <c r="N44" t="s">
        <v>65</v>
      </c>
      <c r="O44" s="2">
        <v>-77769.718181456396</v>
      </c>
      <c r="P44" s="2">
        <v>365169741.65679997</v>
      </c>
      <c r="Q44" s="2">
        <v>463232630.580971</v>
      </c>
      <c r="R44" s="2">
        <v>565506939.56243706</v>
      </c>
      <c r="S44" s="2">
        <v>172579326.185422</v>
      </c>
      <c r="T44" s="2">
        <v>173170588.55379501</v>
      </c>
      <c r="U44" s="2">
        <v>236455535.67941499</v>
      </c>
      <c r="V44" s="2">
        <v>53659663.391342901</v>
      </c>
      <c r="W44" s="2">
        <v>59513308.611680903</v>
      </c>
      <c r="X44" s="2">
        <v>30436856.417609099</v>
      </c>
      <c r="Y44" s="2">
        <v>45482024.711540699</v>
      </c>
      <c r="Z44" s="2">
        <v>18714668.533066299</v>
      </c>
      <c r="AA44" s="2">
        <v>49729646.103475504</v>
      </c>
      <c r="AB44" s="2">
        <v>90490876.525006399</v>
      </c>
      <c r="AC44" s="2">
        <v>109843580.92298</v>
      </c>
      <c r="AD44" s="2">
        <v>80712438.030939102</v>
      </c>
      <c r="AE44" s="2">
        <v>293633833</v>
      </c>
      <c r="AF44" s="2"/>
    </row>
    <row r="45" spans="1:32" x14ac:dyDescent="0.3">
      <c r="A45" t="str">
        <f t="shared" si="3"/>
        <v>BOEING</v>
      </c>
      <c r="B45" t="str">
        <f t="shared" si="4"/>
        <v>Other CB</v>
      </c>
      <c r="C45" s="2">
        <f t="shared" si="5"/>
        <v>1409557802.5060699</v>
      </c>
      <c r="D45" s="2">
        <f t="shared" si="6"/>
        <v>1344732388.7353201</v>
      </c>
      <c r="E45" s="2">
        <f t="shared" si="7"/>
        <v>1169609557.8381</v>
      </c>
      <c r="F45" s="2">
        <f t="shared" si="8"/>
        <v>0</v>
      </c>
      <c r="G45" s="1">
        <f t="shared" si="9"/>
        <v>-0.13022875953922541</v>
      </c>
      <c r="H45" s="1">
        <f t="shared" si="10"/>
        <v>-0.17022944659762307</v>
      </c>
      <c r="I45" s="1">
        <f t="shared" si="11"/>
        <v>0</v>
      </c>
      <c r="J45" s="1">
        <f t="shared" si="12"/>
        <v>0.13963933675012857</v>
      </c>
      <c r="K45" s="1" t="e">
        <f>AF45/SUM(AF37:AF$69)</f>
        <v>#DIV/0!</v>
      </c>
      <c r="M45" t="s">
        <v>30</v>
      </c>
      <c r="N45" t="s">
        <v>66</v>
      </c>
      <c r="O45" s="2">
        <v>1162453775.3246701</v>
      </c>
      <c r="P45" s="2">
        <v>1737155341.5128701</v>
      </c>
      <c r="Q45" s="2">
        <v>1031785752.8164099</v>
      </c>
      <c r="R45" s="2">
        <v>1255278457.4618199</v>
      </c>
      <c r="S45" s="2">
        <v>1514142205.7641799</v>
      </c>
      <c r="T45" s="2">
        <v>1373778119.30885</v>
      </c>
      <c r="U45" s="2">
        <v>1712634987.6331</v>
      </c>
      <c r="V45" s="2">
        <v>1584056546.7902601</v>
      </c>
      <c r="W45" s="2">
        <v>1617785697.0460899</v>
      </c>
      <c r="X45" s="2">
        <v>1738701908.00226</v>
      </c>
      <c r="Y45" s="2">
        <v>1684773102.45228</v>
      </c>
      <c r="Z45" s="2">
        <v>1870233221.5536201</v>
      </c>
      <c r="AA45" s="2">
        <v>1623380176.5750101</v>
      </c>
      <c r="AB45" s="2">
        <v>1409557802.5060699</v>
      </c>
      <c r="AC45" s="2">
        <v>1641367338.2508299</v>
      </c>
      <c r="AD45" s="2">
        <v>1344732388.7353201</v>
      </c>
      <c r="AE45" s="2">
        <v>1169609557.8381</v>
      </c>
      <c r="AF45" s="2"/>
    </row>
    <row r="46" spans="1:32" x14ac:dyDescent="0.3">
      <c r="A46" t="str">
        <f t="shared" si="3"/>
        <v>BOEING</v>
      </c>
      <c r="B46" t="str">
        <f t="shared" si="4"/>
        <v>Other FP</v>
      </c>
      <c r="C46" s="2">
        <f t="shared" si="5"/>
        <v>-25896.0966919028</v>
      </c>
      <c r="D46" s="2">
        <f t="shared" si="6"/>
        <v>0</v>
      </c>
      <c r="E46" s="2">
        <f t="shared" si="7"/>
        <v>0</v>
      </c>
      <c r="F46" s="2">
        <f t="shared" si="8"/>
        <v>0</v>
      </c>
      <c r="G46" s="1" t="e">
        <f t="shared" si="9"/>
        <v>#DIV/0!</v>
      </c>
      <c r="H46" s="1">
        <f t="shared" si="10"/>
        <v>-1</v>
      </c>
      <c r="I46" s="1" t="e">
        <f t="shared" si="11"/>
        <v>#DIV/0!</v>
      </c>
      <c r="J46" s="1">
        <f t="shared" si="12"/>
        <v>0</v>
      </c>
      <c r="K46" s="1" t="e">
        <f>AF46/SUM(AF37:AF$69)</f>
        <v>#DIV/0!</v>
      </c>
      <c r="M46" t="s">
        <v>30</v>
      </c>
      <c r="N46" t="s">
        <v>67</v>
      </c>
      <c r="O46" s="2">
        <v>0</v>
      </c>
      <c r="P46" s="2">
        <v>0</v>
      </c>
      <c r="Q46" s="2"/>
      <c r="R46" s="2">
        <v>2329160.8375848299</v>
      </c>
      <c r="S46" s="2">
        <v>4250589.9318313198</v>
      </c>
      <c r="T46" s="2"/>
      <c r="U46" s="2">
        <v>0</v>
      </c>
      <c r="V46" s="2"/>
      <c r="W46" s="2"/>
      <c r="X46" s="2"/>
      <c r="Y46" s="2"/>
      <c r="Z46" s="2"/>
      <c r="AA46" s="2"/>
      <c r="AB46" s="2">
        <v>-25896.0966919028</v>
      </c>
      <c r="AC46" s="2"/>
      <c r="AD46" s="2"/>
      <c r="AE46" s="2"/>
      <c r="AF46" s="2"/>
    </row>
    <row r="47" spans="1:32" x14ac:dyDescent="0.3">
      <c r="A47" t="str">
        <f t="shared" si="3"/>
        <v>BOEING</v>
      </c>
      <c r="B47" t="str">
        <f t="shared" si="4"/>
        <v>T&amp;M/LH/FPLOE</v>
      </c>
      <c r="C47" s="2">
        <f t="shared" si="5"/>
        <v>0</v>
      </c>
      <c r="D47" s="2">
        <f t="shared" si="6"/>
        <v>0</v>
      </c>
      <c r="E47" s="2">
        <f t="shared" si="7"/>
        <v>0</v>
      </c>
      <c r="F47" s="2">
        <f t="shared" si="8"/>
        <v>0</v>
      </c>
      <c r="G47" s="1" t="e">
        <f t="shared" si="9"/>
        <v>#DIV/0!</v>
      </c>
      <c r="H47" s="1" t="e">
        <f t="shared" si="10"/>
        <v>#DIV/0!</v>
      </c>
      <c r="I47" s="1" t="e">
        <f t="shared" si="11"/>
        <v>#DIV/0!</v>
      </c>
      <c r="J47" s="1">
        <f t="shared" si="12"/>
        <v>0</v>
      </c>
      <c r="K47" s="1" t="e">
        <f>AF47/SUM(AF37:AF$69)</f>
        <v>#DIV/0!</v>
      </c>
      <c r="M47" t="s">
        <v>30</v>
      </c>
      <c r="N47" t="s">
        <v>68</v>
      </c>
      <c r="O47" s="2">
        <v>778454.633102149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3">
      <c r="A48" t="str">
        <f t="shared" si="3"/>
        <v>BOEING</v>
      </c>
      <c r="B48" t="str">
        <f t="shared" si="4"/>
        <v>UCA</v>
      </c>
      <c r="C48" s="2">
        <f t="shared" si="5"/>
        <v>282752242.093844</v>
      </c>
      <c r="D48" s="2">
        <f t="shared" si="6"/>
        <v>345493398.13481998</v>
      </c>
      <c r="E48" s="2">
        <f t="shared" si="7"/>
        <v>92489647</v>
      </c>
      <c r="F48" s="2">
        <f t="shared" si="8"/>
        <v>0</v>
      </c>
      <c r="G48" s="1">
        <f t="shared" si="9"/>
        <v>-0.73229691942215269</v>
      </c>
      <c r="H48" s="1">
        <f t="shared" si="10"/>
        <v>-0.67289508894750627</v>
      </c>
      <c r="I48" s="1">
        <f t="shared" si="11"/>
        <v>0</v>
      </c>
      <c r="J48" s="1">
        <f t="shared" si="12"/>
        <v>1.1042311407924789E-2</v>
      </c>
      <c r="K48" s="1" t="e">
        <f>AF48/SUM(AF37:AF$69)</f>
        <v>#DIV/0!</v>
      </c>
      <c r="M48" t="s">
        <v>30</v>
      </c>
      <c r="N48" t="s">
        <v>63</v>
      </c>
      <c r="O48" s="2">
        <v>647519446.56367195</v>
      </c>
      <c r="P48" s="2">
        <v>916201496.39539301</v>
      </c>
      <c r="Q48" s="2">
        <v>504892499.24197102</v>
      </c>
      <c r="R48" s="2">
        <v>34872421.846516699</v>
      </c>
      <c r="S48" s="2">
        <v>33867322.120918296</v>
      </c>
      <c r="T48" s="2">
        <v>63973901.8571852</v>
      </c>
      <c r="U48" s="2">
        <v>64246057.300873101</v>
      </c>
      <c r="V48" s="2">
        <v>-3478516.75771992</v>
      </c>
      <c r="W48" s="2"/>
      <c r="X48" s="2">
        <v>-203896.48222189199</v>
      </c>
      <c r="Y48" s="2">
        <v>0</v>
      </c>
      <c r="Z48" s="2">
        <v>0</v>
      </c>
      <c r="AA48" s="2">
        <v>465844482.51742899</v>
      </c>
      <c r="AB48" s="2">
        <v>282752242.093844</v>
      </c>
      <c r="AC48" s="2">
        <v>104827273.478673</v>
      </c>
      <c r="AD48" s="2">
        <v>345493398.13481998</v>
      </c>
      <c r="AE48" s="2">
        <v>92489647</v>
      </c>
      <c r="AF48" s="2"/>
    </row>
    <row r="49" spans="1:32" x14ac:dyDescent="0.3">
      <c r="A49" t="str">
        <f t="shared" si="3"/>
        <v>BOEING</v>
      </c>
      <c r="B49">
        <f t="shared" si="4"/>
        <v>0</v>
      </c>
      <c r="C49" s="2">
        <f t="shared" si="5"/>
        <v>0</v>
      </c>
      <c r="D49" s="2">
        <f t="shared" si="6"/>
        <v>0</v>
      </c>
      <c r="E49" s="2">
        <f t="shared" si="7"/>
        <v>0</v>
      </c>
      <c r="F49" s="2">
        <f t="shared" si="8"/>
        <v>0</v>
      </c>
      <c r="G49" s="1" t="e">
        <f t="shared" si="9"/>
        <v>#DIV/0!</v>
      </c>
      <c r="H49" s="1" t="e">
        <f t="shared" si="10"/>
        <v>#DIV/0!</v>
      </c>
      <c r="I49" s="1" t="e">
        <f t="shared" si="11"/>
        <v>#DIV/0!</v>
      </c>
      <c r="J49" s="1">
        <f t="shared" si="12"/>
        <v>0</v>
      </c>
      <c r="K49" s="1" t="e">
        <f>AF49/SUM(AF37:AF$69)</f>
        <v>#DIV/0!</v>
      </c>
      <c r="M49" t="s">
        <v>30</v>
      </c>
      <c r="O49" s="2"/>
      <c r="P49" s="2">
        <v>0</v>
      </c>
      <c r="Q49" s="2">
        <v>-106660.224182495</v>
      </c>
      <c r="R49" s="2">
        <v>19056.422829768198</v>
      </c>
      <c r="S49" s="2">
        <v>-18681.460440463601</v>
      </c>
      <c r="T49" s="2">
        <v>0</v>
      </c>
      <c r="U49" s="2">
        <v>0</v>
      </c>
      <c r="V49" s="2">
        <v>0</v>
      </c>
      <c r="W49" s="2">
        <v>0</v>
      </c>
      <c r="X49" s="2">
        <v>12413.0567472249</v>
      </c>
      <c r="Y49" s="2">
        <v>0</v>
      </c>
      <c r="Z49" s="2">
        <v>-11941.890037013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/>
    </row>
    <row r="50" spans="1:32" x14ac:dyDescent="0.3">
      <c r="A50" t="str">
        <f t="shared" si="3"/>
        <v>Firefly Aerospace</v>
      </c>
      <c r="B50" t="str">
        <f t="shared" si="4"/>
        <v>FFP</v>
      </c>
      <c r="C50" s="2">
        <f t="shared" si="5"/>
        <v>0</v>
      </c>
      <c r="D50" s="2">
        <f t="shared" si="6"/>
        <v>39601641.323541701</v>
      </c>
      <c r="E50" s="2">
        <f t="shared" si="7"/>
        <v>94871677</v>
      </c>
      <c r="F50" s="2">
        <f t="shared" si="8"/>
        <v>0</v>
      </c>
      <c r="G50" s="1">
        <f t="shared" si="9"/>
        <v>1.3956501253295861</v>
      </c>
      <c r="H50" s="1" t="e">
        <f t="shared" si="10"/>
        <v>#DIV/0!</v>
      </c>
      <c r="I50" s="1">
        <f t="shared" si="11"/>
        <v>0</v>
      </c>
      <c r="J50" s="1">
        <f t="shared" si="12"/>
        <v>1.1326701260153536E-2</v>
      </c>
      <c r="K50" s="1" t="e">
        <f>AF50/SUM(AF37:AF$69)</f>
        <v>#DIV/0!</v>
      </c>
      <c r="M50" t="s">
        <v>35</v>
      </c>
      <c r="N50" t="s">
        <v>62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>
        <v>29312.746145944599</v>
      </c>
      <c r="AB50" s="2"/>
      <c r="AC50" s="2">
        <v>55831361.214721099</v>
      </c>
      <c r="AD50" s="2">
        <v>39601641.323541701</v>
      </c>
      <c r="AE50" s="2">
        <v>94871677</v>
      </c>
      <c r="AF50" s="2"/>
    </row>
    <row r="51" spans="1:32" x14ac:dyDescent="0.3">
      <c r="A51" t="str">
        <f t="shared" si="3"/>
        <v>NORTHROP GRUMMAN</v>
      </c>
      <c r="B51" t="str">
        <f t="shared" si="4"/>
        <v>Combination/Other</v>
      </c>
      <c r="C51" s="2">
        <f t="shared" si="5"/>
        <v>0</v>
      </c>
      <c r="D51" s="2">
        <f t="shared" si="6"/>
        <v>0</v>
      </c>
      <c r="E51" s="2">
        <f t="shared" si="7"/>
        <v>0</v>
      </c>
      <c r="F51" s="2">
        <f t="shared" si="8"/>
        <v>0</v>
      </c>
      <c r="G51" s="1" t="e">
        <f t="shared" si="9"/>
        <v>#DIV/0!</v>
      </c>
      <c r="H51" s="1" t="e">
        <f t="shared" si="10"/>
        <v>#DIV/0!</v>
      </c>
      <c r="I51" s="1" t="e">
        <f t="shared" si="11"/>
        <v>#DIV/0!</v>
      </c>
      <c r="J51" s="1">
        <f t="shared" si="12"/>
        <v>0</v>
      </c>
      <c r="K51" s="1" t="e">
        <f>AF51/SUM(AF37:AF$69)</f>
        <v>#DIV/0!</v>
      </c>
      <c r="M51" t="s">
        <v>36</v>
      </c>
      <c r="N51" t="s">
        <v>64</v>
      </c>
      <c r="O51" s="2">
        <v>10416727.7818952</v>
      </c>
      <c r="P51" s="2">
        <v>43283285.428567797</v>
      </c>
      <c r="Q51" s="2">
        <v>31825656.388656899</v>
      </c>
      <c r="R51" s="2"/>
      <c r="S51" s="2">
        <v>-197493.95720807099</v>
      </c>
      <c r="T51" s="2"/>
      <c r="U51" s="2">
        <v>-904325.91712193098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3">
      <c r="A52" t="str">
        <f t="shared" si="3"/>
        <v>NORTHROP GRUMMAN</v>
      </c>
      <c r="B52" t="str">
        <f t="shared" si="4"/>
        <v>FFP</v>
      </c>
      <c r="C52" s="2">
        <f t="shared" si="5"/>
        <v>899491390.628708</v>
      </c>
      <c r="D52" s="2">
        <f t="shared" si="6"/>
        <v>813038416.20285296</v>
      </c>
      <c r="E52" s="2">
        <f t="shared" si="7"/>
        <v>784946561.24699998</v>
      </c>
      <c r="F52" s="2">
        <f t="shared" si="8"/>
        <v>0</v>
      </c>
      <c r="G52" s="1">
        <f t="shared" si="9"/>
        <v>-3.4551694478411998E-2</v>
      </c>
      <c r="H52" s="1">
        <f t="shared" si="10"/>
        <v>-0.12734399748022696</v>
      </c>
      <c r="I52" s="1">
        <f t="shared" si="11"/>
        <v>0</v>
      </c>
      <c r="J52" s="1">
        <f t="shared" si="12"/>
        <v>9.3714536156344952E-2</v>
      </c>
      <c r="K52" s="1" t="e">
        <f>AF52/SUM(AF37:AF$69)</f>
        <v>#DIV/0!</v>
      </c>
      <c r="M52" t="s">
        <v>36</v>
      </c>
      <c r="N52" t="s">
        <v>62</v>
      </c>
      <c r="O52" s="2">
        <v>30050452.711786602</v>
      </c>
      <c r="P52" s="2">
        <v>13999896.3577017</v>
      </c>
      <c r="Q52" s="2">
        <v>93675.839703376594</v>
      </c>
      <c r="R52" s="2">
        <v>6363974.4146779198</v>
      </c>
      <c r="S52" s="2">
        <v>4578720.1990107195</v>
      </c>
      <c r="T52" s="2">
        <v>21433646.140220501</v>
      </c>
      <c r="U52" s="2">
        <v>15497820.1056586</v>
      </c>
      <c r="V52" s="2">
        <v>2174154.5358287301</v>
      </c>
      <c r="W52" s="2">
        <v>9189906.9315847903</v>
      </c>
      <c r="X52" s="2">
        <v>30461619.612422101</v>
      </c>
      <c r="Y52" s="2">
        <v>10610697.301474299</v>
      </c>
      <c r="Z52" s="2">
        <v>7958905.9596986203</v>
      </c>
      <c r="AA52" s="2">
        <v>663405141.39681399</v>
      </c>
      <c r="AB52" s="2">
        <v>899491390.628708</v>
      </c>
      <c r="AC52" s="2">
        <v>881554408.83452594</v>
      </c>
      <c r="AD52" s="2">
        <v>813038416.20285296</v>
      </c>
      <c r="AE52" s="2">
        <v>784946561.24699998</v>
      </c>
      <c r="AF52" s="2"/>
    </row>
    <row r="53" spans="1:32" x14ac:dyDescent="0.3">
      <c r="A53" t="str">
        <f t="shared" si="3"/>
        <v>NORTHROP GRUMMAN</v>
      </c>
      <c r="B53" t="str">
        <f t="shared" si="4"/>
        <v>Incentive</v>
      </c>
      <c r="C53" s="2">
        <f t="shared" si="5"/>
        <v>390223647.20861697</v>
      </c>
      <c r="D53" s="2">
        <f t="shared" si="6"/>
        <v>625532330.10930502</v>
      </c>
      <c r="E53" s="2">
        <f t="shared" si="7"/>
        <v>1055389835.6438</v>
      </c>
      <c r="F53" s="2">
        <f t="shared" si="8"/>
        <v>0</v>
      </c>
      <c r="G53" s="1">
        <f t="shared" si="9"/>
        <v>0.68718671257068675</v>
      </c>
      <c r="H53" s="1">
        <f t="shared" si="10"/>
        <v>1.7045768322686485</v>
      </c>
      <c r="I53" s="1">
        <f t="shared" si="11"/>
        <v>0</v>
      </c>
      <c r="J53" s="1">
        <f t="shared" si="12"/>
        <v>0.12600267813690974</v>
      </c>
      <c r="K53" s="1" t="e">
        <f>AF53/SUM(AF37:AF$69)</f>
        <v>#DIV/0!</v>
      </c>
      <c r="M53" t="s">
        <v>36</v>
      </c>
      <c r="N53" t="s">
        <v>65</v>
      </c>
      <c r="O53" s="2">
        <v>47187515.170262702</v>
      </c>
      <c r="P53" s="2">
        <v>76270926.013754502</v>
      </c>
      <c r="Q53" s="2">
        <v>100245657.82244</v>
      </c>
      <c r="R53" s="2">
        <v>217588386.73607001</v>
      </c>
      <c r="S53" s="2">
        <v>214753683.085154</v>
      </c>
      <c r="T53" s="2">
        <v>269959224.13325</v>
      </c>
      <c r="U53" s="2">
        <v>255502428.25781101</v>
      </c>
      <c r="V53" s="2">
        <v>255430634.319828</v>
      </c>
      <c r="W53" s="2">
        <v>81817437.2675751</v>
      </c>
      <c r="X53" s="2">
        <v>164969585.774012</v>
      </c>
      <c r="Y53" s="2">
        <v>159305897.29069</v>
      </c>
      <c r="Z53" s="2">
        <v>204045813.573167</v>
      </c>
      <c r="AA53" s="2">
        <v>320906221.60656798</v>
      </c>
      <c r="AB53" s="2">
        <v>390223647.20861697</v>
      </c>
      <c r="AC53" s="2">
        <v>385147832.07349902</v>
      </c>
      <c r="AD53" s="2">
        <v>625532330.10930502</v>
      </c>
      <c r="AE53" s="2">
        <v>1055389835.6438</v>
      </c>
      <c r="AF53" s="2"/>
    </row>
    <row r="54" spans="1:32" x14ac:dyDescent="0.3">
      <c r="A54" t="str">
        <f t="shared" si="3"/>
        <v>NORTHROP GRUMMAN</v>
      </c>
      <c r="B54" t="str">
        <f t="shared" si="4"/>
        <v>Other CB</v>
      </c>
      <c r="C54" s="2">
        <f t="shared" si="5"/>
        <v>794305311.24127805</v>
      </c>
      <c r="D54" s="2">
        <f t="shared" si="6"/>
        <v>261470154.096659</v>
      </c>
      <c r="E54" s="2">
        <f t="shared" si="7"/>
        <v>176631012.82480001</v>
      </c>
      <c r="F54" s="2">
        <f t="shared" si="8"/>
        <v>0</v>
      </c>
      <c r="G54" s="1">
        <f t="shared" si="9"/>
        <v>-0.32446969546090554</v>
      </c>
      <c r="H54" s="1">
        <f t="shared" si="10"/>
        <v>-0.77762831202931915</v>
      </c>
      <c r="I54" s="1">
        <f t="shared" si="11"/>
        <v>0</v>
      </c>
      <c r="J54" s="1">
        <f t="shared" si="12"/>
        <v>2.1087924012820579E-2</v>
      </c>
      <c r="K54" s="1" t="e">
        <f>AF54/SUM(AF37:AF$69)</f>
        <v>#DIV/0!</v>
      </c>
      <c r="M54" t="s">
        <v>36</v>
      </c>
      <c r="N54" t="s">
        <v>66</v>
      </c>
      <c r="O54" s="2">
        <v>1289715670.7676799</v>
      </c>
      <c r="P54" s="2">
        <v>1448988167.91524</v>
      </c>
      <c r="Q54" s="2">
        <v>1512485364.90991</v>
      </c>
      <c r="R54" s="2">
        <v>1417820512.3887999</v>
      </c>
      <c r="S54" s="2">
        <v>760649874.48887503</v>
      </c>
      <c r="T54" s="2">
        <v>569382131.33729899</v>
      </c>
      <c r="U54" s="2">
        <v>576713962.37470496</v>
      </c>
      <c r="V54" s="2">
        <v>589347951.00934994</v>
      </c>
      <c r="W54" s="2">
        <v>565683682.48994398</v>
      </c>
      <c r="X54" s="2">
        <v>604983316.04153204</v>
      </c>
      <c r="Y54" s="2">
        <v>588456186.21811199</v>
      </c>
      <c r="Z54" s="2">
        <v>472976857.68949002</v>
      </c>
      <c r="AA54" s="2">
        <v>861467929.07839203</v>
      </c>
      <c r="AB54" s="2">
        <v>794305311.24127805</v>
      </c>
      <c r="AC54" s="2">
        <v>552617514.50625706</v>
      </c>
      <c r="AD54" s="2">
        <v>261470154.096659</v>
      </c>
      <c r="AE54" s="2">
        <v>176631012.82480001</v>
      </c>
      <c r="AF54" s="2"/>
    </row>
    <row r="55" spans="1:32" x14ac:dyDescent="0.3">
      <c r="A55" t="str">
        <f t="shared" si="3"/>
        <v>NORTHROP GRUMMAN</v>
      </c>
      <c r="B55" t="str">
        <f t="shared" si="4"/>
        <v>Other FP</v>
      </c>
      <c r="C55" s="2">
        <f t="shared" si="5"/>
        <v>0</v>
      </c>
      <c r="D55" s="2">
        <f t="shared" si="6"/>
        <v>0</v>
      </c>
      <c r="E55" s="2">
        <f t="shared" si="7"/>
        <v>0</v>
      </c>
      <c r="F55" s="2">
        <f t="shared" si="8"/>
        <v>0</v>
      </c>
      <c r="G55" s="1" t="e">
        <f t="shared" si="9"/>
        <v>#DIV/0!</v>
      </c>
      <c r="H55" s="1" t="e">
        <f t="shared" si="10"/>
        <v>#DIV/0!</v>
      </c>
      <c r="I55" s="1" t="e">
        <f t="shared" si="11"/>
        <v>#DIV/0!</v>
      </c>
      <c r="J55" s="1">
        <f t="shared" si="12"/>
        <v>0</v>
      </c>
      <c r="K55" s="1" t="e">
        <f>AF55/SUM(AF37:AF$69)</f>
        <v>#DIV/0!</v>
      </c>
      <c r="M55" t="s">
        <v>36</v>
      </c>
      <c r="N55" t="s">
        <v>67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>
        <v>-36445.123538175802</v>
      </c>
      <c r="AB55" s="2"/>
      <c r="AC55" s="2"/>
      <c r="AD55" s="2"/>
      <c r="AE55" s="2"/>
      <c r="AF55" s="2"/>
    </row>
    <row r="56" spans="1:32" x14ac:dyDescent="0.3">
      <c r="A56" t="str">
        <f t="shared" si="3"/>
        <v>NORTHROP GRUMMAN</v>
      </c>
      <c r="B56" t="str">
        <f t="shared" si="4"/>
        <v>T&amp;M/LH/FPLOE</v>
      </c>
      <c r="C56" s="2">
        <f t="shared" si="5"/>
        <v>0</v>
      </c>
      <c r="D56" s="2">
        <f t="shared" si="6"/>
        <v>0</v>
      </c>
      <c r="E56" s="2">
        <f t="shared" si="7"/>
        <v>0</v>
      </c>
      <c r="F56" s="2">
        <f t="shared" si="8"/>
        <v>0</v>
      </c>
      <c r="G56" s="1" t="e">
        <f t="shared" si="9"/>
        <v>#DIV/0!</v>
      </c>
      <c r="H56" s="1" t="e">
        <f t="shared" si="10"/>
        <v>#DIV/0!</v>
      </c>
      <c r="I56" s="1" t="e">
        <f t="shared" si="11"/>
        <v>#DIV/0!</v>
      </c>
      <c r="J56" s="1">
        <f t="shared" si="12"/>
        <v>0</v>
      </c>
      <c r="K56" s="1" t="e">
        <f>AF56/SUM(AF37:AF$69)</f>
        <v>#DIV/0!</v>
      </c>
      <c r="M56" t="s">
        <v>36</v>
      </c>
      <c r="N56" t="s">
        <v>68</v>
      </c>
      <c r="O56" s="2">
        <v>-143959.63434204701</v>
      </c>
      <c r="P56" s="2">
        <v>97059.5754555475</v>
      </c>
      <c r="Q56" s="2">
        <v>274592.28417511599</v>
      </c>
      <c r="R56" s="2">
        <v>679330.166900874</v>
      </c>
      <c r="S56" s="2"/>
      <c r="T56" s="2"/>
      <c r="U56" s="2"/>
      <c r="V56" s="2"/>
      <c r="W56" s="2"/>
      <c r="X56" s="2">
        <v>-2918.3717065563001</v>
      </c>
      <c r="Y56" s="2"/>
      <c r="Z56" s="2"/>
      <c r="AA56" s="2"/>
      <c r="AB56" s="2"/>
      <c r="AC56" s="2"/>
      <c r="AD56" s="2"/>
      <c r="AE56" s="2"/>
      <c r="AF56" s="2"/>
    </row>
    <row r="57" spans="1:32" x14ac:dyDescent="0.3">
      <c r="A57" t="str">
        <f t="shared" si="3"/>
        <v>NORTHROP GRUMMAN</v>
      </c>
      <c r="B57" t="str">
        <f t="shared" si="4"/>
        <v>UCA</v>
      </c>
      <c r="C57" s="2">
        <f t="shared" si="5"/>
        <v>138886887.24592599</v>
      </c>
      <c r="D57" s="2">
        <f t="shared" si="6"/>
        <v>0</v>
      </c>
      <c r="E57" s="2">
        <f t="shared" si="7"/>
        <v>0</v>
      </c>
      <c r="F57" s="2">
        <f t="shared" si="8"/>
        <v>0</v>
      </c>
      <c r="G57" s="1" t="e">
        <f t="shared" si="9"/>
        <v>#DIV/0!</v>
      </c>
      <c r="H57" s="1">
        <f t="shared" si="10"/>
        <v>-1</v>
      </c>
      <c r="I57" s="1" t="e">
        <f t="shared" si="11"/>
        <v>#DIV/0!</v>
      </c>
      <c r="J57" s="1">
        <f t="shared" si="12"/>
        <v>0</v>
      </c>
      <c r="K57" s="1" t="e">
        <f>AF57/SUM(AF37:AF$69)</f>
        <v>#DIV/0!</v>
      </c>
      <c r="M57" t="s">
        <v>36</v>
      </c>
      <c r="N57" t="s">
        <v>63</v>
      </c>
      <c r="O57" s="2">
        <v>460912755.58841598</v>
      </c>
      <c r="P57" s="2">
        <v>379963305.55828702</v>
      </c>
      <c r="Q57" s="2">
        <v>58525197.311958499</v>
      </c>
      <c r="R57" s="2">
        <v>70882793.771115795</v>
      </c>
      <c r="S57" s="2">
        <v>18621450.9058198</v>
      </c>
      <c r="T57" s="2">
        <v>6815159.97684382</v>
      </c>
      <c r="U57" s="2">
        <v>0</v>
      </c>
      <c r="V57" s="2">
        <v>0</v>
      </c>
      <c r="W57" s="2">
        <v>0</v>
      </c>
      <c r="X57" s="2"/>
      <c r="Y57" s="2">
        <v>0</v>
      </c>
      <c r="Z57" s="2">
        <v>86994901.782635704</v>
      </c>
      <c r="AA57" s="2">
        <v>8744374.9763497394</v>
      </c>
      <c r="AB57" s="2">
        <v>138886887.24592599</v>
      </c>
      <c r="AC57" s="2">
        <v>56839193.400466599</v>
      </c>
      <c r="AD57" s="2">
        <v>0</v>
      </c>
      <c r="AE57" s="2"/>
      <c r="AF57" s="2"/>
    </row>
    <row r="58" spans="1:32" x14ac:dyDescent="0.3">
      <c r="A58" t="str">
        <f t="shared" si="3"/>
        <v>NORTHROP GRUMMAN</v>
      </c>
      <c r="B58">
        <f t="shared" si="4"/>
        <v>0</v>
      </c>
      <c r="C58" s="2">
        <f t="shared" si="5"/>
        <v>0</v>
      </c>
      <c r="D58" s="2">
        <f t="shared" si="6"/>
        <v>0</v>
      </c>
      <c r="E58" s="2">
        <f t="shared" si="7"/>
        <v>0</v>
      </c>
      <c r="F58" s="2">
        <f t="shared" si="8"/>
        <v>0</v>
      </c>
      <c r="G58" s="1" t="e">
        <f t="shared" si="9"/>
        <v>#DIV/0!</v>
      </c>
      <c r="H58" s="1" t="e">
        <f t="shared" si="10"/>
        <v>#DIV/0!</v>
      </c>
      <c r="I58" s="1" t="e">
        <f t="shared" si="11"/>
        <v>#DIV/0!</v>
      </c>
      <c r="J58" s="1">
        <f t="shared" si="12"/>
        <v>0</v>
      </c>
      <c r="K58" s="1" t="e">
        <f>AF58/SUM(AF37:AF$69)</f>
        <v>#DIV/0!</v>
      </c>
      <c r="M58" t="s">
        <v>36</v>
      </c>
      <c r="O58" s="2">
        <v>63710.855965147202</v>
      </c>
      <c r="P58" s="2">
        <v>4370286.30842325</v>
      </c>
      <c r="Q58" s="2">
        <v>1837501.54466741</v>
      </c>
      <c r="R58" s="2">
        <v>81670.383556149594</v>
      </c>
      <c r="S58" s="2">
        <v>0</v>
      </c>
      <c r="T58" s="2">
        <v>-39318.230635637403</v>
      </c>
      <c r="U58" s="2">
        <v>0</v>
      </c>
      <c r="V58" s="2">
        <v>0</v>
      </c>
      <c r="W58" s="2">
        <v>0</v>
      </c>
      <c r="X58" s="2">
        <v>12413.0567472249</v>
      </c>
      <c r="Y58" s="2">
        <v>-12207.000002344999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/>
    </row>
    <row r="59" spans="1:32" x14ac:dyDescent="0.3">
      <c r="A59" t="str">
        <f t="shared" si="3"/>
        <v>RUSSIA SPACE AGENCY</v>
      </c>
      <c r="B59" t="str">
        <f t="shared" si="4"/>
        <v>FFP</v>
      </c>
      <c r="C59" s="2">
        <f t="shared" si="5"/>
        <v>157877867.49397501</v>
      </c>
      <c r="D59" s="2">
        <f t="shared" si="6"/>
        <v>2619052.4772875099</v>
      </c>
      <c r="E59" s="2">
        <f t="shared" si="7"/>
        <v>6014852</v>
      </c>
      <c r="F59" s="2">
        <f t="shared" si="8"/>
        <v>0</v>
      </c>
      <c r="G59" s="1">
        <f t="shared" si="9"/>
        <v>1.296575594479664</v>
      </c>
      <c r="H59" s="1">
        <f t="shared" si="10"/>
        <v>-0.96190186695909397</v>
      </c>
      <c r="I59" s="1">
        <f t="shared" si="11"/>
        <v>0</v>
      </c>
      <c r="J59" s="1">
        <f t="shared" si="12"/>
        <v>7.1811138879770216E-4</v>
      </c>
      <c r="K59" s="1" t="e">
        <f>AF59/SUM(AF37:AF$69)</f>
        <v>#DIV/0!</v>
      </c>
      <c r="M59" t="s">
        <v>38</v>
      </c>
      <c r="N59" t="s">
        <v>62</v>
      </c>
      <c r="O59" s="2">
        <v>141637178.26215899</v>
      </c>
      <c r="P59" s="2">
        <v>277098307.63822001</v>
      </c>
      <c r="Q59" s="2">
        <v>531600036.81458801</v>
      </c>
      <c r="R59" s="2">
        <v>464485088.56079799</v>
      </c>
      <c r="S59" s="2">
        <v>552450019.41364002</v>
      </c>
      <c r="T59" s="2">
        <v>768656839.40025604</v>
      </c>
      <c r="U59" s="2">
        <v>366868123.61607599</v>
      </c>
      <c r="V59" s="2">
        <v>394778719.06763297</v>
      </c>
      <c r="W59" s="2">
        <v>575406808.55172098</v>
      </c>
      <c r="X59" s="2">
        <v>292729219.48913699</v>
      </c>
      <c r="Y59" s="2">
        <v>311189687.15396202</v>
      </c>
      <c r="Z59" s="2">
        <v>152210296.100788</v>
      </c>
      <c r="AA59" s="2">
        <v>216362793.531582</v>
      </c>
      <c r="AB59" s="2">
        <v>157877867.49397501</v>
      </c>
      <c r="AC59" s="2">
        <v>3819800.2749513201</v>
      </c>
      <c r="AD59" s="2">
        <v>2619052.4772875099</v>
      </c>
      <c r="AE59" s="2">
        <v>6014852</v>
      </c>
      <c r="AF59" s="2"/>
    </row>
    <row r="60" spans="1:32" x14ac:dyDescent="0.3">
      <c r="A60" t="str">
        <f t="shared" si="3"/>
        <v>Rocket Lab</v>
      </c>
      <c r="B60" t="str">
        <f t="shared" si="4"/>
        <v>FFP</v>
      </c>
      <c r="C60" s="2">
        <f t="shared" si="5"/>
        <v>11472796.4591881</v>
      </c>
      <c r="D60" s="2">
        <f t="shared" si="6"/>
        <v>387971.98664061201</v>
      </c>
      <c r="E60" s="2">
        <f t="shared" si="7"/>
        <v>15227350</v>
      </c>
      <c r="F60" s="2">
        <f t="shared" si="8"/>
        <v>0</v>
      </c>
      <c r="G60" s="1">
        <f t="shared" si="9"/>
        <v>38.248581145899763</v>
      </c>
      <c r="H60" s="1">
        <f t="shared" si="10"/>
        <v>0.32725705142315409</v>
      </c>
      <c r="I60" s="1">
        <f t="shared" si="11"/>
        <v>0</v>
      </c>
      <c r="J60" s="1">
        <f t="shared" si="12"/>
        <v>1.8179887811385366E-3</v>
      </c>
      <c r="K60" s="1" t="e">
        <f>AF60/SUM(AF37:AF$69)</f>
        <v>#DIV/0!</v>
      </c>
      <c r="M60" t="s">
        <v>39</v>
      </c>
      <c r="N60" t="s">
        <v>62</v>
      </c>
      <c r="O60" s="2"/>
      <c r="P60" s="2"/>
      <c r="Q60" s="2"/>
      <c r="R60" s="2"/>
      <c r="S60" s="2"/>
      <c r="T60" s="2"/>
      <c r="U60" s="2"/>
      <c r="V60" s="2"/>
      <c r="W60" s="2">
        <v>3910048.7440925101</v>
      </c>
      <c r="X60" s="2">
        <v>4872124.7732857596</v>
      </c>
      <c r="Y60" s="2">
        <v>0</v>
      </c>
      <c r="Z60" s="2">
        <v>7799094.3327917</v>
      </c>
      <c r="AA60" s="2">
        <v>0</v>
      </c>
      <c r="AB60" s="2">
        <v>11472796.4591881</v>
      </c>
      <c r="AC60" s="2">
        <v>1732040.15306804</v>
      </c>
      <c r="AD60" s="2">
        <v>387971.98664061201</v>
      </c>
      <c r="AE60" s="2">
        <v>15227350</v>
      </c>
      <c r="AF60" s="2"/>
    </row>
    <row r="61" spans="1:32" x14ac:dyDescent="0.3">
      <c r="A61" t="str">
        <f t="shared" si="3"/>
        <v>SPACEX</v>
      </c>
      <c r="B61" t="str">
        <f t="shared" si="4"/>
        <v>FFP</v>
      </c>
      <c r="C61" s="2">
        <f t="shared" si="5"/>
        <v>1316199039.9416101</v>
      </c>
      <c r="D61" s="2">
        <f t="shared" si="6"/>
        <v>2978503378.59758</v>
      </c>
      <c r="E61" s="2">
        <f t="shared" si="7"/>
        <v>3109331653.0893002</v>
      </c>
      <c r="F61" s="2">
        <f t="shared" si="8"/>
        <v>0</v>
      </c>
      <c r="G61" s="1">
        <f t="shared" si="9"/>
        <v>4.3924165213913735E-2</v>
      </c>
      <c r="H61" s="1">
        <f t="shared" si="10"/>
        <v>1.3623567247300512</v>
      </c>
      <c r="I61" s="1">
        <f t="shared" si="11"/>
        <v>0</v>
      </c>
      <c r="J61" s="1">
        <f t="shared" si="12"/>
        <v>0.37122217996928475</v>
      </c>
      <c r="K61" s="1" t="e">
        <f>AF61/SUM(AF37:AF$69)</f>
        <v>#DIV/0!</v>
      </c>
      <c r="M61" t="s">
        <v>40</v>
      </c>
      <c r="N61" t="s">
        <v>62</v>
      </c>
      <c r="O61" s="2"/>
      <c r="P61" s="2">
        <v>5575745.93570494</v>
      </c>
      <c r="Q61" s="2">
        <v>35226370.000457898</v>
      </c>
      <c r="R61" s="2">
        <v>157000956.58206299</v>
      </c>
      <c r="S61" s="2">
        <v>259648517.96945301</v>
      </c>
      <c r="T61" s="2">
        <v>335878641.54459399</v>
      </c>
      <c r="U61" s="2">
        <v>764939177.54444802</v>
      </c>
      <c r="V61" s="2">
        <v>628850005.46982598</v>
      </c>
      <c r="W61" s="2">
        <v>804297783.97930706</v>
      </c>
      <c r="X61" s="2">
        <v>1288510941.7160299</v>
      </c>
      <c r="Y61" s="2">
        <v>1321832391.30551</v>
      </c>
      <c r="Z61" s="2">
        <v>1154941825.16628</v>
      </c>
      <c r="AA61" s="2">
        <v>1510986071.3768201</v>
      </c>
      <c r="AB61" s="2">
        <v>1316199039.9416101</v>
      </c>
      <c r="AC61" s="2">
        <v>2454082215.8365302</v>
      </c>
      <c r="AD61" s="2">
        <v>2978503378.59758</v>
      </c>
      <c r="AE61" s="2">
        <v>3109331653.0893002</v>
      </c>
      <c r="AF61" s="2"/>
    </row>
    <row r="62" spans="1:32" x14ac:dyDescent="0.3">
      <c r="A62" t="str">
        <f t="shared" si="3"/>
        <v>SPACEX</v>
      </c>
      <c r="B62" t="str">
        <f t="shared" si="4"/>
        <v>UCA</v>
      </c>
      <c r="C62" s="2">
        <f t="shared" si="5"/>
        <v>0</v>
      </c>
      <c r="D62" s="2">
        <f t="shared" si="6"/>
        <v>0</v>
      </c>
      <c r="E62" s="2">
        <f t="shared" si="7"/>
        <v>0</v>
      </c>
      <c r="F62" s="2">
        <f t="shared" si="8"/>
        <v>0</v>
      </c>
      <c r="G62" s="1" t="e">
        <f t="shared" si="9"/>
        <v>#DIV/0!</v>
      </c>
      <c r="H62" s="1" t="e">
        <f t="shared" si="10"/>
        <v>#DIV/0!</v>
      </c>
      <c r="I62" s="1" t="e">
        <f t="shared" si="11"/>
        <v>#DIV/0!</v>
      </c>
      <c r="J62" s="1">
        <f t="shared" si="12"/>
        <v>0</v>
      </c>
      <c r="K62" s="1" t="e">
        <f>AF62/SUM(AF37:AF$69)</f>
        <v>#DIV/0!</v>
      </c>
      <c r="M62" t="s">
        <v>40</v>
      </c>
      <c r="N62" t="s">
        <v>63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>
        <v>0</v>
      </c>
      <c r="AB62" s="2"/>
      <c r="AC62" s="2"/>
      <c r="AD62" s="2"/>
      <c r="AE62" s="2"/>
      <c r="AF62" s="2"/>
    </row>
    <row r="63" spans="1:32" x14ac:dyDescent="0.3">
      <c r="A63" t="str">
        <f t="shared" si="3"/>
        <v>SPACEX</v>
      </c>
      <c r="B63">
        <f t="shared" si="4"/>
        <v>0</v>
      </c>
      <c r="C63" s="2">
        <f t="shared" si="5"/>
        <v>0</v>
      </c>
      <c r="D63" s="2">
        <f t="shared" si="6"/>
        <v>0</v>
      </c>
      <c r="E63" s="2">
        <f t="shared" si="7"/>
        <v>0</v>
      </c>
      <c r="F63" s="2">
        <f t="shared" si="8"/>
        <v>0</v>
      </c>
      <c r="G63" s="1" t="e">
        <f t="shared" si="9"/>
        <v>#DIV/0!</v>
      </c>
      <c r="H63" s="1" t="e">
        <f t="shared" si="10"/>
        <v>#DIV/0!</v>
      </c>
      <c r="I63" s="1" t="e">
        <f t="shared" si="11"/>
        <v>#DIV/0!</v>
      </c>
      <c r="J63" s="1">
        <f t="shared" si="12"/>
        <v>0</v>
      </c>
      <c r="K63" s="1" t="e">
        <f>AF63/SUM(AF37:AF$69)</f>
        <v>#DIV/0!</v>
      </c>
      <c r="M63" t="s">
        <v>40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>
        <v>0</v>
      </c>
      <c r="AD63" s="2">
        <v>0</v>
      </c>
      <c r="AE63" s="2">
        <v>0</v>
      </c>
      <c r="AF63" s="2"/>
    </row>
    <row r="64" spans="1:32" x14ac:dyDescent="0.3">
      <c r="A64" t="str">
        <f t="shared" si="3"/>
        <v>UNITED LAUNCH ALLIANCE</v>
      </c>
      <c r="B64" t="str">
        <f t="shared" si="4"/>
        <v>FFP</v>
      </c>
      <c r="C64" s="2">
        <f t="shared" si="5"/>
        <v>1532023775.9374299</v>
      </c>
      <c r="D64" s="2">
        <f t="shared" si="6"/>
        <v>1174750532.4858</v>
      </c>
      <c r="E64" s="2">
        <f t="shared" si="7"/>
        <v>1066848686.4453</v>
      </c>
      <c r="F64" s="2">
        <f t="shared" si="8"/>
        <v>0</v>
      </c>
      <c r="G64" s="1">
        <f t="shared" si="9"/>
        <v>-9.1850859443474486E-2</v>
      </c>
      <c r="H64" s="1">
        <f t="shared" si="10"/>
        <v>-0.30363438009145383</v>
      </c>
      <c r="I64" s="1">
        <f t="shared" si="11"/>
        <v>0</v>
      </c>
      <c r="J64" s="1">
        <f t="shared" si="12"/>
        <v>0.12737074692116093</v>
      </c>
      <c r="K64" s="1" t="e">
        <f>AF64/SUM(AF37:AF$69)</f>
        <v>#DIV/0!</v>
      </c>
      <c r="M64" t="s">
        <v>41</v>
      </c>
      <c r="N64" t="s">
        <v>62</v>
      </c>
      <c r="O64" s="2"/>
      <c r="P64" s="2">
        <v>148402540.606112</v>
      </c>
      <c r="Q64" s="2">
        <v>671457468.87134302</v>
      </c>
      <c r="R64" s="2">
        <v>399697916.90689403</v>
      </c>
      <c r="S64" s="2">
        <v>459279918.52542698</v>
      </c>
      <c r="T64" s="2">
        <v>556706146.65425098</v>
      </c>
      <c r="U64" s="2">
        <v>1348737520.81885</v>
      </c>
      <c r="V64" s="2">
        <v>2260649638.5000501</v>
      </c>
      <c r="W64" s="2">
        <v>1482951240.69503</v>
      </c>
      <c r="X64" s="2">
        <v>1034839835.51039</v>
      </c>
      <c r="Y64" s="2">
        <v>1729410246.5539701</v>
      </c>
      <c r="Z64" s="2">
        <v>1146857946.5869401</v>
      </c>
      <c r="AA64" s="2">
        <v>1344542442.6949</v>
      </c>
      <c r="AB64" s="2">
        <v>1532023775.9374299</v>
      </c>
      <c r="AC64" s="2">
        <v>788137399.50360703</v>
      </c>
      <c r="AD64" s="2">
        <v>1174750532.4858</v>
      </c>
      <c r="AE64" s="2">
        <v>1066848686.4453</v>
      </c>
      <c r="AF64" s="2"/>
    </row>
    <row r="65" spans="1:32" x14ac:dyDescent="0.3">
      <c r="A65" t="str">
        <f t="shared" si="3"/>
        <v>UNITED LAUNCH ALLIANCE</v>
      </c>
      <c r="B65" t="str">
        <f t="shared" si="4"/>
        <v>Incentive</v>
      </c>
      <c r="C65" s="2">
        <f t="shared" si="5"/>
        <v>-38043690.1388546</v>
      </c>
      <c r="D65" s="2">
        <f t="shared" si="6"/>
        <v>-692191.11151200801</v>
      </c>
      <c r="E65" s="2">
        <f t="shared" si="7"/>
        <v>-9015999.5</v>
      </c>
      <c r="F65" s="2">
        <f t="shared" si="8"/>
        <v>0</v>
      </c>
      <c r="G65" s="1">
        <f t="shared" si="9"/>
        <v>12.02530377818004</v>
      </c>
      <c r="H65" s="1">
        <f t="shared" si="10"/>
        <v>-0.76300933303018836</v>
      </c>
      <c r="I65" s="1">
        <f t="shared" si="11"/>
        <v>0</v>
      </c>
      <c r="J65" s="1">
        <f t="shared" si="12"/>
        <v>-1.0764174949515614E-3</v>
      </c>
      <c r="K65" s="1" t="e">
        <f>AF65/SUM(AF37:AF$69)</f>
        <v>#DIV/0!</v>
      </c>
      <c r="M65" t="s">
        <v>41</v>
      </c>
      <c r="N65" t="s">
        <v>65</v>
      </c>
      <c r="O65" s="2"/>
      <c r="P65" s="2"/>
      <c r="Q65" s="2"/>
      <c r="R65" s="2"/>
      <c r="S65" s="2">
        <v>464972333.64779299</v>
      </c>
      <c r="T65" s="2">
        <v>1051565580.3192</v>
      </c>
      <c r="U65" s="2">
        <v>709033759.34991002</v>
      </c>
      <c r="V65" s="2">
        <v>1247673383.61005</v>
      </c>
      <c r="W65" s="2">
        <v>1058574070.38809</v>
      </c>
      <c r="X65" s="2">
        <v>368856477.93737698</v>
      </c>
      <c r="Y65" s="2">
        <v>832461424.92479503</v>
      </c>
      <c r="Z65" s="2">
        <v>587712010.91798306</v>
      </c>
      <c r="AA65" s="2">
        <v>484433747.79606098</v>
      </c>
      <c r="AB65" s="2">
        <v>-38043690.1388546</v>
      </c>
      <c r="AC65" s="2">
        <v>-13994265.146924499</v>
      </c>
      <c r="AD65" s="2">
        <v>-692191.11151200801</v>
      </c>
      <c r="AE65" s="2">
        <v>-9015999.5</v>
      </c>
      <c r="AF65" s="2"/>
    </row>
    <row r="66" spans="1:32" x14ac:dyDescent="0.3">
      <c r="A66" t="str">
        <f t="shared" si="3"/>
        <v>UNITED LAUNCH ALLIANCE</v>
      </c>
      <c r="B66" t="str">
        <f t="shared" si="4"/>
        <v>Other CB</v>
      </c>
      <c r="C66" s="2">
        <f t="shared" si="5"/>
        <v>4172025.8679790399</v>
      </c>
      <c r="D66" s="2">
        <f t="shared" si="6"/>
        <v>0</v>
      </c>
      <c r="E66" s="2">
        <f t="shared" si="7"/>
        <v>-164764.9063</v>
      </c>
      <c r="F66" s="2">
        <f t="shared" si="8"/>
        <v>0</v>
      </c>
      <c r="G66" s="1" t="e">
        <f t="shared" si="9"/>
        <v>#DIV/0!</v>
      </c>
      <c r="H66" s="1">
        <f t="shared" si="10"/>
        <v>-1.039492781567966</v>
      </c>
      <c r="I66" s="1">
        <f t="shared" si="11"/>
        <v>0</v>
      </c>
      <c r="J66" s="1">
        <f t="shared" si="12"/>
        <v>-1.9671233089062918E-5</v>
      </c>
      <c r="K66" s="1" t="e">
        <f>AF66/SUM(AF37:AF$69)</f>
        <v>#DIV/0!</v>
      </c>
      <c r="M66" t="s">
        <v>41</v>
      </c>
      <c r="N66" t="s">
        <v>66</v>
      </c>
      <c r="O66" s="2"/>
      <c r="P66" s="2"/>
      <c r="Q66" s="2">
        <v>1277538248.2372899</v>
      </c>
      <c r="R66" s="2">
        <v>1361669033.22524</v>
      </c>
      <c r="S66" s="2">
        <v>1003100821.76315</v>
      </c>
      <c r="T66" s="2">
        <v>55851660.287451901</v>
      </c>
      <c r="U66" s="2">
        <v>39947007.704836197</v>
      </c>
      <c r="V66" s="2">
        <v>91350367.312056005</v>
      </c>
      <c r="W66" s="2">
        <v>81610764.449911699</v>
      </c>
      <c r="X66" s="2">
        <v>7686067.3173572803</v>
      </c>
      <c r="Y66" s="2">
        <v>48049023.121580198</v>
      </c>
      <c r="Z66" s="2">
        <v>47952734.164031602</v>
      </c>
      <c r="AA66" s="2">
        <v>90469945.967920601</v>
      </c>
      <c r="AB66" s="2">
        <v>4172025.8679790399</v>
      </c>
      <c r="AC66" s="2">
        <v>24711100.768764898</v>
      </c>
      <c r="AD66" s="2"/>
      <c r="AE66" s="2">
        <v>-164764.9063</v>
      </c>
      <c r="AF66" s="2"/>
    </row>
    <row r="67" spans="1:32" x14ac:dyDescent="0.3">
      <c r="A67" t="str">
        <f t="shared" si="3"/>
        <v>UNITED LAUNCH ALLIANCE</v>
      </c>
      <c r="B67" t="str">
        <f t="shared" si="4"/>
        <v>T&amp;M/LH/FPLOE</v>
      </c>
      <c r="C67" s="2">
        <f t="shared" si="5"/>
        <v>0</v>
      </c>
      <c r="D67" s="2">
        <f t="shared" si="6"/>
        <v>0</v>
      </c>
      <c r="E67" s="2">
        <f t="shared" si="7"/>
        <v>0</v>
      </c>
      <c r="F67" s="2">
        <f t="shared" si="8"/>
        <v>0</v>
      </c>
      <c r="G67" s="1" t="e">
        <f t="shared" si="9"/>
        <v>#DIV/0!</v>
      </c>
      <c r="H67" s="1" t="e">
        <f t="shared" si="10"/>
        <v>#DIV/0!</v>
      </c>
      <c r="I67" s="1" t="e">
        <f t="shared" si="11"/>
        <v>#DIV/0!</v>
      </c>
      <c r="J67" s="1">
        <f t="shared" si="12"/>
        <v>0</v>
      </c>
      <c r="K67" s="1" t="e">
        <f>AF67/SUM(AF37:AF$69)</f>
        <v>#DIV/0!</v>
      </c>
      <c r="M67" t="s">
        <v>41</v>
      </c>
      <c r="N67" t="s">
        <v>68</v>
      </c>
      <c r="O67" s="2"/>
      <c r="P67" s="2"/>
      <c r="Q67" s="2"/>
      <c r="R67" s="2"/>
      <c r="S67" s="2">
        <v>0</v>
      </c>
      <c r="T67" s="2">
        <v>2189037.0843823999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x14ac:dyDescent="0.3">
      <c r="A68" t="str">
        <f t="shared" si="3"/>
        <v>UNITED LAUNCH ALLIANCE</v>
      </c>
      <c r="B68" t="str">
        <f t="shared" si="4"/>
        <v>UCA</v>
      </c>
      <c r="C68" s="2">
        <f t="shared" si="5"/>
        <v>0</v>
      </c>
      <c r="D68" s="2">
        <f t="shared" si="6"/>
        <v>0</v>
      </c>
      <c r="E68" s="2">
        <f t="shared" si="7"/>
        <v>0</v>
      </c>
      <c r="F68" s="2">
        <f t="shared" si="8"/>
        <v>0</v>
      </c>
      <c r="G68" s="1" t="e">
        <f t="shared" si="9"/>
        <v>#DIV/0!</v>
      </c>
      <c r="H68" s="1" t="e">
        <f t="shared" si="10"/>
        <v>#DIV/0!</v>
      </c>
      <c r="I68" s="1" t="e">
        <f t="shared" si="11"/>
        <v>#DIV/0!</v>
      </c>
      <c r="J68" s="1">
        <f t="shared" si="12"/>
        <v>0</v>
      </c>
      <c r="K68" s="1" t="e">
        <f>AF68/SUM(AF37:AF$69)</f>
        <v>#DIV/0!</v>
      </c>
      <c r="M68" t="s">
        <v>41</v>
      </c>
      <c r="N68" t="s">
        <v>63</v>
      </c>
      <c r="O68" s="2"/>
      <c r="P68" s="2"/>
      <c r="Q68" s="2">
        <v>189468676.08083001</v>
      </c>
      <c r="R68" s="2">
        <v>169356671.54017901</v>
      </c>
      <c r="S68" s="2">
        <v>576064850.11721504</v>
      </c>
      <c r="T68" s="2">
        <v>1924692919.9988401</v>
      </c>
      <c r="U68" s="2">
        <v>-106037285.22916</v>
      </c>
      <c r="V68" s="2">
        <v>45956458.746013001</v>
      </c>
      <c r="W68" s="2"/>
      <c r="X68" s="2">
        <v>888249226.62746406</v>
      </c>
      <c r="Y68" s="2">
        <v>135731263.88127401</v>
      </c>
      <c r="Z68" s="2">
        <v>293017286.48053497</v>
      </c>
      <c r="AA68" s="2"/>
      <c r="AB68" s="2"/>
      <c r="AC68" s="2">
        <v>9987403.7634133995</v>
      </c>
      <c r="AD68" s="2"/>
      <c r="AE68" s="2"/>
      <c r="AF68" s="2"/>
    </row>
    <row r="69" spans="1:32" x14ac:dyDescent="0.3">
      <c r="A69" t="str">
        <f t="shared" si="3"/>
        <v>Virgin Orbit</v>
      </c>
      <c r="B69" t="str">
        <f t="shared" si="4"/>
        <v>FFP</v>
      </c>
      <c r="C69" s="2">
        <f t="shared" si="5"/>
        <v>40913762.201195702</v>
      </c>
      <c r="D69" s="2">
        <f t="shared" si="6"/>
        <v>0</v>
      </c>
      <c r="E69" s="2">
        <f t="shared" si="7"/>
        <v>-210426</v>
      </c>
      <c r="F69" s="2">
        <f t="shared" si="8"/>
        <v>0</v>
      </c>
      <c r="G69" s="1" t="e">
        <f t="shared" si="9"/>
        <v>#DIV/0!</v>
      </c>
      <c r="H69" s="1">
        <f t="shared" si="10"/>
        <v>-1.0051431593840043</v>
      </c>
      <c r="I69" s="1">
        <f t="shared" si="11"/>
        <v>0</v>
      </c>
      <c r="J69" s="1">
        <f t="shared" si="12"/>
        <v>-2.5122697466063217E-5</v>
      </c>
      <c r="K69" s="1" t="e">
        <f>AF69/SUM(AF37:AF$69)</f>
        <v>#DIV/0!</v>
      </c>
      <c r="M69" t="s">
        <v>42</v>
      </c>
      <c r="N69" t="s">
        <v>62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>
        <v>1052760.8524776499</v>
      </c>
      <c r="AB69" s="2">
        <v>40913762.201195702</v>
      </c>
      <c r="AC69" s="2">
        <v>2517250.1133785299</v>
      </c>
      <c r="AD69" s="2">
        <v>0</v>
      </c>
      <c r="AE69" s="2">
        <v>-210426</v>
      </c>
      <c r="AF69" s="2"/>
    </row>
    <row r="70" spans="1:32" x14ac:dyDescent="0.3">
      <c r="A70" t="str">
        <f t="shared" si="3"/>
        <v>Grand Total</v>
      </c>
      <c r="B70" t="str">
        <f t="shared" si="4"/>
        <v>NA</v>
      </c>
      <c r="C70" s="2">
        <f t="shared" si="5"/>
        <v>7716087208.5819139</v>
      </c>
      <c r="D70" s="2">
        <f t="shared" si="6"/>
        <v>7689488007.7293196</v>
      </c>
      <c r="E70" s="2">
        <f t="shared" si="7"/>
        <v>8375931775.807601</v>
      </c>
      <c r="F70" s="2">
        <f t="shared" si="8"/>
        <v>0</v>
      </c>
      <c r="G70" s="1">
        <f t="shared" si="9"/>
        <v>8.9270412722964432E-2</v>
      </c>
      <c r="H70" s="1">
        <f t="shared" si="10"/>
        <v>8.5515436695920322E-2</v>
      </c>
      <c r="I70" s="1">
        <f t="shared" si="11"/>
        <v>0</v>
      </c>
      <c r="J70" s="1">
        <f>SUM(J$37:J$69)</f>
        <v>0.99999999999999989</v>
      </c>
      <c r="K70" s="1" t="e">
        <f>SUM(K$37:K$69)</f>
        <v>#DIV/0!</v>
      </c>
      <c r="M70" t="s">
        <v>43</v>
      </c>
      <c r="N70" t="s">
        <v>44</v>
      </c>
      <c r="O70" s="2">
        <f t="shared" ref="O70:AE70" si="13">SUM(O38:O69)</f>
        <v>4031651731.0821419</v>
      </c>
      <c r="P70" s="2">
        <f t="shared" si="13"/>
        <v>5588666955.9492168</v>
      </c>
      <c r="Q70" s="2">
        <f t="shared" si="13"/>
        <v>6541405463.5044727</v>
      </c>
      <c r="R70" s="2">
        <f t="shared" si="13"/>
        <v>6328994826.5502176</v>
      </c>
      <c r="S70" s="2">
        <f t="shared" si="13"/>
        <v>6675887728.4488773</v>
      </c>
      <c r="T70" s="2">
        <f t="shared" si="13"/>
        <v>8723266083.5718422</v>
      </c>
      <c r="U70" s="2">
        <f t="shared" si="13"/>
        <v>6078725097.1325626</v>
      </c>
      <c r="V70" s="2">
        <f t="shared" si="13"/>
        <v>7249990677.4543009</v>
      </c>
      <c r="W70" s="2">
        <f t="shared" si="13"/>
        <v>6498385255.905055</v>
      </c>
      <c r="X70" s="2">
        <f t="shared" si="13"/>
        <v>6714641568.8652887</v>
      </c>
      <c r="Y70" s="2">
        <f t="shared" si="13"/>
        <v>7114659283.022687</v>
      </c>
      <c r="Z70" s="2">
        <f t="shared" si="13"/>
        <v>6380685536.0748558</v>
      </c>
      <c r="AA70" s="2">
        <f t="shared" si="13"/>
        <v>7926857468.931982</v>
      </c>
      <c r="AB70" s="2">
        <f t="shared" si="13"/>
        <v>7716087208.5819139</v>
      </c>
      <c r="AC70" s="2">
        <f t="shared" si="13"/>
        <v>7453019741.8639593</v>
      </c>
      <c r="AD70" s="2">
        <f t="shared" si="13"/>
        <v>7689488007.7293196</v>
      </c>
      <c r="AE70" s="2">
        <f t="shared" si="13"/>
        <v>8375931775.807601</v>
      </c>
      <c r="AF70" s="2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6"/>
  <sheetViews>
    <sheetView workbookViewId="0">
      <pane xSplit="2" ySplit="1" topLeftCell="C60" activePane="bottomRight" state="frozen"/>
      <selection pane="topRight"/>
      <selection pane="bottomLeft"/>
      <selection pane="bottomRight" activeCell="H82" sqref="H82"/>
    </sheetView>
  </sheetViews>
  <sheetFormatPr defaultColWidth="11.5546875" defaultRowHeight="14.4" x14ac:dyDescent="0.3"/>
  <sheetData>
    <row r="1" spans="1:31" x14ac:dyDescent="0.3">
      <c r="A1" t="str">
        <f t="shared" ref="A1:A37" si="0">L1</f>
        <v>ParentID</v>
      </c>
      <c r="B1" t="str">
        <f t="shared" ref="B1:B37" si="1">M1</f>
        <v>Competition.sum</v>
      </c>
      <c r="L1" t="s">
        <v>6</v>
      </c>
      <c r="M1" t="s">
        <v>55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</row>
    <row r="2" spans="1:31" x14ac:dyDescent="0.3">
      <c r="A2" t="str">
        <f t="shared" si="0"/>
        <v>ABL Space</v>
      </c>
      <c r="B2" t="str">
        <f t="shared" si="1"/>
        <v>1 Offer</v>
      </c>
      <c r="L2" t="s">
        <v>25</v>
      </c>
      <c r="M2" t="s">
        <v>56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600000</v>
      </c>
      <c r="AC2" s="2">
        <v>750000</v>
      </c>
      <c r="AD2" s="2">
        <v>16054988</v>
      </c>
      <c r="AE2" s="2"/>
    </row>
    <row r="3" spans="1:31" x14ac:dyDescent="0.3">
      <c r="A3" t="str">
        <f t="shared" si="0"/>
        <v>ABL Space</v>
      </c>
      <c r="B3" t="str">
        <f t="shared" si="1"/>
        <v>3+ Offers</v>
      </c>
      <c r="L3" t="s">
        <v>25</v>
      </c>
      <c r="M3" t="s">
        <v>57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2300000</v>
      </c>
      <c r="AB3" s="2">
        <v>150000</v>
      </c>
      <c r="AC3" s="2">
        <v>749952</v>
      </c>
      <c r="AD3" s="2">
        <v>1000000</v>
      </c>
      <c r="AE3" s="2"/>
    </row>
    <row r="4" spans="1:31" x14ac:dyDescent="0.3">
      <c r="A4" t="str">
        <f t="shared" si="0"/>
        <v>BLUE ORIGIN</v>
      </c>
      <c r="B4" t="str">
        <f t="shared" si="1"/>
        <v>1 Offer</v>
      </c>
      <c r="L4" t="s">
        <v>28</v>
      </c>
      <c r="M4" t="s">
        <v>56</v>
      </c>
      <c r="N4" s="2"/>
      <c r="O4" s="2"/>
      <c r="P4" s="2"/>
      <c r="Q4" s="2"/>
      <c r="R4" s="2"/>
      <c r="S4" s="2"/>
      <c r="T4" s="2"/>
      <c r="U4" s="2"/>
      <c r="V4" s="2"/>
      <c r="W4" s="2"/>
      <c r="X4" s="2">
        <v>160564.3125</v>
      </c>
      <c r="Y4" s="2">
        <v>1147993.3536</v>
      </c>
      <c r="Z4" s="2">
        <v>0</v>
      </c>
      <c r="AA4" s="2">
        <v>6500</v>
      </c>
      <c r="AB4" s="2">
        <v>3963234</v>
      </c>
      <c r="AC4" s="2">
        <v>655850</v>
      </c>
      <c r="AD4" s="2">
        <v>61616.61</v>
      </c>
      <c r="AE4" s="2"/>
    </row>
    <row r="5" spans="1:31" x14ac:dyDescent="0.3">
      <c r="A5" t="str">
        <f t="shared" si="0"/>
        <v>BLUE ORIGIN</v>
      </c>
      <c r="B5" t="str">
        <f t="shared" si="1"/>
        <v>2 Offers</v>
      </c>
      <c r="L5" t="s">
        <v>28</v>
      </c>
      <c r="M5" t="s">
        <v>58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>
        <v>509986</v>
      </c>
      <c r="AC5" s="2">
        <v>821949</v>
      </c>
      <c r="AD5" s="2">
        <v>2812787</v>
      </c>
      <c r="AE5" s="2"/>
    </row>
    <row r="6" spans="1:31" x14ac:dyDescent="0.3">
      <c r="A6" t="str">
        <f t="shared" si="0"/>
        <v>BLUE ORIGIN</v>
      </c>
      <c r="B6" t="str">
        <f t="shared" si="1"/>
        <v>3+ Offers</v>
      </c>
      <c r="L6" t="s">
        <v>28</v>
      </c>
      <c r="M6" t="s">
        <v>57</v>
      </c>
      <c r="N6" s="2"/>
      <c r="O6" s="2"/>
      <c r="P6" s="2"/>
      <c r="Q6" s="2"/>
      <c r="R6" s="2"/>
      <c r="S6" s="2"/>
      <c r="T6" s="2"/>
      <c r="U6" s="2"/>
      <c r="V6" s="2"/>
      <c r="W6" s="2">
        <v>0</v>
      </c>
      <c r="X6" s="2"/>
      <c r="Y6" s="2">
        <v>45000</v>
      </c>
      <c r="Z6" s="2">
        <v>3922893</v>
      </c>
      <c r="AA6" s="2">
        <v>230340502</v>
      </c>
      <c r="AB6" s="2">
        <v>275900431</v>
      </c>
      <c r="AC6" s="2">
        <v>15976320</v>
      </c>
      <c r="AD6" s="2">
        <v>437969984</v>
      </c>
      <c r="AE6" s="2"/>
    </row>
    <row r="7" spans="1:31" x14ac:dyDescent="0.3">
      <c r="A7" t="str">
        <f t="shared" si="0"/>
        <v>BLUE ORIGIN</v>
      </c>
      <c r="B7" t="str">
        <f t="shared" si="1"/>
        <v>No Comp.</v>
      </c>
      <c r="L7" t="s">
        <v>28</v>
      </c>
      <c r="M7" t="s">
        <v>59</v>
      </c>
      <c r="N7" s="2"/>
      <c r="O7" s="2"/>
      <c r="P7" s="2"/>
      <c r="Q7" s="2"/>
      <c r="R7" s="2"/>
      <c r="S7" s="2"/>
      <c r="T7" s="2"/>
      <c r="U7" s="2"/>
      <c r="V7" s="2"/>
      <c r="W7" s="2">
        <v>781920</v>
      </c>
      <c r="X7" s="2">
        <v>504064.14850000001</v>
      </c>
      <c r="Y7" s="2">
        <v>179066.61129999999</v>
      </c>
      <c r="Z7" s="2">
        <v>2562119.9752000002</v>
      </c>
      <c r="AA7" s="2">
        <v>2744936.1483999998</v>
      </c>
      <c r="AB7" s="2">
        <v>126781.5996</v>
      </c>
      <c r="AC7" s="2"/>
      <c r="AD7" s="2"/>
      <c r="AE7" s="2"/>
    </row>
    <row r="8" spans="1:31" x14ac:dyDescent="0.3">
      <c r="A8" t="str">
        <f t="shared" si="0"/>
        <v>BOEING</v>
      </c>
      <c r="B8" t="str">
        <f t="shared" si="1"/>
        <v>1 Offer</v>
      </c>
      <c r="L8" t="s">
        <v>30</v>
      </c>
      <c r="M8" t="s">
        <v>56</v>
      </c>
      <c r="N8" s="2">
        <v>27931214</v>
      </c>
      <c r="O8" s="2">
        <v>81699214.200000003</v>
      </c>
      <c r="P8" s="2">
        <v>61402835.399999999</v>
      </c>
      <c r="Q8" s="2">
        <v>149132704.5156</v>
      </c>
      <c r="R8" s="2">
        <v>160443671</v>
      </c>
      <c r="S8" s="2">
        <v>541981226.16620004</v>
      </c>
      <c r="T8" s="2">
        <v>593649224.32000005</v>
      </c>
      <c r="U8" s="2">
        <v>647670631.63999999</v>
      </c>
      <c r="V8" s="2">
        <v>664171685.2694</v>
      </c>
      <c r="W8" s="2">
        <v>831754132.04890001</v>
      </c>
      <c r="X8" s="2">
        <v>801204263.62960005</v>
      </c>
      <c r="Y8" s="2">
        <v>898684769.83000004</v>
      </c>
      <c r="Z8" s="2">
        <v>803512165.10010004</v>
      </c>
      <c r="AA8" s="2">
        <v>775215093.73000002</v>
      </c>
      <c r="AB8" s="2">
        <v>882085811.49020004</v>
      </c>
      <c r="AC8" s="2">
        <v>836994384</v>
      </c>
      <c r="AD8" s="2">
        <v>651567976</v>
      </c>
      <c r="AE8" s="2"/>
    </row>
    <row r="9" spans="1:31" x14ac:dyDescent="0.3">
      <c r="A9" t="str">
        <f t="shared" si="0"/>
        <v>BOEING</v>
      </c>
      <c r="B9" t="str">
        <f t="shared" si="1"/>
        <v>2 Offers</v>
      </c>
      <c r="L9" t="s">
        <v>30</v>
      </c>
      <c r="M9" t="s">
        <v>58</v>
      </c>
      <c r="N9" s="2">
        <v>252602868.5</v>
      </c>
      <c r="O9" s="2">
        <v>474730654.19999999</v>
      </c>
      <c r="P9" s="2">
        <v>421212127.79000002</v>
      </c>
      <c r="Q9" s="2">
        <v>195692022.82030001</v>
      </c>
      <c r="R9" s="2">
        <v>39921621.586199999</v>
      </c>
      <c r="S9" s="2">
        <v>114450280</v>
      </c>
      <c r="T9" s="2">
        <v>135041603.19999999</v>
      </c>
      <c r="U9" s="2">
        <v>29918851.039999999</v>
      </c>
      <c r="V9" s="2">
        <v>21783419.93</v>
      </c>
      <c r="W9" s="2">
        <v>14392146.7491</v>
      </c>
      <c r="X9" s="2">
        <v>25842949.98</v>
      </c>
      <c r="Y9" s="2">
        <v>6445399.21</v>
      </c>
      <c r="Z9" s="2">
        <v>399190</v>
      </c>
      <c r="AA9" s="2">
        <v>110000</v>
      </c>
      <c r="AB9" s="2">
        <v>21993.710899999998</v>
      </c>
      <c r="AC9" s="2">
        <v>-235000</v>
      </c>
      <c r="AD9" s="2">
        <v>0</v>
      </c>
      <c r="AE9" s="2"/>
    </row>
    <row r="10" spans="1:31" x14ac:dyDescent="0.3">
      <c r="A10" t="str">
        <f t="shared" si="0"/>
        <v>BOEING</v>
      </c>
      <c r="B10" t="str">
        <f t="shared" si="1"/>
        <v>3+ Offers</v>
      </c>
      <c r="L10" t="s">
        <v>30</v>
      </c>
      <c r="M10" t="s">
        <v>57</v>
      </c>
      <c r="N10" s="2">
        <v>162682776.97</v>
      </c>
      <c r="O10" s="2">
        <v>136598494.08000001</v>
      </c>
      <c r="P10" s="2">
        <v>48772221.729999997</v>
      </c>
      <c r="Q10" s="2">
        <v>91721435.335999995</v>
      </c>
      <c r="R10" s="2">
        <v>110418223.6636</v>
      </c>
      <c r="S10" s="2">
        <v>39286836.798</v>
      </c>
      <c r="T10" s="2">
        <v>91283176.239999995</v>
      </c>
      <c r="U10" s="2">
        <v>83894994.500100002</v>
      </c>
      <c r="V10" s="2">
        <v>107635774.69939999</v>
      </c>
      <c r="W10" s="2">
        <v>153390765.03389999</v>
      </c>
      <c r="X10" s="2">
        <v>159444098.88479999</v>
      </c>
      <c r="Y10" s="2">
        <v>275691628.88020003</v>
      </c>
      <c r="Z10" s="2">
        <v>260460836.60910001</v>
      </c>
      <c r="AA10" s="2">
        <v>111137658.618</v>
      </c>
      <c r="AB10" s="2">
        <v>9944040.2000999991</v>
      </c>
      <c r="AC10" s="2">
        <v>938515.48499999999</v>
      </c>
      <c r="AD10" s="2">
        <v>5193941.6357000005</v>
      </c>
      <c r="AE10" s="2"/>
    </row>
    <row r="11" spans="1:31" x14ac:dyDescent="0.3">
      <c r="A11" t="str">
        <f t="shared" si="0"/>
        <v>BOEING</v>
      </c>
      <c r="B11" t="str">
        <f t="shared" si="1"/>
        <v>No Comp.</v>
      </c>
      <c r="L11" t="s">
        <v>30</v>
      </c>
      <c r="M11" t="s">
        <v>59</v>
      </c>
      <c r="N11" s="2">
        <v>1006010657.29</v>
      </c>
      <c r="O11" s="2">
        <v>1607342248.9219</v>
      </c>
      <c r="P11" s="2">
        <v>1020606181.39</v>
      </c>
      <c r="Q11" s="2">
        <v>1075078592.7481</v>
      </c>
      <c r="R11" s="2">
        <v>1457559514.9721999</v>
      </c>
      <c r="S11" s="2">
        <v>1714231922.7472</v>
      </c>
      <c r="T11" s="2">
        <v>817956067.52740002</v>
      </c>
      <c r="U11" s="2">
        <v>609972354.71930003</v>
      </c>
      <c r="V11" s="2">
        <v>672949855.05139995</v>
      </c>
      <c r="W11" s="2">
        <v>633741500.32459998</v>
      </c>
      <c r="X11" s="2">
        <v>632918337.64820004</v>
      </c>
      <c r="Y11" s="2">
        <v>675328363.71070004</v>
      </c>
      <c r="Z11" s="2">
        <v>996923446.06070006</v>
      </c>
      <c r="AA11" s="2">
        <v>1011015684.911</v>
      </c>
      <c r="AB11" s="2">
        <v>837663179.85039997</v>
      </c>
      <c r="AC11" s="2">
        <v>859123412.53499997</v>
      </c>
      <c r="AD11" s="2">
        <v>961400044.71800005</v>
      </c>
      <c r="AE11" s="2"/>
    </row>
    <row r="12" spans="1:31" x14ac:dyDescent="0.3">
      <c r="A12" t="str">
        <f t="shared" si="0"/>
        <v>BOEING</v>
      </c>
      <c r="B12" t="str">
        <f t="shared" si="1"/>
        <v>Unlabeled</v>
      </c>
      <c r="L12" t="s">
        <v>30</v>
      </c>
      <c r="M12" t="s">
        <v>60</v>
      </c>
      <c r="N12" s="2">
        <v>0</v>
      </c>
      <c r="O12" s="2">
        <v>0</v>
      </c>
      <c r="P12" s="2">
        <v>0</v>
      </c>
      <c r="Q12" s="2">
        <v>4250450.7655999996</v>
      </c>
      <c r="R12" s="2">
        <v>1727920</v>
      </c>
      <c r="S12" s="2">
        <v>1278086</v>
      </c>
      <c r="T12" s="2">
        <v>0</v>
      </c>
      <c r="U12" s="2"/>
      <c r="V12" s="2">
        <v>-28986.9902</v>
      </c>
      <c r="W12" s="2">
        <v>84695</v>
      </c>
      <c r="X12" s="2">
        <v>0</v>
      </c>
      <c r="Y12" s="2">
        <v>-12349.669900000001</v>
      </c>
      <c r="Z12" s="2"/>
      <c r="AA12" s="2"/>
      <c r="AB12" s="2">
        <v>3500</v>
      </c>
      <c r="AC12" s="2">
        <v>10000</v>
      </c>
      <c r="AD12" s="2"/>
      <c r="AE12" s="2"/>
    </row>
    <row r="13" spans="1:31" x14ac:dyDescent="0.3">
      <c r="A13" t="str">
        <f t="shared" si="0"/>
        <v>Firefly Aerospace</v>
      </c>
      <c r="B13" t="str">
        <f t="shared" si="1"/>
        <v>2 Offers</v>
      </c>
      <c r="L13" t="s">
        <v>35</v>
      </c>
      <c r="M13" t="s">
        <v>58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>
        <v>9212389</v>
      </c>
      <c r="AE13" s="2"/>
    </row>
    <row r="14" spans="1:31" x14ac:dyDescent="0.3">
      <c r="A14" t="str">
        <f t="shared" si="0"/>
        <v>Firefly Aerospace</v>
      </c>
      <c r="B14" t="str">
        <f t="shared" si="1"/>
        <v>3+ Offers</v>
      </c>
      <c r="L14" t="s">
        <v>35</v>
      </c>
      <c r="M14" t="s">
        <v>57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>
        <v>25000</v>
      </c>
      <c r="AA14" s="2"/>
      <c r="AB14" s="2">
        <v>49899250.5</v>
      </c>
      <c r="AC14" s="2">
        <v>37869252</v>
      </c>
      <c r="AD14" s="2">
        <v>85659288</v>
      </c>
      <c r="AE14" s="2"/>
    </row>
    <row r="15" spans="1:31" x14ac:dyDescent="0.3">
      <c r="A15" t="str">
        <f t="shared" si="0"/>
        <v>NORTHROP GRUMMAN</v>
      </c>
      <c r="B15" t="str">
        <f t="shared" si="1"/>
        <v>1 Offer</v>
      </c>
      <c r="L15" t="s">
        <v>36</v>
      </c>
      <c r="M15" t="s">
        <v>56</v>
      </c>
      <c r="N15" s="2">
        <v>37424270</v>
      </c>
      <c r="O15" s="2">
        <v>55994330</v>
      </c>
      <c r="P15" s="2">
        <v>33210450.82</v>
      </c>
      <c r="Q15" s="2">
        <v>20533971.600000001</v>
      </c>
      <c r="R15" s="2">
        <v>22305743</v>
      </c>
      <c r="S15" s="2">
        <v>30254505.110300001</v>
      </c>
      <c r="T15" s="2">
        <v>31017836</v>
      </c>
      <c r="U15" s="2">
        <v>8120657.79</v>
      </c>
      <c r="V15" s="2">
        <v>20111481.150600001</v>
      </c>
      <c r="W15" s="2">
        <v>14412116.6614</v>
      </c>
      <c r="X15" s="2">
        <v>29933724.529100001</v>
      </c>
      <c r="Y15" s="2">
        <v>12802388.779999999</v>
      </c>
      <c r="Z15" s="2">
        <v>37603869.578500003</v>
      </c>
      <c r="AA15" s="2">
        <v>32519629.25</v>
      </c>
      <c r="AB15" s="2">
        <v>2963266.4898999999</v>
      </c>
      <c r="AC15" s="2">
        <v>0</v>
      </c>
      <c r="AD15" s="2">
        <v>8242304</v>
      </c>
      <c r="AE15" s="2"/>
    </row>
    <row r="16" spans="1:31" x14ac:dyDescent="0.3">
      <c r="A16" t="str">
        <f t="shared" si="0"/>
        <v>NORTHROP GRUMMAN</v>
      </c>
      <c r="B16" t="str">
        <f t="shared" si="1"/>
        <v>2 Offers</v>
      </c>
      <c r="L16" t="s">
        <v>36</v>
      </c>
      <c r="M16" t="s">
        <v>58</v>
      </c>
      <c r="N16" s="2">
        <v>795895549.89999998</v>
      </c>
      <c r="O16" s="2">
        <v>883919307.38999999</v>
      </c>
      <c r="P16" s="2">
        <v>890104022.62</v>
      </c>
      <c r="Q16" s="2">
        <v>1037564773.066</v>
      </c>
      <c r="R16" s="2">
        <v>572092886.67390001</v>
      </c>
      <c r="S16" s="2">
        <v>456613664.76569998</v>
      </c>
      <c r="T16" s="2">
        <v>483987301.83999997</v>
      </c>
      <c r="U16" s="2">
        <v>563354376.67999995</v>
      </c>
      <c r="V16" s="2">
        <v>378784948.59020001</v>
      </c>
      <c r="W16" s="2">
        <v>404277347.96420002</v>
      </c>
      <c r="X16" s="2">
        <v>400092905.55559999</v>
      </c>
      <c r="Y16" s="2">
        <v>461212944.97869998</v>
      </c>
      <c r="Z16" s="2">
        <v>363362656.36870003</v>
      </c>
      <c r="AA16" s="2">
        <v>337468388.43379998</v>
      </c>
      <c r="AB16" s="2">
        <v>366111392.58999997</v>
      </c>
      <c r="AC16" s="2">
        <v>109906929.52940001</v>
      </c>
      <c r="AD16" s="2">
        <v>43364297.4727</v>
      </c>
      <c r="AE16" s="2"/>
    </row>
    <row r="17" spans="1:31" x14ac:dyDescent="0.3">
      <c r="A17" t="str">
        <f t="shared" si="0"/>
        <v>NORTHROP GRUMMAN</v>
      </c>
      <c r="B17" t="str">
        <f t="shared" si="1"/>
        <v>3+ Offers</v>
      </c>
      <c r="L17" t="s">
        <v>36</v>
      </c>
      <c r="M17" t="s">
        <v>57</v>
      </c>
      <c r="N17" s="2">
        <v>47120307.640000001</v>
      </c>
      <c r="O17" s="2">
        <v>148818496.69</v>
      </c>
      <c r="P17" s="2">
        <v>117784497.06659999</v>
      </c>
      <c r="Q17" s="2">
        <v>17030217.714600001</v>
      </c>
      <c r="R17" s="2">
        <v>32053995.4804</v>
      </c>
      <c r="S17" s="2">
        <v>49256699.205200002</v>
      </c>
      <c r="T17" s="2">
        <v>14053357.76</v>
      </c>
      <c r="U17" s="2">
        <v>19131151.27</v>
      </c>
      <c r="V17" s="2">
        <v>25074099.7984</v>
      </c>
      <c r="W17" s="2">
        <v>89052690.262700006</v>
      </c>
      <c r="X17" s="2">
        <v>57301562.533100002</v>
      </c>
      <c r="Y17" s="2">
        <v>59107084.851300001</v>
      </c>
      <c r="Z17" s="2">
        <v>615351571.73889995</v>
      </c>
      <c r="AA17" s="2">
        <v>726394787.16250002</v>
      </c>
      <c r="AB17" s="2">
        <v>691880885.77989995</v>
      </c>
      <c r="AC17" s="2">
        <v>789817035.19500005</v>
      </c>
      <c r="AD17" s="2">
        <v>746330965.84909999</v>
      </c>
      <c r="AE17" s="2"/>
    </row>
    <row r="18" spans="1:31" x14ac:dyDescent="0.3">
      <c r="A18" t="str">
        <f t="shared" si="0"/>
        <v>NORTHROP GRUMMAN</v>
      </c>
      <c r="B18" t="str">
        <f t="shared" si="1"/>
        <v>No Comp.</v>
      </c>
      <c r="L18" t="s">
        <v>36</v>
      </c>
      <c r="M18" t="s">
        <v>59</v>
      </c>
      <c r="N18" s="2">
        <v>417912061.31029999</v>
      </c>
      <c r="O18" s="2">
        <v>329415546.67030001</v>
      </c>
      <c r="P18" s="2">
        <v>200951694.69999999</v>
      </c>
      <c r="Q18" s="2">
        <v>183675482.447</v>
      </c>
      <c r="R18" s="2">
        <v>121759075.45919999</v>
      </c>
      <c r="S18" s="2">
        <v>125820617.27339999</v>
      </c>
      <c r="T18" s="2">
        <v>128785212.15000001</v>
      </c>
      <c r="U18" s="2">
        <v>79351679.090000004</v>
      </c>
      <c r="V18" s="2">
        <v>100865847.6612</v>
      </c>
      <c r="W18" s="2">
        <v>137082107.50940001</v>
      </c>
      <c r="X18" s="2">
        <v>133922379.7297</v>
      </c>
      <c r="Y18" s="2">
        <v>113321717.63</v>
      </c>
      <c r="Z18" s="2">
        <v>565320835.68210006</v>
      </c>
      <c r="AA18" s="2">
        <v>824236726.97899997</v>
      </c>
      <c r="AB18" s="2">
        <v>615857055.04999995</v>
      </c>
      <c r="AC18" s="2">
        <v>725947980.08000004</v>
      </c>
      <c r="AD18" s="2">
        <v>1219029842.3938</v>
      </c>
      <c r="AE18" s="2"/>
    </row>
    <row r="19" spans="1:31" x14ac:dyDescent="0.3">
      <c r="A19" t="str">
        <f t="shared" si="0"/>
        <v>NORTHROP GRUMMAN</v>
      </c>
      <c r="B19" t="str">
        <f t="shared" si="1"/>
        <v>Unlabeled</v>
      </c>
      <c r="L19" t="s">
        <v>36</v>
      </c>
      <c r="M19" t="s">
        <v>60</v>
      </c>
      <c r="N19" s="2"/>
      <c r="O19" s="2"/>
      <c r="P19" s="2"/>
      <c r="Q19" s="2">
        <v>-25000</v>
      </c>
      <c r="R19" s="2"/>
      <c r="S19" s="2"/>
      <c r="T19" s="2"/>
      <c r="U19" s="2"/>
      <c r="V19" s="2"/>
      <c r="W19" s="2"/>
      <c r="X19" s="2"/>
      <c r="Y19" s="2"/>
      <c r="Z19" s="2">
        <v>0</v>
      </c>
      <c r="AA19" s="2"/>
      <c r="AB19" s="2">
        <v>3500</v>
      </c>
      <c r="AC19" s="2"/>
      <c r="AD19" s="2"/>
      <c r="AE19" s="2"/>
    </row>
    <row r="20" spans="1:31" x14ac:dyDescent="0.3">
      <c r="A20" t="str">
        <f t="shared" si="0"/>
        <v>RUSSIA SPACE AGENCY</v>
      </c>
      <c r="B20" t="str">
        <f t="shared" si="1"/>
        <v>No Comp.</v>
      </c>
      <c r="L20" t="s">
        <v>38</v>
      </c>
      <c r="M20" t="s">
        <v>59</v>
      </c>
      <c r="N20" s="2">
        <v>100040612</v>
      </c>
      <c r="O20" s="2">
        <v>199782273</v>
      </c>
      <c r="P20" s="2">
        <v>387192261</v>
      </c>
      <c r="Q20" s="2">
        <v>341238820</v>
      </c>
      <c r="R20" s="2">
        <v>414009402.3398</v>
      </c>
      <c r="S20" s="2">
        <v>586488883.38090003</v>
      </c>
      <c r="T20" s="2">
        <v>285001263</v>
      </c>
      <c r="U20" s="2">
        <v>312278472.29000002</v>
      </c>
      <c r="V20" s="2">
        <v>459872927.36330003</v>
      </c>
      <c r="W20" s="2">
        <v>235823637.52149999</v>
      </c>
      <c r="X20" s="2">
        <v>254927244.28130001</v>
      </c>
      <c r="Y20" s="2">
        <v>127459133.88</v>
      </c>
      <c r="Z20" s="2">
        <v>184529617.63999999</v>
      </c>
      <c r="AA20" s="2">
        <v>136408443.41</v>
      </c>
      <c r="AB20" s="2">
        <v>3413944.54</v>
      </c>
      <c r="AC20" s="2">
        <v>2504481</v>
      </c>
      <c r="AD20" s="2">
        <v>6014852</v>
      </c>
      <c r="AE20" s="2"/>
    </row>
    <row r="21" spans="1:31" x14ac:dyDescent="0.3">
      <c r="A21" t="str">
        <f t="shared" si="0"/>
        <v>Rocket Lab</v>
      </c>
      <c r="B21" t="str">
        <f t="shared" si="1"/>
        <v>1 Offer</v>
      </c>
      <c r="L21" t="s">
        <v>39</v>
      </c>
      <c r="M21" t="s">
        <v>56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>
        <v>13983500</v>
      </c>
      <c r="AE21" s="2"/>
    </row>
    <row r="22" spans="1:31" x14ac:dyDescent="0.3">
      <c r="A22" t="str">
        <f t="shared" si="0"/>
        <v>Rocket Lab</v>
      </c>
      <c r="B22" t="str">
        <f t="shared" si="1"/>
        <v>2 Offers</v>
      </c>
      <c r="L22" t="s">
        <v>39</v>
      </c>
      <c r="M22" t="s">
        <v>58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>
        <v>6530871</v>
      </c>
      <c r="Z22" s="2">
        <v>0</v>
      </c>
      <c r="AA22" s="2">
        <v>275149</v>
      </c>
      <c r="AB22" s="2"/>
      <c r="AC22" s="2"/>
      <c r="AD22" s="2"/>
      <c r="AE22" s="2"/>
    </row>
    <row r="23" spans="1:31" x14ac:dyDescent="0.3">
      <c r="A23" t="str">
        <f t="shared" si="0"/>
        <v>Rocket Lab</v>
      </c>
      <c r="B23" t="str">
        <f t="shared" si="1"/>
        <v>3+ Offers</v>
      </c>
      <c r="L23" t="s">
        <v>39</v>
      </c>
      <c r="M23" t="s">
        <v>57</v>
      </c>
      <c r="N23" s="2"/>
      <c r="O23" s="2"/>
      <c r="P23" s="2"/>
      <c r="Q23" s="2"/>
      <c r="R23" s="2"/>
      <c r="S23" s="2"/>
      <c r="T23" s="2"/>
      <c r="U23" s="2"/>
      <c r="V23" s="2">
        <v>3124964</v>
      </c>
      <c r="W23" s="2">
        <v>3925000</v>
      </c>
      <c r="X23" s="2">
        <v>0</v>
      </c>
      <c r="Y23" s="2">
        <v>0</v>
      </c>
      <c r="Z23" s="2">
        <v>0</v>
      </c>
      <c r="AA23" s="2">
        <v>9543990</v>
      </c>
      <c r="AB23" s="2">
        <v>1548010</v>
      </c>
      <c r="AC23" s="2">
        <v>371000</v>
      </c>
      <c r="AD23" s="2">
        <v>1243850</v>
      </c>
      <c r="AE23" s="2"/>
    </row>
    <row r="24" spans="1:31" x14ac:dyDescent="0.3">
      <c r="A24" t="str">
        <f t="shared" si="0"/>
        <v>Rocket Lab</v>
      </c>
      <c r="B24" t="str">
        <f t="shared" si="1"/>
        <v>No Comp.</v>
      </c>
      <c r="L24" t="s">
        <v>39</v>
      </c>
      <c r="M24" t="s">
        <v>59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93500</v>
      </c>
      <c r="AB24" s="2"/>
      <c r="AC24" s="2"/>
      <c r="AD24" s="2"/>
      <c r="AE24" s="2"/>
    </row>
    <row r="25" spans="1:31" x14ac:dyDescent="0.3">
      <c r="A25" t="str">
        <f t="shared" si="0"/>
        <v>SPACEX</v>
      </c>
      <c r="B25" t="str">
        <f t="shared" si="1"/>
        <v>1 Offer</v>
      </c>
      <c r="L25" t="s">
        <v>40</v>
      </c>
      <c r="M25" t="s">
        <v>56</v>
      </c>
      <c r="N25" s="2"/>
      <c r="O25" s="2">
        <v>4020000</v>
      </c>
      <c r="P25" s="2">
        <v>587217.65</v>
      </c>
      <c r="Q25" s="2">
        <v>754625</v>
      </c>
      <c r="R25" s="2">
        <v>0</v>
      </c>
      <c r="S25" s="2"/>
      <c r="T25" s="2">
        <v>153552050</v>
      </c>
      <c r="U25" s="2">
        <v>7084000</v>
      </c>
      <c r="V25" s="2">
        <v>0</v>
      </c>
      <c r="W25" s="2">
        <v>82960250</v>
      </c>
      <c r="X25" s="2">
        <v>685129</v>
      </c>
      <c r="Y25" s="2">
        <v>6054007.9699999997</v>
      </c>
      <c r="Z25" s="2">
        <v>-2155000</v>
      </c>
      <c r="AA25" s="2"/>
      <c r="AB25" s="2">
        <v>10210249.5</v>
      </c>
      <c r="AC25" s="2">
        <v>8519033.0500000007</v>
      </c>
      <c r="AD25" s="2">
        <v>30371082</v>
      </c>
      <c r="AE25" s="2"/>
    </row>
    <row r="26" spans="1:31" x14ac:dyDescent="0.3">
      <c r="A26" t="str">
        <f t="shared" si="0"/>
        <v>SPACEX</v>
      </c>
      <c r="B26" t="str">
        <f t="shared" si="1"/>
        <v>2 Offers</v>
      </c>
      <c r="L26" t="s">
        <v>40</v>
      </c>
      <c r="M26" t="s">
        <v>58</v>
      </c>
      <c r="N26" s="2"/>
      <c r="O26" s="2"/>
      <c r="P26" s="2"/>
      <c r="Q26" s="2"/>
      <c r="R26" s="2"/>
      <c r="S26" s="2"/>
      <c r="T26" s="2">
        <v>85995928</v>
      </c>
      <c r="U26" s="2">
        <v>3152736</v>
      </c>
      <c r="V26" s="2">
        <v>-17176</v>
      </c>
      <c r="W26" s="2"/>
      <c r="X26" s="2">
        <v>96500488</v>
      </c>
      <c r="Y26" s="2">
        <v>226937905</v>
      </c>
      <c r="Z26" s="2">
        <v>373372600.76999998</v>
      </c>
      <c r="AA26" s="2">
        <v>-10688930.130000001</v>
      </c>
      <c r="AB26" s="2">
        <v>145317473.50999999</v>
      </c>
      <c r="AC26" s="2">
        <v>176303032.90000001</v>
      </c>
      <c r="AD26" s="2">
        <v>63766726.737599999</v>
      </c>
      <c r="AE26" s="2"/>
    </row>
    <row r="27" spans="1:31" x14ac:dyDescent="0.3">
      <c r="A27" t="str">
        <f t="shared" si="0"/>
        <v>SPACEX</v>
      </c>
      <c r="B27" t="str">
        <f t="shared" si="1"/>
        <v>3+ Offers</v>
      </c>
      <c r="L27" t="s">
        <v>40</v>
      </c>
      <c r="M27" t="s">
        <v>57</v>
      </c>
      <c r="N27" s="2"/>
      <c r="O27" s="2"/>
      <c r="P27" s="2">
        <v>25070000</v>
      </c>
      <c r="Q27" s="2">
        <v>114587767</v>
      </c>
      <c r="R27" s="2">
        <v>194582177.50999999</v>
      </c>
      <c r="S27" s="2">
        <v>256277026.80000001</v>
      </c>
      <c r="T27" s="2">
        <v>354694524.10000002</v>
      </c>
      <c r="U27" s="2">
        <v>482944512.89999998</v>
      </c>
      <c r="V27" s="2">
        <v>641861752.05999994</v>
      </c>
      <c r="W27" s="2">
        <v>954345937.85000002</v>
      </c>
      <c r="X27" s="2">
        <v>976894459.59000003</v>
      </c>
      <c r="Y27" s="2">
        <v>699173224.62</v>
      </c>
      <c r="Z27" s="2">
        <v>915144740.74000001</v>
      </c>
      <c r="AA27" s="2">
        <v>1146120394.26</v>
      </c>
      <c r="AB27" s="2">
        <v>2037083978.9837999</v>
      </c>
      <c r="AC27" s="2">
        <v>2658960946.9775</v>
      </c>
      <c r="AD27" s="2">
        <v>3013033066.3516998</v>
      </c>
      <c r="AE27" s="2"/>
    </row>
    <row r="28" spans="1:31" x14ac:dyDescent="0.3">
      <c r="A28" t="str">
        <f t="shared" si="0"/>
        <v>SPACEX</v>
      </c>
      <c r="B28" t="str">
        <f t="shared" si="1"/>
        <v>No Comp.</v>
      </c>
      <c r="L28" t="s">
        <v>40</v>
      </c>
      <c r="M28" t="s">
        <v>59</v>
      </c>
      <c r="N28" s="2"/>
      <c r="O28" s="2"/>
      <c r="P28" s="2">
        <v>0</v>
      </c>
      <c r="Q28" s="2">
        <v>0</v>
      </c>
      <c r="R28" s="2"/>
      <c r="S28" s="2"/>
      <c r="T28" s="2"/>
      <c r="U28" s="2">
        <v>4252654</v>
      </c>
      <c r="V28" s="2">
        <v>961124</v>
      </c>
      <c r="W28" s="2">
        <v>722533</v>
      </c>
      <c r="X28" s="2">
        <v>8767790.25</v>
      </c>
      <c r="Y28" s="2">
        <v>34969731</v>
      </c>
      <c r="Z28" s="2">
        <v>2314318</v>
      </c>
      <c r="AA28" s="2">
        <v>1780895.69</v>
      </c>
      <c r="AB28" s="2">
        <v>723021.92</v>
      </c>
      <c r="AC28" s="2">
        <v>4424567.8</v>
      </c>
      <c r="AD28" s="2">
        <v>2160778</v>
      </c>
      <c r="AE28" s="2"/>
    </row>
    <row r="29" spans="1:31" x14ac:dyDescent="0.3">
      <c r="A29" t="str">
        <f t="shared" si="0"/>
        <v>SPACEX</v>
      </c>
      <c r="B29" t="str">
        <f t="shared" si="1"/>
        <v>Unlabeled</v>
      </c>
      <c r="L29" t="s">
        <v>40</v>
      </c>
      <c r="M29" t="s">
        <v>60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0</v>
      </c>
      <c r="AD29" s="2"/>
      <c r="AE29" s="2"/>
    </row>
    <row r="30" spans="1:31" x14ac:dyDescent="0.3">
      <c r="A30" t="str">
        <f t="shared" si="0"/>
        <v>UNITED LAUNCH ALLIANCE</v>
      </c>
      <c r="B30" t="str">
        <f t="shared" si="1"/>
        <v>1 Offer</v>
      </c>
      <c r="L30" t="s">
        <v>41</v>
      </c>
      <c r="M30" t="s">
        <v>56</v>
      </c>
      <c r="N30" s="2"/>
      <c r="O30" s="2"/>
      <c r="P30" s="2"/>
      <c r="Q30" s="2">
        <v>24578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>
        <v>5000</v>
      </c>
      <c r="AE30" s="2"/>
    </row>
    <row r="31" spans="1:31" x14ac:dyDescent="0.3">
      <c r="A31" t="str">
        <f t="shared" si="0"/>
        <v>UNITED LAUNCH ALLIANCE</v>
      </c>
      <c r="B31" t="str">
        <f t="shared" si="1"/>
        <v>2 Offers</v>
      </c>
      <c r="L31" t="s">
        <v>41</v>
      </c>
      <c r="M31" t="s">
        <v>58</v>
      </c>
      <c r="N31" s="2"/>
      <c r="O31" s="2">
        <v>106995229</v>
      </c>
      <c r="P31" s="2">
        <v>275818870.87</v>
      </c>
      <c r="Q31" s="2">
        <v>293541837.0625</v>
      </c>
      <c r="R31" s="2">
        <v>334280194</v>
      </c>
      <c r="S31" s="2">
        <v>115289532</v>
      </c>
      <c r="T31" s="2">
        <v>102060788</v>
      </c>
      <c r="U31" s="2">
        <v>40284828</v>
      </c>
      <c r="V31" s="2">
        <v>29020138</v>
      </c>
      <c r="W31" s="2">
        <v>73608012</v>
      </c>
      <c r="X31" s="2">
        <v>315536395</v>
      </c>
      <c r="Y31" s="2">
        <v>513211663</v>
      </c>
      <c r="Z31" s="2">
        <v>313250686.60000002</v>
      </c>
      <c r="AA31" s="2">
        <v>141465868</v>
      </c>
      <c r="AB31" s="2">
        <v>5537954.5199999996</v>
      </c>
      <c r="AC31" s="2">
        <v>10815404.01</v>
      </c>
      <c r="AD31" s="2">
        <v>4323247.8202999998</v>
      </c>
      <c r="AE31" s="2"/>
    </row>
    <row r="32" spans="1:31" x14ac:dyDescent="0.3">
      <c r="A32" t="str">
        <f t="shared" si="0"/>
        <v>UNITED LAUNCH ALLIANCE</v>
      </c>
      <c r="B32" t="str">
        <f t="shared" si="1"/>
        <v>3+ Offers</v>
      </c>
      <c r="L32" t="s">
        <v>41</v>
      </c>
      <c r="M32" t="s">
        <v>57</v>
      </c>
      <c r="N32" s="2"/>
      <c r="O32" s="2"/>
      <c r="P32" s="2">
        <v>12956136.189999999</v>
      </c>
      <c r="Q32" s="2">
        <v>22990566.601599999</v>
      </c>
      <c r="R32" s="2">
        <v>10930793</v>
      </c>
      <c r="S32" s="2">
        <v>196662488.875</v>
      </c>
      <c r="T32" s="2">
        <v>192795302.56999999</v>
      </c>
      <c r="U32" s="2">
        <v>324288504</v>
      </c>
      <c r="V32" s="2">
        <v>349122136</v>
      </c>
      <c r="W32" s="2">
        <v>295689005</v>
      </c>
      <c r="X32" s="2">
        <v>167080500</v>
      </c>
      <c r="Y32" s="2">
        <v>296780327</v>
      </c>
      <c r="Z32" s="2">
        <v>212693075</v>
      </c>
      <c r="AA32" s="2">
        <v>606170683</v>
      </c>
      <c r="AB32" s="2">
        <v>482403780.43000001</v>
      </c>
      <c r="AC32" s="2">
        <v>803191079.75</v>
      </c>
      <c r="AD32" s="2">
        <v>857017510.5</v>
      </c>
      <c r="AE32" s="2"/>
    </row>
    <row r="33" spans="1:31" x14ac:dyDescent="0.3">
      <c r="A33" t="str">
        <f t="shared" si="0"/>
        <v>UNITED LAUNCH ALLIANCE</v>
      </c>
      <c r="B33" t="str">
        <f t="shared" si="1"/>
        <v>No Comp.</v>
      </c>
      <c r="L33" t="s">
        <v>41</v>
      </c>
      <c r="M33" t="s">
        <v>59</v>
      </c>
      <c r="N33" s="2"/>
      <c r="O33" s="2"/>
      <c r="P33" s="2">
        <v>1200433277.6500001</v>
      </c>
      <c r="Q33" s="2">
        <v>1101869285.6828001</v>
      </c>
      <c r="R33" s="2">
        <v>1530691145.0599</v>
      </c>
      <c r="S33" s="2">
        <v>2427967412.1883998</v>
      </c>
      <c r="T33" s="2">
        <v>1252379999.75</v>
      </c>
      <c r="U33" s="2">
        <v>2519198422.9960999</v>
      </c>
      <c r="V33" s="2">
        <v>1718303663.03</v>
      </c>
      <c r="W33" s="2">
        <v>1483293891.2843001</v>
      </c>
      <c r="X33" s="2">
        <v>1766626947.0202999</v>
      </c>
      <c r="Y33" s="2">
        <v>928041078.23000002</v>
      </c>
      <c r="Z33" s="2">
        <v>1111096765.8399999</v>
      </c>
      <c r="AA33" s="2">
        <v>546785528.47000003</v>
      </c>
      <c r="AB33" s="2">
        <v>234960065.68000001</v>
      </c>
      <c r="AC33" s="2">
        <v>308692215.24000001</v>
      </c>
      <c r="AD33" s="2">
        <v>196322163.71869999</v>
      </c>
      <c r="AE33" s="2"/>
    </row>
    <row r="34" spans="1:31" x14ac:dyDescent="0.3">
      <c r="A34" t="str">
        <f t="shared" si="0"/>
        <v>UNITED LAUNCH ALLIANCE</v>
      </c>
      <c r="B34" t="str">
        <f t="shared" si="1"/>
        <v>Unlabeled</v>
      </c>
      <c r="L34" t="s">
        <v>41</v>
      </c>
      <c r="M34" t="s">
        <v>60</v>
      </c>
      <c r="N34" s="2"/>
      <c r="O34" s="2"/>
      <c r="P34" s="2">
        <v>68347784</v>
      </c>
      <c r="Q34" s="2"/>
      <c r="R34" s="2">
        <v>174476</v>
      </c>
      <c r="S34" s="2">
        <v>35000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3">
      <c r="A35" t="str">
        <f t="shared" si="0"/>
        <v>Virgin Orbit</v>
      </c>
      <c r="B35" t="str">
        <f t="shared" si="1"/>
        <v>1 Offer</v>
      </c>
      <c r="L35" t="s">
        <v>42</v>
      </c>
      <c r="M35" t="s">
        <v>56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v>897869.52</v>
      </c>
      <c r="AA35" s="2">
        <v>300000</v>
      </c>
      <c r="AB35" s="2">
        <v>0</v>
      </c>
      <c r="AC35" s="2">
        <v>0</v>
      </c>
      <c r="AD35" s="2">
        <v>0</v>
      </c>
      <c r="AE35" s="2"/>
    </row>
    <row r="36" spans="1:31" x14ac:dyDescent="0.3">
      <c r="A36" t="str">
        <f t="shared" si="0"/>
        <v>Virgin Orbit</v>
      </c>
      <c r="B36" t="str">
        <f t="shared" si="1"/>
        <v>3+ Offers</v>
      </c>
      <c r="L36" t="s">
        <v>42</v>
      </c>
      <c r="M36" t="s">
        <v>57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v>35050000</v>
      </c>
      <c r="AB36" s="2">
        <v>2249791</v>
      </c>
      <c r="AC36" s="2">
        <v>0</v>
      </c>
      <c r="AD36" s="2">
        <v>-210426</v>
      </c>
      <c r="AE36" s="2"/>
    </row>
    <row r="37" spans="1:31" x14ac:dyDescent="0.3">
      <c r="A37" t="str">
        <f t="shared" si="0"/>
        <v>Grand Total</v>
      </c>
      <c r="B37" t="str">
        <f t="shared" si="1"/>
        <v>NA</v>
      </c>
      <c r="L37" t="s">
        <v>43</v>
      </c>
      <c r="M37" t="s">
        <v>44</v>
      </c>
      <c r="N37" s="2">
        <f t="shared" ref="N37:AD37" si="2">SUM(N2:N36)</f>
        <v>2847620317.6102996</v>
      </c>
      <c r="O37" s="2">
        <f t="shared" si="2"/>
        <v>4029315794.1522002</v>
      </c>
      <c r="P37" s="2">
        <f t="shared" si="2"/>
        <v>4764449578.8766003</v>
      </c>
      <c r="Q37" s="2">
        <f t="shared" si="2"/>
        <v>4649662130.3600998</v>
      </c>
      <c r="R37" s="2">
        <f t="shared" si="2"/>
        <v>5002950839.7452002</v>
      </c>
      <c r="S37" s="2">
        <f t="shared" si="2"/>
        <v>6655894181.3102999</v>
      </c>
      <c r="T37" s="2">
        <f t="shared" si="2"/>
        <v>4722253634.4574003</v>
      </c>
      <c r="U37" s="2">
        <f t="shared" si="2"/>
        <v>5734898826.9155006</v>
      </c>
      <c r="V37" s="2">
        <f t="shared" si="2"/>
        <v>5193597653.6136999</v>
      </c>
      <c r="W37" s="2">
        <f t="shared" si="2"/>
        <v>5409337688.21</v>
      </c>
      <c r="X37" s="2">
        <f t="shared" si="2"/>
        <v>5828343804.0927</v>
      </c>
      <c r="Y37" s="2">
        <f t="shared" si="2"/>
        <v>5343111949.8659</v>
      </c>
      <c r="Z37" s="2">
        <f t="shared" si="2"/>
        <v>6760589258.2233009</v>
      </c>
      <c r="AA37" s="2">
        <f t="shared" si="2"/>
        <v>6666795428.9326992</v>
      </c>
      <c r="AB37" s="2">
        <f t="shared" si="2"/>
        <v>6661132578.3448019</v>
      </c>
      <c r="AC37" s="2">
        <f t="shared" si="2"/>
        <v>7353108340.5518999</v>
      </c>
      <c r="AD37" s="2">
        <f t="shared" si="2"/>
        <v>8375931775.807601</v>
      </c>
      <c r="AE37" s="2"/>
    </row>
    <row r="40" spans="1:31" x14ac:dyDescent="0.3">
      <c r="A40" t="str">
        <f t="shared" ref="A40:A76" si="3">L40</f>
        <v>ParentID</v>
      </c>
      <c r="B40" t="str">
        <f t="shared" ref="B40:B76" si="4">M40</f>
        <v>Competition.sum</v>
      </c>
      <c r="C40" t="str">
        <f t="shared" ref="C40:C76" si="5">AA40</f>
        <v>2020</v>
      </c>
      <c r="D40" t="str">
        <f t="shared" ref="D40:D76" si="6">AC40</f>
        <v>2022</v>
      </c>
      <c r="E40" t="str">
        <f t="shared" ref="E40:E76" si="7">AD40</f>
        <v>2023</v>
      </c>
      <c r="F40">
        <f t="shared" ref="F40:F76" si="8">AE40</f>
        <v>0</v>
      </c>
      <c r="G40" t="str">
        <f>AC40&amp;"-"&amp;AD40</f>
        <v>2022-2023</v>
      </c>
      <c r="H40" t="str">
        <f>AA40&amp;"-"&amp;AD40</f>
        <v>2020-2023</v>
      </c>
      <c r="I40" t="str">
        <f>AE40&amp;"/"&amp;AD40</f>
        <v>/2023</v>
      </c>
      <c r="J40" t="str">
        <f>"Share "&amp;AD40</f>
        <v>Share 2023</v>
      </c>
      <c r="K40" t="str">
        <f>"Share "&amp;AE40</f>
        <v xml:space="preserve">Share </v>
      </c>
      <c r="L40" t="s">
        <v>6</v>
      </c>
      <c r="M40" t="s">
        <v>55</v>
      </c>
      <c r="N40" t="s">
        <v>8</v>
      </c>
      <c r="O40" t="s">
        <v>9</v>
      </c>
      <c r="P40" t="s">
        <v>10</v>
      </c>
      <c r="Q40" t="s">
        <v>11</v>
      </c>
      <c r="R40" t="s">
        <v>12</v>
      </c>
      <c r="S40" t="s">
        <v>13</v>
      </c>
      <c r="T40" t="s">
        <v>14</v>
      </c>
      <c r="U40" t="s">
        <v>15</v>
      </c>
      <c r="V40" t="s">
        <v>16</v>
      </c>
      <c r="W40" t="s">
        <v>17</v>
      </c>
      <c r="X40" t="s">
        <v>18</v>
      </c>
      <c r="Y40" t="s">
        <v>19</v>
      </c>
      <c r="Z40" t="s">
        <v>20</v>
      </c>
      <c r="AA40" t="s">
        <v>21</v>
      </c>
      <c r="AB40" t="s">
        <v>22</v>
      </c>
      <c r="AC40" t="s">
        <v>23</v>
      </c>
      <c r="AD40" t="s">
        <v>24</v>
      </c>
    </row>
    <row r="41" spans="1:31" x14ac:dyDescent="0.3">
      <c r="A41" t="str">
        <f t="shared" si="3"/>
        <v>ABL Space</v>
      </c>
      <c r="B41" t="str">
        <f t="shared" si="4"/>
        <v>1 Offer</v>
      </c>
      <c r="C41" s="2">
        <f t="shared" si="5"/>
        <v>0</v>
      </c>
      <c r="D41" s="2">
        <f t="shared" si="6"/>
        <v>784309.94603897398</v>
      </c>
      <c r="E41" s="2">
        <f t="shared" si="7"/>
        <v>16054988</v>
      </c>
      <c r="F41" s="2">
        <f t="shared" si="8"/>
        <v>0</v>
      </c>
      <c r="G41" s="1">
        <f t="shared" ref="G41:G76" si="9">AD41/AC41-1</f>
        <v>19.470208341846266</v>
      </c>
      <c r="H41" s="1" t="e">
        <f t="shared" ref="H41:H76" si="10">AD41/AA41-1</f>
        <v>#DIV/0!</v>
      </c>
      <c r="I41" s="1">
        <f t="shared" ref="I41:I76" si="11">AE41/AD41</f>
        <v>0</v>
      </c>
      <c r="J41" s="1">
        <f t="shared" ref="J41:J75" si="12">AD41/SUM(AD$40:AD$75)</f>
        <v>1.916800235452251E-3</v>
      </c>
      <c r="K41" s="1" t="e">
        <f>AE41/SUM(AE40:AE$75)</f>
        <v>#DIV/0!</v>
      </c>
      <c r="L41" t="s">
        <v>25</v>
      </c>
      <c r="M41" t="s">
        <v>56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>
        <v>671329.05591102305</v>
      </c>
      <c r="AC41" s="2">
        <v>784309.94603897398</v>
      </c>
      <c r="AD41" s="2">
        <v>16054988</v>
      </c>
      <c r="AE41" s="2"/>
    </row>
    <row r="42" spans="1:31" x14ac:dyDescent="0.3">
      <c r="A42" t="str">
        <f t="shared" si="3"/>
        <v>ABL Space</v>
      </c>
      <c r="B42" t="str">
        <f t="shared" si="4"/>
        <v>3+ Offers</v>
      </c>
      <c r="C42" s="2">
        <f t="shared" si="5"/>
        <v>2661998.67221358</v>
      </c>
      <c r="D42" s="2">
        <f t="shared" si="6"/>
        <v>784259.75020242704</v>
      </c>
      <c r="E42" s="2">
        <f t="shared" si="7"/>
        <v>1000000</v>
      </c>
      <c r="F42" s="2">
        <f t="shared" si="8"/>
        <v>0</v>
      </c>
      <c r="G42" s="1">
        <f t="shared" si="9"/>
        <v>0.27508774961597582</v>
      </c>
      <c r="H42" s="1">
        <f t="shared" si="10"/>
        <v>-0.62434241217391295</v>
      </c>
      <c r="I42" s="1">
        <f t="shared" si="11"/>
        <v>0</v>
      </c>
      <c r="J42" s="1">
        <f t="shared" si="12"/>
        <v>1.1938970215687803E-4</v>
      </c>
      <c r="K42" s="1" t="e">
        <f>AE42/SUM(AE40:AE$75)</f>
        <v>#DIV/0!</v>
      </c>
      <c r="L42" t="s">
        <v>25</v>
      </c>
      <c r="M42" t="s">
        <v>57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>
        <v>2661998.67221358</v>
      </c>
      <c r="AB42" s="2">
        <v>167832.263977756</v>
      </c>
      <c r="AC42" s="2">
        <v>784259.75020242704</v>
      </c>
      <c r="AD42" s="2">
        <v>1000000</v>
      </c>
      <c r="AE42" s="2"/>
    </row>
    <row r="43" spans="1:31" x14ac:dyDescent="0.3">
      <c r="A43" t="str">
        <f t="shared" si="3"/>
        <v>BLUE ORIGIN</v>
      </c>
      <c r="B43" t="str">
        <f t="shared" si="4"/>
        <v>1 Offer</v>
      </c>
      <c r="C43" s="2">
        <f t="shared" si="5"/>
        <v>7523.0397258209896</v>
      </c>
      <c r="D43" s="2">
        <f t="shared" si="6"/>
        <v>685852.90414621495</v>
      </c>
      <c r="E43" s="2">
        <f t="shared" si="7"/>
        <v>61616.61</v>
      </c>
      <c r="F43" s="2">
        <f t="shared" si="8"/>
        <v>0</v>
      </c>
      <c r="G43" s="1">
        <f t="shared" si="9"/>
        <v>-0.91016060495259765</v>
      </c>
      <c r="H43" s="1">
        <f t="shared" si="10"/>
        <v>7.1903874292350327</v>
      </c>
      <c r="I43" s="1">
        <f t="shared" si="11"/>
        <v>0</v>
      </c>
      <c r="J43" s="1">
        <f t="shared" si="12"/>
        <v>7.3563887158165129E-6</v>
      </c>
      <c r="K43" s="1" t="e">
        <f>AE43/SUM(AE40:AE$75)</f>
        <v>#DIV/0!</v>
      </c>
      <c r="L43" t="s">
        <v>28</v>
      </c>
      <c r="M43" t="s">
        <v>56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>
        <v>196000.85630640201</v>
      </c>
      <c r="Y43" s="2">
        <v>1370921.0391913</v>
      </c>
      <c r="Z43" s="2">
        <v>0</v>
      </c>
      <c r="AA43" s="2">
        <v>7523.0397258209896</v>
      </c>
      <c r="AB43" s="2">
        <v>4434390.2326241098</v>
      </c>
      <c r="AC43" s="2">
        <v>685852.90414621495</v>
      </c>
      <c r="AD43" s="2">
        <v>61616.61</v>
      </c>
      <c r="AE43" s="2"/>
    </row>
    <row r="44" spans="1:31" x14ac:dyDescent="0.3">
      <c r="A44" t="str">
        <f t="shared" si="3"/>
        <v>BLUE ORIGIN</v>
      </c>
      <c r="B44" t="str">
        <f t="shared" si="4"/>
        <v>2 Offers</v>
      </c>
      <c r="C44" s="2">
        <f t="shared" si="5"/>
        <v>0</v>
      </c>
      <c r="D44" s="2">
        <f t="shared" si="6"/>
        <v>859550.36778238497</v>
      </c>
      <c r="E44" s="2">
        <f t="shared" si="7"/>
        <v>2812787</v>
      </c>
      <c r="F44" s="2">
        <f t="shared" si="8"/>
        <v>0</v>
      </c>
      <c r="G44" s="1">
        <f t="shared" si="9"/>
        <v>2.2723934575898199</v>
      </c>
      <c r="H44" s="1" t="e">
        <f t="shared" si="10"/>
        <v>#DIV/0!</v>
      </c>
      <c r="I44" s="1">
        <f t="shared" si="11"/>
        <v>0</v>
      </c>
      <c r="J44" s="1">
        <f t="shared" si="12"/>
        <v>3.3581780216073847E-4</v>
      </c>
      <c r="K44" s="1" t="e">
        <f>AE44/SUM(AE40:AE$75)</f>
        <v>#DIV/0!</v>
      </c>
      <c r="L44" t="s">
        <v>28</v>
      </c>
      <c r="M44" t="s">
        <v>58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>
        <v>570614.03317973099</v>
      </c>
      <c r="AC44" s="2">
        <v>859550.36778238497</v>
      </c>
      <c r="AD44" s="2">
        <v>2812787</v>
      </c>
      <c r="AE44" s="2"/>
    </row>
    <row r="45" spans="1:31" x14ac:dyDescent="0.3">
      <c r="A45" t="str">
        <f t="shared" si="3"/>
        <v>BLUE ORIGIN</v>
      </c>
      <c r="B45" t="str">
        <f t="shared" si="4"/>
        <v>3+ Offers</v>
      </c>
      <c r="C45" s="2">
        <f t="shared" si="5"/>
        <v>266593961.07870001</v>
      </c>
      <c r="D45" s="2">
        <f t="shared" si="6"/>
        <v>16707182.2361352</v>
      </c>
      <c r="E45" s="2">
        <f t="shared" si="7"/>
        <v>437969984</v>
      </c>
      <c r="F45" s="2">
        <f t="shared" si="8"/>
        <v>0</v>
      </c>
      <c r="G45" s="1">
        <f t="shared" si="9"/>
        <v>25.214473380959163</v>
      </c>
      <c r="H45" s="1">
        <f t="shared" si="10"/>
        <v>0.64283535241336121</v>
      </c>
      <c r="I45" s="1">
        <f t="shared" si="11"/>
        <v>0</v>
      </c>
      <c r="J45" s="1">
        <f t="shared" si="12"/>
        <v>5.2289105943412635E-2</v>
      </c>
      <c r="K45" s="1" t="e">
        <f>AE45/SUM(AE40:AE$75)</f>
        <v>#DIV/0!</v>
      </c>
      <c r="L45" t="s">
        <v>28</v>
      </c>
      <c r="M45" t="s">
        <v>57</v>
      </c>
      <c r="N45" s="2"/>
      <c r="O45" s="2"/>
      <c r="P45" s="2"/>
      <c r="Q45" s="2"/>
      <c r="R45" s="2"/>
      <c r="S45" s="2"/>
      <c r="T45" s="2"/>
      <c r="U45" s="2"/>
      <c r="V45" s="2"/>
      <c r="W45" s="2">
        <v>0</v>
      </c>
      <c r="X45" s="2"/>
      <c r="Y45" s="2">
        <v>53738.505166558403</v>
      </c>
      <c r="Z45" s="2">
        <v>4599630.6666681198</v>
      </c>
      <c r="AA45" s="2">
        <v>266593961.07870001</v>
      </c>
      <c r="AB45" s="2">
        <v>308699959.781124</v>
      </c>
      <c r="AC45" s="2">
        <v>16707182.2361352</v>
      </c>
      <c r="AD45" s="2">
        <v>437969984</v>
      </c>
      <c r="AE45" s="2"/>
    </row>
    <row r="46" spans="1:31" x14ac:dyDescent="0.3">
      <c r="A46" t="str">
        <f t="shared" si="3"/>
        <v>BLUE ORIGIN</v>
      </c>
      <c r="B46" t="str">
        <f t="shared" si="4"/>
        <v>No Comp.</v>
      </c>
      <c r="C46" s="2">
        <f t="shared" si="5"/>
        <v>3176963.6445008102</v>
      </c>
      <c r="D46" s="2">
        <f t="shared" si="6"/>
        <v>0</v>
      </c>
      <c r="E46" s="2">
        <f t="shared" si="7"/>
        <v>0</v>
      </c>
      <c r="F46" s="2">
        <f t="shared" si="8"/>
        <v>0</v>
      </c>
      <c r="G46" s="1" t="e">
        <f t="shared" si="9"/>
        <v>#DIV/0!</v>
      </c>
      <c r="H46" s="1">
        <f t="shared" si="10"/>
        <v>-1</v>
      </c>
      <c r="I46" s="1" t="e">
        <f t="shared" si="11"/>
        <v>#DIV/0!</v>
      </c>
      <c r="J46" s="1">
        <f t="shared" si="12"/>
        <v>0</v>
      </c>
      <c r="K46" s="1" t="e">
        <f>AE46/SUM(AE40:AE$75)</f>
        <v>#DIV/0!</v>
      </c>
      <c r="L46" t="s">
        <v>28</v>
      </c>
      <c r="M46" t="s">
        <v>59</v>
      </c>
      <c r="N46" s="2"/>
      <c r="O46" s="2"/>
      <c r="P46" s="2"/>
      <c r="Q46" s="2"/>
      <c r="R46" s="2"/>
      <c r="S46" s="2"/>
      <c r="T46" s="2"/>
      <c r="U46" s="2"/>
      <c r="V46" s="2"/>
      <c r="W46" s="2">
        <v>970601.73317900696</v>
      </c>
      <c r="X46" s="2">
        <v>615311.10619215097</v>
      </c>
      <c r="Y46" s="2">
        <v>213839.37814451501</v>
      </c>
      <c r="Z46" s="2">
        <v>3004110.8971396601</v>
      </c>
      <c r="AA46" s="2">
        <v>3176963.6445008102</v>
      </c>
      <c r="AB46" s="2">
        <v>141853.61927726201</v>
      </c>
      <c r="AC46" s="2"/>
      <c r="AD46" s="2"/>
      <c r="AE46" s="2"/>
    </row>
    <row r="47" spans="1:31" x14ac:dyDescent="0.3">
      <c r="A47" t="str">
        <f t="shared" si="3"/>
        <v>BOEING</v>
      </c>
      <c r="B47" t="str">
        <f t="shared" si="4"/>
        <v>1 Offer</v>
      </c>
      <c r="C47" s="2">
        <f t="shared" si="5"/>
        <v>897226760.95182002</v>
      </c>
      <c r="D47" s="2">
        <f t="shared" si="6"/>
        <v>875284026.86661899</v>
      </c>
      <c r="E47" s="2">
        <f t="shared" si="7"/>
        <v>651567976</v>
      </c>
      <c r="F47" s="2">
        <f t="shared" si="8"/>
        <v>0</v>
      </c>
      <c r="G47" s="1">
        <f t="shared" si="9"/>
        <v>-0.25559252082719675</v>
      </c>
      <c r="H47" s="1">
        <f t="shared" si="10"/>
        <v>-0.27379787991523319</v>
      </c>
      <c r="I47" s="1">
        <f t="shared" si="11"/>
        <v>0</v>
      </c>
      <c r="J47" s="1">
        <f t="shared" si="12"/>
        <v>7.779050658959985E-2</v>
      </c>
      <c r="K47" s="1" t="e">
        <f>AE47/SUM(AE40:AE$75)</f>
        <v>#DIV/0!</v>
      </c>
      <c r="L47" t="s">
        <v>30</v>
      </c>
      <c r="M47" t="s">
        <v>56</v>
      </c>
      <c r="N47" s="2">
        <v>39544923.379682302</v>
      </c>
      <c r="O47" s="2">
        <v>113316930.727845</v>
      </c>
      <c r="P47" s="2">
        <v>84303724.136573195</v>
      </c>
      <c r="Q47" s="2">
        <v>202995419.64258301</v>
      </c>
      <c r="R47" s="2">
        <v>214094435.193519</v>
      </c>
      <c r="S47" s="2">
        <v>710324761.68627405</v>
      </c>
      <c r="T47" s="2">
        <v>764175480.20626605</v>
      </c>
      <c r="U47" s="2">
        <v>818777485.56140804</v>
      </c>
      <c r="V47" s="2">
        <v>831031545.91522503</v>
      </c>
      <c r="W47" s="2">
        <v>1032461124.08618</v>
      </c>
      <c r="X47" s="2">
        <v>978030044.80053198</v>
      </c>
      <c r="Y47" s="2">
        <v>1073199469.9248199</v>
      </c>
      <c r="Z47" s="2">
        <v>942125924.830302</v>
      </c>
      <c r="AA47" s="2">
        <v>897226760.95182002</v>
      </c>
      <c r="AB47" s="2">
        <v>986949725.10037398</v>
      </c>
      <c r="AC47" s="2">
        <v>875284026.86661899</v>
      </c>
      <c r="AD47" s="2">
        <v>651567976</v>
      </c>
      <c r="AE47" s="2"/>
    </row>
    <row r="48" spans="1:31" x14ac:dyDescent="0.3">
      <c r="A48" t="str">
        <f t="shared" si="3"/>
        <v>BOEING</v>
      </c>
      <c r="B48" t="str">
        <f t="shared" si="4"/>
        <v>2 Offers</v>
      </c>
      <c r="C48" s="2">
        <f t="shared" si="5"/>
        <v>127312.979975432</v>
      </c>
      <c r="D48" s="2">
        <f t="shared" si="6"/>
        <v>-245750.44975887801</v>
      </c>
      <c r="E48" s="2">
        <f t="shared" si="7"/>
        <v>0</v>
      </c>
      <c r="F48" s="2">
        <f t="shared" si="8"/>
        <v>0</v>
      </c>
      <c r="G48" s="1">
        <f t="shared" si="9"/>
        <v>-1</v>
      </c>
      <c r="H48" s="1">
        <f t="shared" si="10"/>
        <v>-1</v>
      </c>
      <c r="I48" s="1" t="e">
        <f t="shared" si="11"/>
        <v>#DIV/0!</v>
      </c>
      <c r="J48" s="1">
        <f t="shared" si="12"/>
        <v>0</v>
      </c>
      <c r="K48" s="1" t="e">
        <f>AE48/SUM(AE40:AE$75)</f>
        <v>#DIV/0!</v>
      </c>
      <c r="L48" t="s">
        <v>30</v>
      </c>
      <c r="M48" t="s">
        <v>58</v>
      </c>
      <c r="N48" s="2">
        <v>357634332.697478</v>
      </c>
      <c r="O48" s="2">
        <v>658452118.33587003</v>
      </c>
      <c r="P48" s="2">
        <v>578308001.46058404</v>
      </c>
      <c r="Q48" s="2">
        <v>266370709.37687799</v>
      </c>
      <c r="R48" s="2">
        <v>53271013.884411</v>
      </c>
      <c r="S48" s="2">
        <v>149999416.84510899</v>
      </c>
      <c r="T48" s="2">
        <v>173832421.142957</v>
      </c>
      <c r="U48" s="2">
        <v>37823054.541453697</v>
      </c>
      <c r="V48" s="2">
        <v>27256068.7865001</v>
      </c>
      <c r="W48" s="2">
        <v>17865053.431096599</v>
      </c>
      <c r="X48" s="2">
        <v>31546489.0466461</v>
      </c>
      <c r="Y48" s="2">
        <v>7697024.8610470304</v>
      </c>
      <c r="Z48" s="2">
        <v>468054.205359985</v>
      </c>
      <c r="AA48" s="2">
        <v>127312.979975432</v>
      </c>
      <c r="AB48" s="2">
        <v>24608.361957461599</v>
      </c>
      <c r="AC48" s="2">
        <v>-245750.44975887801</v>
      </c>
      <c r="AD48" s="2">
        <v>0</v>
      </c>
      <c r="AE48" s="2"/>
    </row>
    <row r="49" spans="1:31" x14ac:dyDescent="0.3">
      <c r="A49" t="str">
        <f t="shared" si="3"/>
        <v>BOEING</v>
      </c>
      <c r="B49" t="str">
        <f t="shared" si="4"/>
        <v>3+ Offers</v>
      </c>
      <c r="C49" s="2">
        <f t="shared" si="5"/>
        <v>128629695.510453</v>
      </c>
      <c r="D49" s="2">
        <f t="shared" si="6"/>
        <v>981449.37252945499</v>
      </c>
      <c r="E49" s="2">
        <f t="shared" si="7"/>
        <v>5193941.6357000005</v>
      </c>
      <c r="F49" s="2">
        <f t="shared" si="8"/>
        <v>0</v>
      </c>
      <c r="G49" s="1">
        <f t="shared" si="9"/>
        <v>4.2921136648280056</v>
      </c>
      <c r="H49" s="1">
        <f t="shared" si="10"/>
        <v>-0.95962097542804248</v>
      </c>
      <c r="I49" s="1">
        <f t="shared" si="11"/>
        <v>0</v>
      </c>
      <c r="J49" s="1">
        <f t="shared" si="12"/>
        <v>6.2010314490643093E-4</v>
      </c>
      <c r="K49" s="1" t="e">
        <f>AE49/SUM(AE40:AE$75)</f>
        <v>#DIV/0!</v>
      </c>
      <c r="L49" t="s">
        <v>30</v>
      </c>
      <c r="M49" t="s">
        <v>57</v>
      </c>
      <c r="N49" s="2">
        <v>230325754.92324099</v>
      </c>
      <c r="O49" s="2">
        <v>189462312.98258099</v>
      </c>
      <c r="P49" s="2">
        <v>66962378.845679499</v>
      </c>
      <c r="Q49" s="2">
        <v>124848746.736862</v>
      </c>
      <c r="R49" s="2">
        <v>147340976.94841501</v>
      </c>
      <c r="S49" s="2">
        <v>51489630.338946998</v>
      </c>
      <c r="T49" s="2">
        <v>117504347.989098</v>
      </c>
      <c r="U49" s="2">
        <v>106059051.147716</v>
      </c>
      <c r="V49" s="2">
        <v>134677111.698827</v>
      </c>
      <c r="W49" s="2">
        <v>190404827.086604</v>
      </c>
      <c r="X49" s="2">
        <v>194633411.54606399</v>
      </c>
      <c r="Y49" s="2">
        <v>329227911.621234</v>
      </c>
      <c r="Z49" s="2">
        <v>305392895.37931597</v>
      </c>
      <c r="AA49" s="2">
        <v>128629695.510453</v>
      </c>
      <c r="AB49" s="2">
        <v>11126205.199123999</v>
      </c>
      <c r="AC49" s="2">
        <v>981449.37252945499</v>
      </c>
      <c r="AD49" s="2">
        <v>5193941.6357000005</v>
      </c>
      <c r="AE49" s="2"/>
    </row>
    <row r="50" spans="1:31" x14ac:dyDescent="0.3">
      <c r="A50" t="str">
        <f t="shared" si="3"/>
        <v>BOEING</v>
      </c>
      <c r="B50" t="str">
        <f t="shared" si="4"/>
        <v>No Comp.</v>
      </c>
      <c r="C50" s="2">
        <f t="shared" si="5"/>
        <v>1170140178.61747</v>
      </c>
      <c r="D50" s="2">
        <f t="shared" si="6"/>
        <v>898425383.10152602</v>
      </c>
      <c r="E50" s="2">
        <f t="shared" si="7"/>
        <v>961400044.71800005</v>
      </c>
      <c r="F50" s="2">
        <f t="shared" si="8"/>
        <v>0</v>
      </c>
      <c r="G50" s="1">
        <f t="shared" si="9"/>
        <v>7.0094481746580062E-2</v>
      </c>
      <c r="H50" s="1">
        <f t="shared" si="10"/>
        <v>-0.17838899792852003</v>
      </c>
      <c r="I50" s="1">
        <f t="shared" si="11"/>
        <v>0</v>
      </c>
      <c r="J50" s="1">
        <f t="shared" si="12"/>
        <v>0.11478126499249125</v>
      </c>
      <c r="K50" s="1" t="e">
        <f>AE50/SUM(AE40:AE$75)</f>
        <v>#DIV/0!</v>
      </c>
      <c r="L50" t="s">
        <v>30</v>
      </c>
      <c r="M50" t="s">
        <v>59</v>
      </c>
      <c r="N50" s="2">
        <v>1424306668.57792</v>
      </c>
      <c r="O50" s="2">
        <v>2229386072.5654502</v>
      </c>
      <c r="P50" s="2">
        <v>1401252912.95561</v>
      </c>
      <c r="Q50" s="2">
        <v>1463368017.0457101</v>
      </c>
      <c r="R50" s="2">
        <v>1944952887.0410399</v>
      </c>
      <c r="S50" s="2">
        <v>2246685536.7182202</v>
      </c>
      <c r="T50" s="2">
        <v>1052914659.1682301</v>
      </c>
      <c r="U50" s="2">
        <v>771119773.63309395</v>
      </c>
      <c r="V50" s="2">
        <v>842015055.39934695</v>
      </c>
      <c r="W50" s="2">
        <v>786666920.66006899</v>
      </c>
      <c r="X50" s="2">
        <v>772603414.91557503</v>
      </c>
      <c r="Y50" s="2">
        <v>806469705.83090901</v>
      </c>
      <c r="Z50" s="2">
        <v>1168902556.0527</v>
      </c>
      <c r="AA50" s="2">
        <v>1170140178.61747</v>
      </c>
      <c r="AB50" s="2">
        <v>937246052.83399105</v>
      </c>
      <c r="AC50" s="2">
        <v>898425383.10152602</v>
      </c>
      <c r="AD50" s="2">
        <v>961400044.71800005</v>
      </c>
      <c r="AE50" s="2"/>
    </row>
    <row r="51" spans="1:31" x14ac:dyDescent="0.3">
      <c r="A51" t="str">
        <f t="shared" si="3"/>
        <v>BOEING</v>
      </c>
      <c r="B51" t="str">
        <f t="shared" si="4"/>
        <v>Unlabeled</v>
      </c>
      <c r="C51" s="2">
        <f t="shared" si="5"/>
        <v>0</v>
      </c>
      <c r="D51" s="2">
        <f t="shared" si="6"/>
        <v>10457.4659471863</v>
      </c>
      <c r="E51" s="2">
        <f t="shared" si="7"/>
        <v>0</v>
      </c>
      <c r="F51" s="2">
        <f t="shared" si="8"/>
        <v>0</v>
      </c>
      <c r="G51" s="1">
        <f t="shared" si="9"/>
        <v>-1</v>
      </c>
      <c r="H51" s="1" t="e">
        <f t="shared" si="10"/>
        <v>#DIV/0!</v>
      </c>
      <c r="I51" s="1" t="e">
        <f t="shared" si="11"/>
        <v>#DIV/0!</v>
      </c>
      <c r="J51" s="1">
        <f t="shared" si="12"/>
        <v>0</v>
      </c>
      <c r="K51" s="1" t="e">
        <f>AE51/SUM(AE40:AE$75)</f>
        <v>#DIV/0!</v>
      </c>
      <c r="L51" t="s">
        <v>30</v>
      </c>
      <c r="M51" t="s">
        <v>60</v>
      </c>
      <c r="N51" s="2">
        <v>0</v>
      </c>
      <c r="O51" s="2">
        <v>0</v>
      </c>
      <c r="P51" s="2">
        <v>0</v>
      </c>
      <c r="Q51" s="2">
        <v>5785599.0718846899</v>
      </c>
      <c r="R51" s="2">
        <v>2305719.2231632802</v>
      </c>
      <c r="S51" s="2">
        <v>1675069.33733931</v>
      </c>
      <c r="T51" s="2">
        <v>0</v>
      </c>
      <c r="U51" s="2"/>
      <c r="V51" s="2">
        <v>-36269.392103887301</v>
      </c>
      <c r="W51" s="2">
        <v>105132.38412062101</v>
      </c>
      <c r="X51" s="2">
        <v>0</v>
      </c>
      <c r="Y51" s="2">
        <v>-14747.839993920899</v>
      </c>
      <c r="Z51" s="2"/>
      <c r="AA51" s="2"/>
      <c r="AB51" s="2">
        <v>3916.0861594809699</v>
      </c>
      <c r="AC51" s="2">
        <v>10457.4659471863</v>
      </c>
      <c r="AD51" s="2"/>
      <c r="AE51" s="2"/>
    </row>
    <row r="52" spans="1:31" x14ac:dyDescent="0.3">
      <c r="A52" t="str">
        <f t="shared" si="3"/>
        <v>Firefly Aerospace</v>
      </c>
      <c r="B52" t="str">
        <f t="shared" si="4"/>
        <v>2 Offers</v>
      </c>
      <c r="C52" s="2">
        <f t="shared" si="5"/>
        <v>0</v>
      </c>
      <c r="D52" s="2">
        <f t="shared" si="6"/>
        <v>0</v>
      </c>
      <c r="E52" s="2">
        <f t="shared" si="7"/>
        <v>9212389</v>
      </c>
      <c r="F52" s="2">
        <f t="shared" si="8"/>
        <v>0</v>
      </c>
      <c r="G52" s="1" t="e">
        <f t="shared" si="9"/>
        <v>#DIV/0!</v>
      </c>
      <c r="H52" s="1" t="e">
        <f t="shared" si="10"/>
        <v>#DIV/0!</v>
      </c>
      <c r="I52" s="1">
        <f t="shared" si="11"/>
        <v>0</v>
      </c>
      <c r="J52" s="1">
        <f t="shared" si="12"/>
        <v>1.0998643788632996E-3</v>
      </c>
      <c r="K52" s="1" t="e">
        <f>AE52/SUM(AE40:AE$75)</f>
        <v>#DIV/0!</v>
      </c>
      <c r="L52" t="s">
        <v>35</v>
      </c>
      <c r="M52" t="s">
        <v>58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>
        <v>9212389</v>
      </c>
      <c r="AE52" s="2"/>
    </row>
    <row r="53" spans="1:31" x14ac:dyDescent="0.3">
      <c r="A53" t="str">
        <f t="shared" si="3"/>
        <v>Firefly Aerospace</v>
      </c>
      <c r="B53" t="str">
        <f t="shared" si="4"/>
        <v>3+ Offers</v>
      </c>
      <c r="C53" s="2">
        <f t="shared" si="5"/>
        <v>0</v>
      </c>
      <c r="D53" s="2">
        <f t="shared" si="6"/>
        <v>39601641.323541701</v>
      </c>
      <c r="E53" s="2">
        <f t="shared" si="7"/>
        <v>85659288</v>
      </c>
      <c r="F53" s="2">
        <f t="shared" si="8"/>
        <v>0</v>
      </c>
      <c r="G53" s="1">
        <f t="shared" si="9"/>
        <v>1.1630236812704715</v>
      </c>
      <c r="H53" s="1" t="e">
        <f t="shared" si="10"/>
        <v>#DIV/0!</v>
      </c>
      <c r="I53" s="1">
        <f t="shared" si="11"/>
        <v>0</v>
      </c>
      <c r="J53" s="1">
        <f t="shared" si="12"/>
        <v>1.0226836881290237E-2</v>
      </c>
      <c r="K53" s="1" t="e">
        <f>AE53/SUM(AE40:AE$75)</f>
        <v>#DIV/0!</v>
      </c>
      <c r="L53" t="s">
        <v>35</v>
      </c>
      <c r="M53" t="s">
        <v>57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>
        <v>29312.746145944599</v>
      </c>
      <c r="AA53" s="2"/>
      <c r="AB53" s="2">
        <v>55831361.214721099</v>
      </c>
      <c r="AC53" s="2">
        <v>39601641.323541701</v>
      </c>
      <c r="AD53" s="2">
        <v>85659288</v>
      </c>
      <c r="AE53" s="2"/>
    </row>
    <row r="54" spans="1:31" x14ac:dyDescent="0.3">
      <c r="A54" t="str">
        <f t="shared" si="3"/>
        <v>NORTHROP GRUMMAN</v>
      </c>
      <c r="B54" t="str">
        <f t="shared" si="4"/>
        <v>1 Offer</v>
      </c>
      <c r="C54" s="2">
        <f t="shared" si="5"/>
        <v>37637917.341033898</v>
      </c>
      <c r="D54" s="2">
        <f t="shared" si="6"/>
        <v>0</v>
      </c>
      <c r="E54" s="2">
        <f t="shared" si="7"/>
        <v>8242304</v>
      </c>
      <c r="F54" s="2">
        <f t="shared" si="8"/>
        <v>0</v>
      </c>
      <c r="G54" s="1" t="e">
        <f t="shared" si="9"/>
        <v>#DIV/0!</v>
      </c>
      <c r="H54" s="1">
        <f t="shared" si="10"/>
        <v>-0.78101062486223138</v>
      </c>
      <c r="I54" s="1">
        <f t="shared" si="11"/>
        <v>0</v>
      </c>
      <c r="J54" s="1">
        <f t="shared" si="12"/>
        <v>9.840462196464444E-4</v>
      </c>
      <c r="K54" s="1" t="e">
        <f>AE54/SUM(AE40:AE$75)</f>
        <v>#DIV/0!</v>
      </c>
      <c r="L54" t="s">
        <v>36</v>
      </c>
      <c r="M54" t="s">
        <v>56</v>
      </c>
      <c r="N54" s="2">
        <v>52985161.679350697</v>
      </c>
      <c r="O54" s="2">
        <v>77664218.388064995</v>
      </c>
      <c r="P54" s="2">
        <v>45596667.745745704</v>
      </c>
      <c r="Q54" s="2">
        <v>27950288.941718001</v>
      </c>
      <c r="R54" s="2">
        <v>29764561.103546299</v>
      </c>
      <c r="S54" s="2">
        <v>39651786.989794903</v>
      </c>
      <c r="T54" s="2">
        <v>39927736.362175897</v>
      </c>
      <c r="U54" s="2">
        <v>10266038.695570501</v>
      </c>
      <c r="V54" s="2">
        <v>25164088.8070211</v>
      </c>
      <c r="W54" s="2">
        <v>17889842.1965583</v>
      </c>
      <c r="X54" s="2">
        <v>36540097.539691702</v>
      </c>
      <c r="Y54" s="2">
        <v>15288471.9021849</v>
      </c>
      <c r="Z54" s="2">
        <v>44090907.322391197</v>
      </c>
      <c r="AA54" s="2">
        <v>37637917.341033898</v>
      </c>
      <c r="AB54" s="2">
        <v>3315544.8251288999</v>
      </c>
      <c r="AC54" s="2">
        <v>0</v>
      </c>
      <c r="AD54" s="2">
        <v>8242304</v>
      </c>
      <c r="AE54" s="2"/>
    </row>
    <row r="55" spans="1:31" x14ac:dyDescent="0.3">
      <c r="A55" t="str">
        <f t="shared" si="3"/>
        <v>NORTHROP GRUMMAN</v>
      </c>
      <c r="B55" t="str">
        <f t="shared" si="4"/>
        <v>2 Offers</v>
      </c>
      <c r="C55" s="2">
        <f t="shared" si="5"/>
        <v>390582783.44557899</v>
      </c>
      <c r="D55" s="2">
        <f t="shared" si="6"/>
        <v>114934797.29135101</v>
      </c>
      <c r="E55" s="2">
        <f t="shared" si="7"/>
        <v>43364297.4727</v>
      </c>
      <c r="F55" s="2">
        <f t="shared" si="8"/>
        <v>0</v>
      </c>
      <c r="G55" s="1">
        <f t="shared" si="9"/>
        <v>-0.62270523379638631</v>
      </c>
      <c r="H55" s="1">
        <f t="shared" si="10"/>
        <v>-0.88897539955510596</v>
      </c>
      <c r="I55" s="1">
        <f t="shared" si="11"/>
        <v>0</v>
      </c>
      <c r="J55" s="1">
        <f t="shared" si="12"/>
        <v>5.1772505595079118E-3</v>
      </c>
      <c r="K55" s="1" t="e">
        <f>AE55/SUM(AE40:AE$75)</f>
        <v>#DIV/0!</v>
      </c>
      <c r="L55" t="s">
        <v>36</v>
      </c>
      <c r="M55" t="s">
        <v>58</v>
      </c>
      <c r="N55" s="2">
        <v>1126826372.0662301</v>
      </c>
      <c r="O55" s="2">
        <v>1225997384.49525</v>
      </c>
      <c r="P55" s="2">
        <v>1222078483.62342</v>
      </c>
      <c r="Q55" s="2">
        <v>1412305216.3441601</v>
      </c>
      <c r="R55" s="2">
        <v>763395045.04779303</v>
      </c>
      <c r="S55" s="2">
        <v>598441379.42138004</v>
      </c>
      <c r="T55" s="2">
        <v>623013075.13871598</v>
      </c>
      <c r="U55" s="2">
        <v>712185881.96608496</v>
      </c>
      <c r="V55" s="2">
        <v>473947095.87574703</v>
      </c>
      <c r="W55" s="2">
        <v>501831766.18971902</v>
      </c>
      <c r="X55" s="2">
        <v>488393409.905541</v>
      </c>
      <c r="Y55" s="2">
        <v>550775427.258255</v>
      </c>
      <c r="Z55" s="2">
        <v>426046292.20207202</v>
      </c>
      <c r="AA55" s="2">
        <v>390582783.44557899</v>
      </c>
      <c r="AB55" s="2">
        <v>409635359.24285799</v>
      </c>
      <c r="AC55" s="2">
        <v>114934797.29135101</v>
      </c>
      <c r="AD55" s="2">
        <v>43364297.4727</v>
      </c>
      <c r="AE55" s="2"/>
    </row>
    <row r="56" spans="1:31" x14ac:dyDescent="0.3">
      <c r="A56" t="str">
        <f t="shared" si="3"/>
        <v>NORTHROP GRUMMAN</v>
      </c>
      <c r="B56" t="str">
        <f t="shared" si="4"/>
        <v>3+ Offers</v>
      </c>
      <c r="C56" s="2">
        <f t="shared" si="5"/>
        <v>840722590.83888805</v>
      </c>
      <c r="D56" s="2">
        <f t="shared" si="6"/>
        <v>825948475.00593698</v>
      </c>
      <c r="E56" s="2">
        <f t="shared" si="7"/>
        <v>746330965.84909999</v>
      </c>
      <c r="F56" s="2">
        <f t="shared" si="8"/>
        <v>0</v>
      </c>
      <c r="G56" s="1">
        <f t="shared" si="9"/>
        <v>-9.6395249299618513E-2</v>
      </c>
      <c r="H56" s="1">
        <f t="shared" si="10"/>
        <v>-0.11227440063862493</v>
      </c>
      <c r="I56" s="1">
        <f t="shared" si="11"/>
        <v>0</v>
      </c>
      <c r="J56" s="1">
        <f t="shared" si="12"/>
        <v>8.9104231723179161E-2</v>
      </c>
      <c r="K56" s="1" t="e">
        <f>AE56/SUM(AE40:AE$75)</f>
        <v>#DIV/0!</v>
      </c>
      <c r="L56" t="s">
        <v>36</v>
      </c>
      <c r="M56" t="s">
        <v>57</v>
      </c>
      <c r="N56" s="2">
        <v>66712780.735232599</v>
      </c>
      <c r="O56" s="2">
        <v>206411474.64601699</v>
      </c>
      <c r="P56" s="2">
        <v>161713570.44967401</v>
      </c>
      <c r="Q56" s="2">
        <v>23181073.546601899</v>
      </c>
      <c r="R56" s="2">
        <v>42772532.037563697</v>
      </c>
      <c r="S56" s="2">
        <v>64556208.656675696</v>
      </c>
      <c r="T56" s="2">
        <v>18090196.996483501</v>
      </c>
      <c r="U56" s="2">
        <v>24185373.193596099</v>
      </c>
      <c r="V56" s="2">
        <v>31373466.198645599</v>
      </c>
      <c r="W56" s="2">
        <v>110541609.772393</v>
      </c>
      <c r="X56" s="2">
        <v>69948017.397592202</v>
      </c>
      <c r="Y56" s="2">
        <v>70585030.770262003</v>
      </c>
      <c r="Z56" s="2">
        <v>721505776.51561606</v>
      </c>
      <c r="AA56" s="2">
        <v>840722590.83888805</v>
      </c>
      <c r="AB56" s="2">
        <v>774132903.08917105</v>
      </c>
      <c r="AC56" s="2">
        <v>825948475.00593698</v>
      </c>
      <c r="AD56" s="2">
        <v>746330965.84909999</v>
      </c>
      <c r="AE56" s="2"/>
    </row>
    <row r="57" spans="1:31" x14ac:dyDescent="0.3">
      <c r="A57" t="str">
        <f t="shared" si="3"/>
        <v>NORTHROP GRUMMAN</v>
      </c>
      <c r="B57" t="str">
        <f t="shared" si="4"/>
        <v>No Comp.</v>
      </c>
      <c r="C57" s="2">
        <f t="shared" si="5"/>
        <v>953963944.69902802</v>
      </c>
      <c r="D57" s="2">
        <f t="shared" si="6"/>
        <v>759157628.11152899</v>
      </c>
      <c r="E57" s="2">
        <f t="shared" si="7"/>
        <v>1219029842.3938</v>
      </c>
      <c r="F57" s="2">
        <f t="shared" si="8"/>
        <v>0</v>
      </c>
      <c r="G57" s="1">
        <f t="shared" si="9"/>
        <v>0.60576644066166252</v>
      </c>
      <c r="H57" s="1">
        <f t="shared" si="10"/>
        <v>0.27785735421939806</v>
      </c>
      <c r="I57" s="1">
        <f t="shared" si="11"/>
        <v>0</v>
      </c>
      <c r="J57" s="1">
        <f t="shared" si="12"/>
        <v>0.14553960980374175</v>
      </c>
      <c r="K57" s="1" t="e">
        <f>AE57/SUM(AE40:AE$75)</f>
        <v>#DIV/0!</v>
      </c>
      <c r="L57" t="s">
        <v>36</v>
      </c>
      <c r="M57" t="s">
        <v>59</v>
      </c>
      <c r="N57" s="2">
        <v>591678558.76085103</v>
      </c>
      <c r="O57" s="2">
        <v>456899849.62809598</v>
      </c>
      <c r="P57" s="2">
        <v>275898924.28266698</v>
      </c>
      <c r="Q57" s="2">
        <v>250014118.355122</v>
      </c>
      <c r="R57" s="2">
        <v>162474096.53274801</v>
      </c>
      <c r="S57" s="2">
        <v>164901468.28912699</v>
      </c>
      <c r="T57" s="2">
        <v>165778876.323677</v>
      </c>
      <c r="U57" s="2">
        <v>100315446.009754</v>
      </c>
      <c r="V57" s="2">
        <v>126206375.80768999</v>
      </c>
      <c r="W57" s="2">
        <v>170160797.95433599</v>
      </c>
      <c r="X57" s="2">
        <v>163479048.96744901</v>
      </c>
      <c r="Y57" s="2">
        <v>135327549.07429001</v>
      </c>
      <c r="Z57" s="2">
        <v>662844245.89450598</v>
      </c>
      <c r="AA57" s="2">
        <v>953963944.69902802</v>
      </c>
      <c r="AB57" s="2">
        <v>689071225.57143199</v>
      </c>
      <c r="AC57" s="2">
        <v>759157628.11152899</v>
      </c>
      <c r="AD57" s="2">
        <v>1219029842.3938</v>
      </c>
      <c r="AE57" s="2"/>
    </row>
    <row r="58" spans="1:31" x14ac:dyDescent="0.3">
      <c r="A58" t="str">
        <f t="shared" si="3"/>
        <v>NORTHROP GRUMMAN</v>
      </c>
      <c r="B58" t="str">
        <f t="shared" si="4"/>
        <v>Unlabeled</v>
      </c>
      <c r="C58" s="2">
        <f t="shared" si="5"/>
        <v>0</v>
      </c>
      <c r="D58" s="2">
        <f t="shared" si="6"/>
        <v>0</v>
      </c>
      <c r="E58" s="2">
        <f t="shared" si="7"/>
        <v>0</v>
      </c>
      <c r="F58" s="2">
        <f t="shared" si="8"/>
        <v>0</v>
      </c>
      <c r="G58" s="1" t="e">
        <f t="shared" si="9"/>
        <v>#DIV/0!</v>
      </c>
      <c r="H58" s="1" t="e">
        <f t="shared" si="10"/>
        <v>#DIV/0!</v>
      </c>
      <c r="I58" s="1" t="e">
        <f t="shared" si="11"/>
        <v>#DIV/0!</v>
      </c>
      <c r="J58" s="1">
        <f t="shared" si="12"/>
        <v>0</v>
      </c>
      <c r="K58" s="1" t="e">
        <f>AE58/SUM(AE40:AE$75)</f>
        <v>#DIV/0!</v>
      </c>
      <c r="L58" t="s">
        <v>36</v>
      </c>
      <c r="M58" t="s">
        <v>60</v>
      </c>
      <c r="N58" s="2"/>
      <c r="O58" s="2"/>
      <c r="P58" s="2"/>
      <c r="Q58" s="2">
        <v>-34029.326481728996</v>
      </c>
      <c r="R58" s="2"/>
      <c r="S58" s="2"/>
      <c r="T58" s="2"/>
      <c r="U58" s="2"/>
      <c r="V58" s="2"/>
      <c r="W58" s="2"/>
      <c r="X58" s="2"/>
      <c r="Y58" s="2"/>
      <c r="Z58" s="2">
        <v>0</v>
      </c>
      <c r="AA58" s="2"/>
      <c r="AB58" s="2">
        <v>3916.0861594809699</v>
      </c>
      <c r="AC58" s="2"/>
      <c r="AD58" s="2"/>
      <c r="AE58" s="2"/>
    </row>
    <row r="59" spans="1:31" x14ac:dyDescent="0.3">
      <c r="A59" t="str">
        <f t="shared" si="3"/>
        <v>RUSSIA SPACE AGENCY</v>
      </c>
      <c r="B59" t="str">
        <f t="shared" si="4"/>
        <v>No Comp.</v>
      </c>
      <c r="C59" s="2">
        <f t="shared" si="5"/>
        <v>157877867.49397501</v>
      </c>
      <c r="D59" s="2">
        <f t="shared" si="6"/>
        <v>2619052.4772875099</v>
      </c>
      <c r="E59" s="2">
        <f t="shared" si="7"/>
        <v>6014852</v>
      </c>
      <c r="F59" s="2">
        <f t="shared" si="8"/>
        <v>0</v>
      </c>
      <c r="G59" s="1">
        <f t="shared" si="9"/>
        <v>1.296575594479664</v>
      </c>
      <c r="H59" s="1">
        <f t="shared" si="10"/>
        <v>-0.96190186695909397</v>
      </c>
      <c r="I59" s="1">
        <f t="shared" si="11"/>
        <v>0</v>
      </c>
      <c r="J59" s="1">
        <f t="shared" si="12"/>
        <v>7.1811138879770216E-4</v>
      </c>
      <c r="K59" s="1" t="e">
        <f>AE59/SUM(AE40:AE$75)</f>
        <v>#DIV/0!</v>
      </c>
      <c r="L59" t="s">
        <v>38</v>
      </c>
      <c r="M59" t="s">
        <v>59</v>
      </c>
      <c r="N59" s="2">
        <v>141637178.26215899</v>
      </c>
      <c r="O59" s="2">
        <v>277098307.63822001</v>
      </c>
      <c r="P59" s="2">
        <v>531600036.81458801</v>
      </c>
      <c r="Q59" s="2">
        <v>464485088.56079799</v>
      </c>
      <c r="R59" s="2">
        <v>552450019.41364002</v>
      </c>
      <c r="S59" s="2">
        <v>768656839.40025604</v>
      </c>
      <c r="T59" s="2">
        <v>366868123.61607599</v>
      </c>
      <c r="U59" s="2">
        <v>394778719.06763297</v>
      </c>
      <c r="V59" s="2">
        <v>575406808.55172098</v>
      </c>
      <c r="W59" s="2">
        <v>292729219.48913699</v>
      </c>
      <c r="X59" s="2">
        <v>311189687.15396202</v>
      </c>
      <c r="Y59" s="2">
        <v>152210296.100788</v>
      </c>
      <c r="Z59" s="2">
        <v>216362793.531582</v>
      </c>
      <c r="AA59" s="2">
        <v>157877867.49397501</v>
      </c>
      <c r="AB59" s="2">
        <v>3819800.2749513201</v>
      </c>
      <c r="AC59" s="2">
        <v>2619052.4772875099</v>
      </c>
      <c r="AD59" s="2">
        <v>6014852</v>
      </c>
      <c r="AE59" s="2"/>
    </row>
    <row r="60" spans="1:31" x14ac:dyDescent="0.3">
      <c r="A60" t="str">
        <f t="shared" si="3"/>
        <v>Rocket Lab</v>
      </c>
      <c r="B60" t="str">
        <f t="shared" si="4"/>
        <v>1 Offer</v>
      </c>
      <c r="C60" s="2">
        <f t="shared" si="5"/>
        <v>0</v>
      </c>
      <c r="D60" s="2">
        <f t="shared" si="6"/>
        <v>0</v>
      </c>
      <c r="E60" s="2">
        <f t="shared" si="7"/>
        <v>13983500</v>
      </c>
      <c r="F60" s="2">
        <f t="shared" si="8"/>
        <v>0</v>
      </c>
      <c r="G60" s="1" t="e">
        <f t="shared" si="9"/>
        <v>#DIV/0!</v>
      </c>
      <c r="H60" s="1" t="e">
        <f t="shared" si="10"/>
        <v>#DIV/0!</v>
      </c>
      <c r="I60" s="1">
        <f t="shared" si="11"/>
        <v>0</v>
      </c>
      <c r="J60" s="1">
        <f t="shared" si="12"/>
        <v>1.6694859001107039E-3</v>
      </c>
      <c r="K60" s="1" t="e">
        <f>AE60/SUM(AE40:AE$75)</f>
        <v>#DIV/0!</v>
      </c>
      <c r="L60" t="s">
        <v>39</v>
      </c>
      <c r="M60" t="s">
        <v>56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>
        <v>13983500</v>
      </c>
      <c r="AE60" s="2"/>
    </row>
    <row r="61" spans="1:31" x14ac:dyDescent="0.3">
      <c r="A61" t="str">
        <f t="shared" si="3"/>
        <v>Rocket Lab</v>
      </c>
      <c r="B61" t="str">
        <f t="shared" si="4"/>
        <v>2 Offers</v>
      </c>
      <c r="C61" s="2">
        <f t="shared" si="5"/>
        <v>318454.90115691099</v>
      </c>
      <c r="D61" s="2">
        <f t="shared" si="6"/>
        <v>0</v>
      </c>
      <c r="E61" s="2">
        <f t="shared" si="7"/>
        <v>0</v>
      </c>
      <c r="F61" s="2">
        <f t="shared" si="8"/>
        <v>0</v>
      </c>
      <c r="G61" s="1" t="e">
        <f t="shared" si="9"/>
        <v>#DIV/0!</v>
      </c>
      <c r="H61" s="1">
        <f t="shared" si="10"/>
        <v>-1</v>
      </c>
      <c r="I61" s="1" t="e">
        <f t="shared" si="11"/>
        <v>#DIV/0!</v>
      </c>
      <c r="J61" s="1">
        <f t="shared" si="12"/>
        <v>0</v>
      </c>
      <c r="K61" s="1" t="e">
        <f>AE61/SUM(AE40:AE$75)</f>
        <v>#DIV/0!</v>
      </c>
      <c r="L61" t="s">
        <v>39</v>
      </c>
      <c r="M61" t="s">
        <v>58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>
        <v>7799094.3327917</v>
      </c>
      <c r="Z61" s="2">
        <v>0</v>
      </c>
      <c r="AA61" s="2">
        <v>318454.90115691099</v>
      </c>
      <c r="AB61" s="2"/>
      <c r="AC61" s="2"/>
      <c r="AD61" s="2"/>
      <c r="AE61" s="2"/>
    </row>
    <row r="62" spans="1:31" x14ac:dyDescent="0.3">
      <c r="A62" t="str">
        <f t="shared" si="3"/>
        <v>Rocket Lab</v>
      </c>
      <c r="B62" t="str">
        <f t="shared" si="4"/>
        <v>3+ Offers</v>
      </c>
      <c r="C62" s="2">
        <f t="shared" si="5"/>
        <v>11046125.525052</v>
      </c>
      <c r="D62" s="2">
        <f t="shared" si="6"/>
        <v>387971.98664061201</v>
      </c>
      <c r="E62" s="2">
        <f t="shared" si="7"/>
        <v>1243850</v>
      </c>
      <c r="F62" s="2">
        <f t="shared" si="8"/>
        <v>0</v>
      </c>
      <c r="G62" s="1">
        <f t="shared" si="9"/>
        <v>2.2060304424819437</v>
      </c>
      <c r="H62" s="1">
        <f t="shared" si="10"/>
        <v>-0.88739490627921824</v>
      </c>
      <c r="I62" s="1">
        <f t="shared" si="11"/>
        <v>0</v>
      </c>
      <c r="J62" s="1">
        <f t="shared" si="12"/>
        <v>1.4850288102783276E-4</v>
      </c>
      <c r="K62" s="1" t="e">
        <f>AE62/SUM(AE40:AE$75)</f>
        <v>#DIV/0!</v>
      </c>
      <c r="L62" t="s">
        <v>39</v>
      </c>
      <c r="M62" t="s">
        <v>57</v>
      </c>
      <c r="N62" s="2"/>
      <c r="O62" s="2"/>
      <c r="P62" s="2"/>
      <c r="Q62" s="2"/>
      <c r="R62" s="2"/>
      <c r="S62" s="2"/>
      <c r="T62" s="2"/>
      <c r="U62" s="2"/>
      <c r="V62" s="2">
        <v>3910048.7440925101</v>
      </c>
      <c r="W62" s="2">
        <v>4872124.7732857596</v>
      </c>
      <c r="X62" s="2">
        <v>0</v>
      </c>
      <c r="Y62" s="2">
        <v>0</v>
      </c>
      <c r="Z62" s="2">
        <v>0</v>
      </c>
      <c r="AA62" s="2">
        <v>11046125.525052</v>
      </c>
      <c r="AB62" s="2">
        <v>1732040.15306804</v>
      </c>
      <c r="AC62" s="2">
        <v>387971.98664061201</v>
      </c>
      <c r="AD62" s="2">
        <v>1243850</v>
      </c>
      <c r="AE62" s="2"/>
    </row>
    <row r="63" spans="1:31" x14ac:dyDescent="0.3">
      <c r="A63" t="str">
        <f t="shared" si="3"/>
        <v>Rocket Lab</v>
      </c>
      <c r="B63" t="str">
        <f t="shared" si="4"/>
        <v>No Comp.</v>
      </c>
      <c r="C63" s="2">
        <f t="shared" si="5"/>
        <v>108216.03297911699</v>
      </c>
      <c r="D63" s="2">
        <f t="shared" si="6"/>
        <v>0</v>
      </c>
      <c r="E63" s="2">
        <f t="shared" si="7"/>
        <v>0</v>
      </c>
      <c r="F63" s="2">
        <f t="shared" si="8"/>
        <v>0</v>
      </c>
      <c r="G63" s="1" t="e">
        <f t="shared" si="9"/>
        <v>#DIV/0!</v>
      </c>
      <c r="H63" s="1">
        <f t="shared" si="10"/>
        <v>-1</v>
      </c>
      <c r="I63" s="1" t="e">
        <f t="shared" si="11"/>
        <v>#DIV/0!</v>
      </c>
      <c r="J63" s="1">
        <f t="shared" si="12"/>
        <v>0</v>
      </c>
      <c r="K63" s="1" t="e">
        <f>AE63/SUM(AE40:AE$75)</f>
        <v>#DIV/0!</v>
      </c>
      <c r="L63" t="s">
        <v>39</v>
      </c>
      <c r="M63" t="s">
        <v>59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>
        <v>108216.03297911699</v>
      </c>
      <c r="AB63" s="2"/>
      <c r="AC63" s="2"/>
      <c r="AD63" s="2"/>
      <c r="AE63" s="2"/>
    </row>
    <row r="64" spans="1:31" x14ac:dyDescent="0.3">
      <c r="A64" t="str">
        <f t="shared" si="3"/>
        <v>SPACEX</v>
      </c>
      <c r="B64" t="str">
        <f t="shared" si="4"/>
        <v>1 Offer</v>
      </c>
      <c r="C64" s="2">
        <f t="shared" si="5"/>
        <v>0</v>
      </c>
      <c r="D64" s="2">
        <f t="shared" si="6"/>
        <v>8908749.8023329806</v>
      </c>
      <c r="E64" s="2">
        <f t="shared" si="7"/>
        <v>30371082</v>
      </c>
      <c r="F64" s="2">
        <f t="shared" si="8"/>
        <v>0</v>
      </c>
      <c r="G64" s="1">
        <f t="shared" si="9"/>
        <v>2.4091295270237096</v>
      </c>
      <c r="H64" s="1" t="e">
        <f t="shared" si="10"/>
        <v>#DIV/0!</v>
      </c>
      <c r="I64" s="1">
        <f t="shared" si="11"/>
        <v>0</v>
      </c>
      <c r="J64" s="1">
        <f t="shared" si="12"/>
        <v>3.6259944341621195E-3</v>
      </c>
      <c r="K64" s="1" t="e">
        <f>AE64/SUM(AE40:AE$75)</f>
        <v>#DIV/0!</v>
      </c>
      <c r="L64" t="s">
        <v>40</v>
      </c>
      <c r="M64" t="s">
        <v>56</v>
      </c>
      <c r="N64" s="2"/>
      <c r="O64" s="2">
        <v>5575745.93570494</v>
      </c>
      <c r="P64" s="2">
        <v>806227.17910721805</v>
      </c>
      <c r="Q64" s="2">
        <v>1027175.21985099</v>
      </c>
      <c r="R64" s="2">
        <v>0</v>
      </c>
      <c r="S64" s="2"/>
      <c r="T64" s="2">
        <v>197660009.881787</v>
      </c>
      <c r="U64" s="2">
        <v>8955508.2851757202</v>
      </c>
      <c r="V64" s="2">
        <v>0</v>
      </c>
      <c r="W64" s="2">
        <v>102979029.10139599</v>
      </c>
      <c r="X64" s="2">
        <v>836336.97046066006</v>
      </c>
      <c r="Y64" s="2">
        <v>7229629.7460940201</v>
      </c>
      <c r="Z64" s="2">
        <v>-2526758.7177804201</v>
      </c>
      <c r="AA64" s="2"/>
      <c r="AB64" s="2">
        <v>11424061.929084999</v>
      </c>
      <c r="AC64" s="2">
        <v>8908749.8023329806</v>
      </c>
      <c r="AD64" s="2">
        <v>30371082</v>
      </c>
      <c r="AE64" s="2"/>
    </row>
    <row r="65" spans="1:31" x14ac:dyDescent="0.3">
      <c r="A65" t="str">
        <f t="shared" si="3"/>
        <v>SPACEX</v>
      </c>
      <c r="B65" t="str">
        <f t="shared" si="4"/>
        <v>2 Offers</v>
      </c>
      <c r="C65" s="2">
        <f t="shared" si="5"/>
        <v>-12371268.6145408</v>
      </c>
      <c r="D65" s="2">
        <f t="shared" si="6"/>
        <v>184368296.293742</v>
      </c>
      <c r="E65" s="2">
        <f t="shared" si="7"/>
        <v>63766726.737599999</v>
      </c>
      <c r="F65" s="2">
        <f t="shared" si="8"/>
        <v>0</v>
      </c>
      <c r="G65" s="1">
        <f t="shared" si="9"/>
        <v>-0.65413399147538565</v>
      </c>
      <c r="H65" s="1">
        <f t="shared" si="10"/>
        <v>-6.154420999528746</v>
      </c>
      <c r="I65" s="1">
        <f t="shared" si="11"/>
        <v>0</v>
      </c>
      <c r="J65" s="1">
        <f t="shared" si="12"/>
        <v>7.6130905127210951E-3</v>
      </c>
      <c r="K65" s="1" t="e">
        <f>AE65/SUM(AE40:AE$75)</f>
        <v>#DIV/0!</v>
      </c>
      <c r="L65" t="s">
        <v>40</v>
      </c>
      <c r="M65" t="s">
        <v>58</v>
      </c>
      <c r="N65" s="2"/>
      <c r="O65" s="2"/>
      <c r="P65" s="2"/>
      <c r="Q65" s="2"/>
      <c r="R65" s="2"/>
      <c r="S65" s="2"/>
      <c r="T65" s="2">
        <v>110698333.094696</v>
      </c>
      <c r="U65" s="2">
        <v>3985651.2378559802</v>
      </c>
      <c r="V65" s="2">
        <v>-21491.1266909101</v>
      </c>
      <c r="W65" s="2"/>
      <c r="X65" s="2">
        <v>117798145.72422899</v>
      </c>
      <c r="Y65" s="2">
        <v>271006750.67400998</v>
      </c>
      <c r="Z65" s="2">
        <v>437783050.56888503</v>
      </c>
      <c r="AA65" s="2">
        <v>-12371268.6145408</v>
      </c>
      <c r="AB65" s="2">
        <v>162593070.498072</v>
      </c>
      <c r="AC65" s="2">
        <v>184368296.293742</v>
      </c>
      <c r="AD65" s="2">
        <v>63766726.737599999</v>
      </c>
      <c r="AE65" s="2"/>
    </row>
    <row r="66" spans="1:31" x14ac:dyDescent="0.3">
      <c r="A66" t="str">
        <f t="shared" si="3"/>
        <v>SPACEX</v>
      </c>
      <c r="B66" t="str">
        <f t="shared" si="4"/>
        <v>3+ Offers</v>
      </c>
      <c r="C66" s="2">
        <f t="shared" si="5"/>
        <v>1326509116.39871</v>
      </c>
      <c r="D66" s="2">
        <f t="shared" si="6"/>
        <v>2780599355.7915502</v>
      </c>
      <c r="E66" s="2">
        <f t="shared" si="7"/>
        <v>3013033066.3516998</v>
      </c>
      <c r="F66" s="2">
        <f t="shared" si="8"/>
        <v>0</v>
      </c>
      <c r="G66" s="1">
        <f t="shared" si="9"/>
        <v>8.3591226501591009E-2</v>
      </c>
      <c r="H66" s="1">
        <f t="shared" si="10"/>
        <v>1.2714001955234733</v>
      </c>
      <c r="I66" s="1">
        <f t="shared" si="11"/>
        <v>0</v>
      </c>
      <c r="J66" s="1">
        <f t="shared" si="12"/>
        <v>0.35972512038055438</v>
      </c>
      <c r="K66" s="1" t="e">
        <f>AE66/SUM(AE40:AE$75)</f>
        <v>#DIV/0!</v>
      </c>
      <c r="L66" t="s">
        <v>40</v>
      </c>
      <c r="M66" t="s">
        <v>57</v>
      </c>
      <c r="N66" s="2"/>
      <c r="O66" s="2"/>
      <c r="P66" s="2">
        <v>34420142.821350701</v>
      </c>
      <c r="Q66" s="2">
        <v>155973781.362212</v>
      </c>
      <c r="R66" s="2">
        <v>259648517.96945301</v>
      </c>
      <c r="S66" s="2">
        <v>335878641.54459399</v>
      </c>
      <c r="T66" s="2">
        <v>456580834.56796497</v>
      </c>
      <c r="U66" s="2">
        <v>610532691.49577999</v>
      </c>
      <c r="V66" s="2">
        <v>803116687.91167605</v>
      </c>
      <c r="W66" s="2">
        <v>1184635028.3015599</v>
      </c>
      <c r="X66" s="2">
        <v>1192495067.05059</v>
      </c>
      <c r="Y66" s="2">
        <v>834944976.52358198</v>
      </c>
      <c r="Z66" s="2">
        <v>1073016218.88432</v>
      </c>
      <c r="AA66" s="2">
        <v>1326509116.39871</v>
      </c>
      <c r="AB66" s="2">
        <v>2279256107.37111</v>
      </c>
      <c r="AC66" s="2">
        <v>2780599355.7915502</v>
      </c>
      <c r="AD66" s="2">
        <v>3013033066.3516998</v>
      </c>
      <c r="AE66" s="2"/>
    </row>
    <row r="67" spans="1:31" x14ac:dyDescent="0.3">
      <c r="A67" t="str">
        <f t="shared" si="3"/>
        <v>SPACEX</v>
      </c>
      <c r="B67" t="str">
        <f t="shared" si="4"/>
        <v>No Comp.</v>
      </c>
      <c r="C67" s="2">
        <f t="shared" si="5"/>
        <v>2061192.1574482101</v>
      </c>
      <c r="D67" s="2">
        <f t="shared" si="6"/>
        <v>4626976.70995171</v>
      </c>
      <c r="E67" s="2">
        <f t="shared" si="7"/>
        <v>2160778</v>
      </c>
      <c r="F67" s="2">
        <f t="shared" si="8"/>
        <v>0</v>
      </c>
      <c r="G67" s="1">
        <f t="shared" si="9"/>
        <v>-0.53300434917846151</v>
      </c>
      <c r="H67" s="1">
        <f t="shared" si="10"/>
        <v>4.8314681477868104E-2</v>
      </c>
      <c r="I67" s="1">
        <f t="shared" si="11"/>
        <v>0</v>
      </c>
      <c r="J67" s="1">
        <f t="shared" si="12"/>
        <v>2.5797464184713458E-4</v>
      </c>
      <c r="K67" s="1" t="e">
        <f>AE67/SUM(AE40:AE$75)</f>
        <v>#DIV/0!</v>
      </c>
      <c r="L67" t="s">
        <v>40</v>
      </c>
      <c r="M67" t="s">
        <v>59</v>
      </c>
      <c r="N67" s="2"/>
      <c r="O67" s="2"/>
      <c r="P67" s="2">
        <v>0</v>
      </c>
      <c r="Q67" s="2">
        <v>0</v>
      </c>
      <c r="R67" s="2"/>
      <c r="S67" s="2"/>
      <c r="T67" s="2"/>
      <c r="U67" s="2">
        <v>5376154.4510143502</v>
      </c>
      <c r="V67" s="2">
        <v>1202587.19432197</v>
      </c>
      <c r="W67" s="2">
        <v>896884.313074262</v>
      </c>
      <c r="X67" s="2">
        <v>10702841.560231</v>
      </c>
      <c r="Y67" s="2">
        <v>41760468.222592399</v>
      </c>
      <c r="Z67" s="2">
        <v>2713560.6413996099</v>
      </c>
      <c r="AA67" s="2">
        <v>2061192.1574482101</v>
      </c>
      <c r="AB67" s="2">
        <v>808976.03826095804</v>
      </c>
      <c r="AC67" s="2">
        <v>4626976.70995171</v>
      </c>
      <c r="AD67" s="2">
        <v>2160778</v>
      </c>
      <c r="AE67" s="2"/>
    </row>
    <row r="68" spans="1:31" x14ac:dyDescent="0.3">
      <c r="A68" t="str">
        <f t="shared" si="3"/>
        <v>SPACEX</v>
      </c>
      <c r="B68" t="str">
        <f t="shared" si="4"/>
        <v>Unlabeled</v>
      </c>
      <c r="C68" s="2">
        <f t="shared" si="5"/>
        <v>0</v>
      </c>
      <c r="D68" s="2">
        <f t="shared" si="6"/>
        <v>0</v>
      </c>
      <c r="E68" s="2">
        <f t="shared" si="7"/>
        <v>0</v>
      </c>
      <c r="F68" s="2">
        <f t="shared" si="8"/>
        <v>0</v>
      </c>
      <c r="G68" s="1" t="e">
        <f t="shared" si="9"/>
        <v>#DIV/0!</v>
      </c>
      <c r="H68" s="1" t="e">
        <f t="shared" si="10"/>
        <v>#DIV/0!</v>
      </c>
      <c r="I68" s="1" t="e">
        <f t="shared" si="11"/>
        <v>#DIV/0!</v>
      </c>
      <c r="J68" s="1">
        <f t="shared" si="12"/>
        <v>0</v>
      </c>
      <c r="K68" s="1" t="e">
        <f>AE68/SUM(AE40:AE$75)</f>
        <v>#DIV/0!</v>
      </c>
      <c r="L68" t="s">
        <v>40</v>
      </c>
      <c r="M68" t="s">
        <v>60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>
        <v>0</v>
      </c>
      <c r="AD68" s="2"/>
      <c r="AE68" s="2"/>
    </row>
    <row r="69" spans="1:31" x14ac:dyDescent="0.3">
      <c r="A69" t="str">
        <f t="shared" si="3"/>
        <v>UNITED LAUNCH ALLIANCE</v>
      </c>
      <c r="B69" t="str">
        <f t="shared" si="4"/>
        <v>1 Offer</v>
      </c>
      <c r="C69" s="2">
        <f t="shared" si="5"/>
        <v>0</v>
      </c>
      <c r="D69" s="2">
        <f t="shared" si="6"/>
        <v>0</v>
      </c>
      <c r="E69" s="2">
        <f t="shared" si="7"/>
        <v>5000</v>
      </c>
      <c r="F69" s="2">
        <f t="shared" si="8"/>
        <v>0</v>
      </c>
      <c r="G69" s="1" t="e">
        <f t="shared" si="9"/>
        <v>#DIV/0!</v>
      </c>
      <c r="H69" s="1" t="e">
        <f t="shared" si="10"/>
        <v>#DIV/0!</v>
      </c>
      <c r="I69" s="1">
        <f t="shared" si="11"/>
        <v>0</v>
      </c>
      <c r="J69" s="1">
        <f t="shared" si="12"/>
        <v>5.9694851078439015E-7</v>
      </c>
      <c r="K69" s="1" t="e">
        <f>AE69/SUM(AE40:AE$75)</f>
        <v>#DIV/0!</v>
      </c>
      <c r="L69" t="s">
        <v>41</v>
      </c>
      <c r="M69" t="s">
        <v>56</v>
      </c>
      <c r="N69" s="2"/>
      <c r="O69" s="2"/>
      <c r="P69" s="2"/>
      <c r="Q69" s="2">
        <v>33454.911450717402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>
        <v>5000</v>
      </c>
      <c r="AE69" s="2"/>
    </row>
    <row r="70" spans="1:31" x14ac:dyDescent="0.3">
      <c r="A70" t="str">
        <f t="shared" si="3"/>
        <v>UNITED LAUNCH ALLIANCE</v>
      </c>
      <c r="B70" t="str">
        <f t="shared" si="4"/>
        <v>2 Offers</v>
      </c>
      <c r="C70" s="2">
        <f t="shared" si="5"/>
        <v>163731283.81719199</v>
      </c>
      <c r="D70" s="2">
        <f t="shared" si="6"/>
        <v>11310171.9139637</v>
      </c>
      <c r="E70" s="2">
        <f t="shared" si="7"/>
        <v>4323247.8202999998</v>
      </c>
      <c r="F70" s="2">
        <f t="shared" si="8"/>
        <v>0</v>
      </c>
      <c r="G70" s="1">
        <f t="shared" si="9"/>
        <v>-0.61775578185841229</v>
      </c>
      <c r="H70" s="1">
        <f t="shared" si="10"/>
        <v>-0.9735954686269549</v>
      </c>
      <c r="I70" s="1">
        <f t="shared" si="11"/>
        <v>0</v>
      </c>
      <c r="J70" s="1">
        <f t="shared" si="12"/>
        <v>5.1615126961598911E-4</v>
      </c>
      <c r="K70" s="1" t="e">
        <f>AE70/SUM(AE40:AE$75)</f>
        <v>#DIV/0!</v>
      </c>
      <c r="L70" t="s">
        <v>41</v>
      </c>
      <c r="M70" t="s">
        <v>58</v>
      </c>
      <c r="N70" s="2"/>
      <c r="O70" s="2">
        <v>148402540.606112</v>
      </c>
      <c r="P70" s="2">
        <v>378688668.85397297</v>
      </c>
      <c r="Q70" s="2">
        <v>399561240.37785202</v>
      </c>
      <c r="R70" s="2">
        <v>446060158.58867902</v>
      </c>
      <c r="S70" s="2">
        <v>151099346.968357</v>
      </c>
      <c r="T70" s="2">
        <v>131377838.09869701</v>
      </c>
      <c r="U70" s="2">
        <v>50927598.944223396</v>
      </c>
      <c r="V70" s="2">
        <v>36310867.626088299</v>
      </c>
      <c r="W70" s="2">
        <v>91370043.000640899</v>
      </c>
      <c r="X70" s="2">
        <v>385175277.45049202</v>
      </c>
      <c r="Y70" s="2">
        <v>612871724.52585602</v>
      </c>
      <c r="Z70" s="2">
        <v>367289514.25394601</v>
      </c>
      <c r="AA70" s="2">
        <v>163731283.81719199</v>
      </c>
      <c r="AB70" s="2">
        <v>6196316.2993163001</v>
      </c>
      <c r="AC70" s="2">
        <v>11310171.9139637</v>
      </c>
      <c r="AD70" s="2">
        <v>4323247.8202999998</v>
      </c>
      <c r="AE70" s="2"/>
    </row>
    <row r="71" spans="1:31" x14ac:dyDescent="0.3">
      <c r="A71" t="str">
        <f t="shared" si="3"/>
        <v>UNITED LAUNCH ALLIANCE</v>
      </c>
      <c r="B71" t="str">
        <f t="shared" si="4"/>
        <v>3+ Offers</v>
      </c>
      <c r="C71" s="2">
        <f t="shared" si="5"/>
        <v>701576327.51339102</v>
      </c>
      <c r="D71" s="2">
        <f t="shared" si="6"/>
        <v>839934336.55694306</v>
      </c>
      <c r="E71" s="2">
        <f t="shared" si="7"/>
        <v>857017510.5</v>
      </c>
      <c r="F71" s="2">
        <f t="shared" si="8"/>
        <v>0</v>
      </c>
      <c r="G71" s="1">
        <f t="shared" si="9"/>
        <v>2.0338701728856767E-2</v>
      </c>
      <c r="H71" s="1">
        <f t="shared" si="10"/>
        <v>0.22155990287976479</v>
      </c>
      <c r="I71" s="1">
        <f t="shared" si="11"/>
        <v>0</v>
      </c>
      <c r="J71" s="1">
        <f t="shared" si="12"/>
        <v>0.1023190653218241</v>
      </c>
      <c r="K71" s="1" t="e">
        <f>AE71/SUM(AE40:AE$75)</f>
        <v>#DIV/0!</v>
      </c>
      <c r="L71" t="s">
        <v>41</v>
      </c>
      <c r="M71" t="s">
        <v>57</v>
      </c>
      <c r="N71" s="2"/>
      <c r="O71" s="2"/>
      <c r="P71" s="2">
        <v>17788275.152479898</v>
      </c>
      <c r="Q71" s="2">
        <v>31294139.875431199</v>
      </c>
      <c r="R71" s="2">
        <v>14585941.215171199</v>
      </c>
      <c r="S71" s="2">
        <v>257747369.83219099</v>
      </c>
      <c r="T71" s="2">
        <v>248175920.87600499</v>
      </c>
      <c r="U71" s="2">
        <v>409961657.87115198</v>
      </c>
      <c r="V71" s="2">
        <v>436832094.51427102</v>
      </c>
      <c r="W71" s="2">
        <v>367040439.85954601</v>
      </c>
      <c r="X71" s="2">
        <v>203955166.38918</v>
      </c>
      <c r="Y71" s="2">
        <v>354411803.01827502</v>
      </c>
      <c r="Z71" s="2">
        <v>249384724.579014</v>
      </c>
      <c r="AA71" s="2">
        <v>701576327.51339102</v>
      </c>
      <c r="AB71" s="2">
        <v>539752790.80663395</v>
      </c>
      <c r="AC71" s="2">
        <v>839934336.55694306</v>
      </c>
      <c r="AD71" s="2">
        <v>857017510.5</v>
      </c>
      <c r="AE71" s="2"/>
    </row>
    <row r="72" spans="1:31" x14ac:dyDescent="0.3">
      <c r="A72" t="str">
        <f t="shared" si="3"/>
        <v>UNITED LAUNCH ALLIANCE</v>
      </c>
      <c r="B72" t="str">
        <f t="shared" si="4"/>
        <v>No Comp.</v>
      </c>
      <c r="C72" s="2">
        <f t="shared" si="5"/>
        <v>632844500.33597398</v>
      </c>
      <c r="D72" s="2">
        <f t="shared" si="6"/>
        <v>322813832.90338099</v>
      </c>
      <c r="E72" s="2">
        <f t="shared" si="7"/>
        <v>196322163.71869999</v>
      </c>
      <c r="F72" s="2">
        <f t="shared" si="8"/>
        <v>0</v>
      </c>
      <c r="G72" s="1">
        <f t="shared" si="9"/>
        <v>-0.39184091972459023</v>
      </c>
      <c r="H72" s="1">
        <f t="shared" si="10"/>
        <v>-0.68977819414647112</v>
      </c>
      <c r="I72" s="1">
        <f t="shared" si="11"/>
        <v>0</v>
      </c>
      <c r="J72" s="1">
        <f t="shared" si="12"/>
        <v>2.3438844653169439E-2</v>
      </c>
      <c r="K72" s="1" t="e">
        <f>AE72/SUM(AE40:AE$75)</f>
        <v>#DIV/0!</v>
      </c>
      <c r="L72" t="s">
        <v>41</v>
      </c>
      <c r="M72" t="s">
        <v>59</v>
      </c>
      <c r="N72" s="2"/>
      <c r="O72" s="2"/>
      <c r="P72" s="2">
        <v>1648148578.5486701</v>
      </c>
      <c r="Q72" s="2">
        <v>1499834786.50758</v>
      </c>
      <c r="R72" s="2">
        <v>2042539005.2146101</v>
      </c>
      <c r="S72" s="2">
        <v>3182112756.2745099</v>
      </c>
      <c r="T72" s="2">
        <v>1612127243.66974</v>
      </c>
      <c r="U72" s="2">
        <v>3184740591.3527899</v>
      </c>
      <c r="V72" s="2">
        <v>2149993113.3926702</v>
      </c>
      <c r="W72" s="2">
        <v>1841221124.5323999</v>
      </c>
      <c r="X72" s="2">
        <v>2156521514.6419501</v>
      </c>
      <c r="Y72" s="2">
        <v>1108256450.60536</v>
      </c>
      <c r="Z72" s="2">
        <v>1302771897.6259201</v>
      </c>
      <c r="AA72" s="2">
        <v>632844500.33597398</v>
      </c>
      <c r="AB72" s="2">
        <v>262892531.782911</v>
      </c>
      <c r="AC72" s="2">
        <v>322813832.90338099</v>
      </c>
      <c r="AD72" s="2">
        <v>196322163.71869999</v>
      </c>
      <c r="AE72" s="2"/>
    </row>
    <row r="73" spans="1:31" x14ac:dyDescent="0.3">
      <c r="A73" t="str">
        <f t="shared" si="3"/>
        <v>UNITED LAUNCH ALLIANCE</v>
      </c>
      <c r="B73" t="str">
        <f t="shared" si="4"/>
        <v>Unlabeled</v>
      </c>
      <c r="C73" s="2">
        <f t="shared" si="5"/>
        <v>0</v>
      </c>
      <c r="D73" s="2">
        <f t="shared" si="6"/>
        <v>0</v>
      </c>
      <c r="E73" s="2">
        <f t="shared" si="7"/>
        <v>0</v>
      </c>
      <c r="F73" s="2">
        <f t="shared" si="8"/>
        <v>0</v>
      </c>
      <c r="G73" s="1" t="e">
        <f t="shared" si="9"/>
        <v>#DIV/0!</v>
      </c>
      <c r="H73" s="1" t="e">
        <f t="shared" si="10"/>
        <v>#DIV/0!</v>
      </c>
      <c r="I73" s="1" t="e">
        <f t="shared" si="11"/>
        <v>#DIV/0!</v>
      </c>
      <c r="J73" s="1">
        <f t="shared" si="12"/>
        <v>0</v>
      </c>
      <c r="K73" s="1" t="e">
        <f>AE73/SUM(AE40:AE$75)</f>
        <v>#DIV/0!</v>
      </c>
      <c r="L73" t="s">
        <v>41</v>
      </c>
      <c r="M73" t="s">
        <v>60</v>
      </c>
      <c r="N73" s="2"/>
      <c r="O73" s="2"/>
      <c r="P73" s="2">
        <v>93838870.634337097</v>
      </c>
      <c r="Q73" s="2"/>
      <c r="R73" s="2">
        <v>232819.03512930899</v>
      </c>
      <c r="S73" s="2">
        <v>45871.269074910299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3">
      <c r="A74" t="str">
        <f t="shared" si="3"/>
        <v>Virgin Orbit</v>
      </c>
      <c r="B74" t="str">
        <f t="shared" si="4"/>
        <v>1 Offer</v>
      </c>
      <c r="C74" s="2">
        <f t="shared" si="5"/>
        <v>347217.21811481501</v>
      </c>
      <c r="D74" s="2">
        <f t="shared" si="6"/>
        <v>0</v>
      </c>
      <c r="E74" s="2">
        <f t="shared" si="7"/>
        <v>0</v>
      </c>
      <c r="F74" s="2">
        <f t="shared" si="8"/>
        <v>0</v>
      </c>
      <c r="G74" s="1" t="e">
        <f t="shared" si="9"/>
        <v>#DIV/0!</v>
      </c>
      <c r="H74" s="1">
        <f t="shared" si="10"/>
        <v>-1</v>
      </c>
      <c r="I74" s="1" t="e">
        <f t="shared" si="11"/>
        <v>#DIV/0!</v>
      </c>
      <c r="J74" s="1">
        <f t="shared" si="12"/>
        <v>0</v>
      </c>
      <c r="K74" s="1" t="e">
        <f>AE74/SUM(AE40:AE$75)</f>
        <v>#DIV/0!</v>
      </c>
      <c r="L74" t="s">
        <v>42</v>
      </c>
      <c r="M74" t="s">
        <v>56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>
        <v>1052760.8524776499</v>
      </c>
      <c r="AA74" s="2">
        <v>347217.21811481501</v>
      </c>
      <c r="AB74" s="2">
        <v>0</v>
      </c>
      <c r="AC74" s="2">
        <v>0</v>
      </c>
      <c r="AD74" s="2">
        <v>0</v>
      </c>
      <c r="AE74" s="2"/>
    </row>
    <row r="75" spans="1:31" x14ac:dyDescent="0.3">
      <c r="A75" t="str">
        <f t="shared" si="3"/>
        <v>Virgin Orbit</v>
      </c>
      <c r="B75" t="str">
        <f t="shared" si="4"/>
        <v>3+ Offers</v>
      </c>
      <c r="C75" s="2">
        <f t="shared" si="5"/>
        <v>40566544.983080901</v>
      </c>
      <c r="D75" s="2">
        <f t="shared" si="6"/>
        <v>0</v>
      </c>
      <c r="E75" s="2">
        <f t="shared" si="7"/>
        <v>-210426</v>
      </c>
      <c r="F75" s="2">
        <f t="shared" si="8"/>
        <v>0</v>
      </c>
      <c r="G75" s="1" t="e">
        <f t="shared" si="9"/>
        <v>#DIV/0!</v>
      </c>
      <c r="H75" s="1">
        <f t="shared" si="10"/>
        <v>-1.0051871807196733</v>
      </c>
      <c r="I75" s="1">
        <f t="shared" si="11"/>
        <v>0</v>
      </c>
      <c r="J75" s="1">
        <f t="shared" si="12"/>
        <v>-2.5122697466063217E-5</v>
      </c>
      <c r="K75" s="1" t="e">
        <f>AE75/SUM(AE40:AE$75)</f>
        <v>#DIV/0!</v>
      </c>
      <c r="L75" t="s">
        <v>42</v>
      </c>
      <c r="M75" t="s">
        <v>57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>
        <v>40566544.983080901</v>
      </c>
      <c r="AB75" s="2">
        <v>2517250.1133785299</v>
      </c>
      <c r="AC75" s="2">
        <v>0</v>
      </c>
      <c r="AD75" s="2">
        <v>-210426</v>
      </c>
      <c r="AE75" s="2"/>
    </row>
    <row r="76" spans="1:31" x14ac:dyDescent="0.3">
      <c r="A76" t="str">
        <f t="shared" si="3"/>
        <v>Grand Total</v>
      </c>
      <c r="B76" t="str">
        <f t="shared" si="4"/>
        <v>NA</v>
      </c>
      <c r="C76" s="2">
        <f t="shared" si="5"/>
        <v>7716087208.5819197</v>
      </c>
      <c r="D76" s="2">
        <f t="shared" si="6"/>
        <v>7689488007.7293186</v>
      </c>
      <c r="E76" s="2">
        <f t="shared" si="7"/>
        <v>8375931775.807601</v>
      </c>
      <c r="F76" s="2">
        <f t="shared" si="8"/>
        <v>0</v>
      </c>
      <c r="G76" s="1">
        <f t="shared" si="9"/>
        <v>8.9270412722964432E-2</v>
      </c>
      <c r="H76" s="1">
        <f t="shared" si="10"/>
        <v>8.5515436695919433E-2</v>
      </c>
      <c r="I76" s="1">
        <f t="shared" si="11"/>
        <v>0</v>
      </c>
      <c r="J76" s="1">
        <f>SUM(J$40:J$75)</f>
        <v>0.99999999999999989</v>
      </c>
      <c r="K76" s="1" t="e">
        <f>SUM(K$40:K$75)</f>
        <v>#DIV/0!</v>
      </c>
      <c r="L76" t="s">
        <v>43</v>
      </c>
      <c r="M76" t="s">
        <v>44</v>
      </c>
      <c r="N76" s="2">
        <f t="shared" ref="N76:AD76" si="13">SUM(N41:N75)</f>
        <v>4031651731.0821447</v>
      </c>
      <c r="O76" s="2">
        <f t="shared" si="13"/>
        <v>5588666955.9492111</v>
      </c>
      <c r="P76" s="2">
        <f t="shared" si="13"/>
        <v>6541405463.5044613</v>
      </c>
      <c r="Q76" s="2">
        <f t="shared" si="13"/>
        <v>6328994826.5502129</v>
      </c>
      <c r="R76" s="2">
        <f t="shared" si="13"/>
        <v>6675887728.4488811</v>
      </c>
      <c r="S76" s="2">
        <f t="shared" si="13"/>
        <v>8723266083.5718498</v>
      </c>
      <c r="T76" s="2">
        <f t="shared" si="13"/>
        <v>6078725097.1325684</v>
      </c>
      <c r="U76" s="2">
        <f t="shared" si="13"/>
        <v>7249990677.4543018</v>
      </c>
      <c r="V76" s="2">
        <f t="shared" si="13"/>
        <v>6498385255.9050484</v>
      </c>
      <c r="W76" s="2">
        <f t="shared" si="13"/>
        <v>6714641568.8652964</v>
      </c>
      <c r="X76" s="2">
        <f t="shared" si="13"/>
        <v>7114659283.0226841</v>
      </c>
      <c r="Y76" s="2">
        <f t="shared" si="13"/>
        <v>6380685536.0748596</v>
      </c>
      <c r="Z76" s="2">
        <f t="shared" si="13"/>
        <v>7926857468.9319811</v>
      </c>
      <c r="AA76" s="2">
        <f t="shared" si="13"/>
        <v>7716087208.5819197</v>
      </c>
      <c r="AB76" s="2">
        <f t="shared" si="13"/>
        <v>7453019741.8639593</v>
      </c>
      <c r="AC76" s="2">
        <f t="shared" si="13"/>
        <v>7689488007.7293186</v>
      </c>
      <c r="AD76" s="2">
        <f t="shared" si="13"/>
        <v>8375931775.807601</v>
      </c>
      <c r="AE76" s="2"/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4"/>
  <sheetViews>
    <sheetView workbookViewId="0">
      <pane xSplit="2" ySplit="1" topLeftCell="C63" activePane="bottomRight" state="frozen"/>
      <selection pane="topRight"/>
      <selection pane="bottomLeft"/>
      <selection pane="bottomRight" activeCell="H63" sqref="H63"/>
    </sheetView>
  </sheetViews>
  <sheetFormatPr defaultColWidth="11.5546875" defaultRowHeight="14.4" x14ac:dyDescent="0.3"/>
  <sheetData>
    <row r="1" spans="1:32" x14ac:dyDescent="0.3">
      <c r="A1" t="str">
        <f t="shared" ref="A1:A35" si="0">M1</f>
        <v>ParentID</v>
      </c>
      <c r="B1" t="str">
        <f t="shared" ref="B1:B35" si="1">N1</f>
        <v>TopPSCtext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</row>
    <row r="2" spans="1:32" x14ac:dyDescent="0.3">
      <c r="A2" t="str">
        <f t="shared" si="0"/>
        <v>ABL Space</v>
      </c>
      <c r="B2" t="str">
        <f t="shared" si="1"/>
        <v>Other Labeled</v>
      </c>
      <c r="M2" t="s">
        <v>25</v>
      </c>
      <c r="N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2300000</v>
      </c>
      <c r="AC2" s="2">
        <v>700000</v>
      </c>
      <c r="AD2" s="2">
        <v>1499952</v>
      </c>
      <c r="AE2" s="2">
        <v>16049988</v>
      </c>
      <c r="AF2" s="2"/>
    </row>
    <row r="3" spans="1:32" x14ac:dyDescent="0.3">
      <c r="A3" t="str">
        <f t="shared" si="0"/>
        <v>ABL Space</v>
      </c>
      <c r="B3" t="str">
        <f t="shared" si="1"/>
        <v>SPACE TRANSP &amp; LAUNCH</v>
      </c>
      <c r="M3" t="s">
        <v>25</v>
      </c>
      <c r="N3" t="s">
        <v>27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>
        <v>50000</v>
      </c>
      <c r="AD3" s="2">
        <v>0</v>
      </c>
      <c r="AE3" s="2">
        <v>1005000</v>
      </c>
      <c r="AF3" s="2"/>
    </row>
    <row r="4" spans="1:32" x14ac:dyDescent="0.3">
      <c r="A4" t="str">
        <f t="shared" si="0"/>
        <v>BLUE ORIGIN</v>
      </c>
      <c r="B4" t="str">
        <f t="shared" si="1"/>
        <v>Other Labeled</v>
      </c>
      <c r="M4" t="s">
        <v>28</v>
      </c>
      <c r="N4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1019734</v>
      </c>
      <c r="AA4" s="2">
        <v>5245152</v>
      </c>
      <c r="AB4" s="2">
        <v>3655657</v>
      </c>
      <c r="AC4" s="2">
        <v>24338483</v>
      </c>
      <c r="AD4" s="2">
        <v>13066261</v>
      </c>
      <c r="AE4" s="2">
        <v>425009983.61000001</v>
      </c>
      <c r="AF4" s="2"/>
    </row>
    <row r="5" spans="1:32" x14ac:dyDescent="0.3">
      <c r="A5" t="str">
        <f t="shared" si="0"/>
        <v>BLUE ORIGIN</v>
      </c>
      <c r="B5" t="str">
        <f t="shared" si="1"/>
        <v>R&amp;D- SPACE: FLIGHT (APPLIED RESEARCH/EXPLORATORY DEVELOPMENT)</v>
      </c>
      <c r="M5" t="s">
        <v>28</v>
      </c>
      <c r="N5" t="s">
        <v>29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>
        <v>228163645</v>
      </c>
      <c r="AC5" s="2">
        <v>251561948</v>
      </c>
      <c r="AD5" s="2"/>
      <c r="AE5" s="2"/>
      <c r="AF5" s="2"/>
    </row>
    <row r="6" spans="1:32" x14ac:dyDescent="0.3">
      <c r="A6" t="str">
        <f t="shared" si="0"/>
        <v>BLUE ORIGIN</v>
      </c>
      <c r="B6" t="str">
        <f t="shared" si="1"/>
        <v>SPACE TRANSP &amp; LAUNCH</v>
      </c>
      <c r="M6" t="s">
        <v>28</v>
      </c>
      <c r="N6" t="s">
        <v>27</v>
      </c>
      <c r="O6" s="2"/>
      <c r="P6" s="2"/>
      <c r="Q6" s="2"/>
      <c r="R6" s="2"/>
      <c r="S6" s="2"/>
      <c r="T6" s="2"/>
      <c r="U6" s="2"/>
      <c r="V6" s="2"/>
      <c r="W6" s="2"/>
      <c r="X6" s="2">
        <v>781920</v>
      </c>
      <c r="Y6" s="2">
        <v>664628.46100000001</v>
      </c>
      <c r="Z6" s="2">
        <v>352325.96490000002</v>
      </c>
      <c r="AA6" s="2">
        <v>1239860.9752</v>
      </c>
      <c r="AB6" s="2">
        <v>1272636.1484000001</v>
      </c>
      <c r="AC6" s="2">
        <v>4600001.5996000003</v>
      </c>
      <c r="AD6" s="2">
        <v>4387858</v>
      </c>
      <c r="AE6" s="2">
        <v>15834404</v>
      </c>
      <c r="AF6" s="2"/>
    </row>
    <row r="7" spans="1:32" x14ac:dyDescent="0.3">
      <c r="A7" t="str">
        <f t="shared" si="0"/>
        <v>BOEING</v>
      </c>
      <c r="B7" t="str">
        <f t="shared" si="1"/>
        <v>Other Labeled</v>
      </c>
      <c r="M7" t="s">
        <v>30</v>
      </c>
      <c r="N7" t="s">
        <v>26</v>
      </c>
      <c r="O7" s="2">
        <v>564784666.84000003</v>
      </c>
      <c r="P7" s="2">
        <v>1425457674.9819</v>
      </c>
      <c r="Q7" s="2">
        <v>578778639.87</v>
      </c>
      <c r="R7" s="2">
        <v>569105095.98440003</v>
      </c>
      <c r="S7" s="2">
        <v>584490668.63970006</v>
      </c>
      <c r="T7" s="2">
        <v>1348131453.4454</v>
      </c>
      <c r="U7" s="2">
        <v>231918988.72999999</v>
      </c>
      <c r="V7" s="2">
        <v>101935946.08</v>
      </c>
      <c r="W7" s="2">
        <v>139029814.41949999</v>
      </c>
      <c r="X7" s="2">
        <v>217293442.33590001</v>
      </c>
      <c r="Y7" s="2">
        <v>163685889.07820001</v>
      </c>
      <c r="Z7" s="2">
        <v>70695442.091000006</v>
      </c>
      <c r="AA7" s="2">
        <v>484136392.3901</v>
      </c>
      <c r="AB7" s="2">
        <v>565353404.02849996</v>
      </c>
      <c r="AC7" s="2">
        <v>224519480.11000001</v>
      </c>
      <c r="AD7" s="2">
        <v>129922316.55</v>
      </c>
      <c r="AE7" s="2">
        <v>152167755.18059999</v>
      </c>
      <c r="AF7" s="2"/>
    </row>
    <row r="8" spans="1:32" x14ac:dyDescent="0.3">
      <c r="A8" t="str">
        <f t="shared" si="0"/>
        <v>BOEING</v>
      </c>
      <c r="B8" t="str">
        <f t="shared" si="1"/>
        <v>R&amp;D- SPACE: AERONAUTICS/SPACE TECHNOLOGY (BASIC RESEARCH)</v>
      </c>
      <c r="M8" t="s">
        <v>30</v>
      </c>
      <c r="N8" t="s">
        <v>31</v>
      </c>
      <c r="O8" s="2">
        <v>7710694.8200000003</v>
      </c>
      <c r="P8" s="2">
        <v>85898621.329999998</v>
      </c>
      <c r="Q8" s="2">
        <v>73714789.060000002</v>
      </c>
      <c r="R8" s="2">
        <v>241154727.53909999</v>
      </c>
      <c r="S8" s="2">
        <v>272474361.375</v>
      </c>
      <c r="T8" s="2">
        <v>570236189.86940002</v>
      </c>
      <c r="U8" s="2">
        <v>624241376.59000003</v>
      </c>
      <c r="V8" s="2">
        <v>669602326.98010004</v>
      </c>
      <c r="W8" s="2">
        <v>680782059.41869998</v>
      </c>
      <c r="X8" s="2">
        <v>835325088.92780006</v>
      </c>
      <c r="Y8" s="2">
        <v>814144876.73000002</v>
      </c>
      <c r="Z8" s="2">
        <v>902920613.46000004</v>
      </c>
      <c r="AA8" s="2">
        <v>814864601.61979997</v>
      </c>
      <c r="AB8" s="2">
        <v>926228935.80050004</v>
      </c>
      <c r="AC8" s="2">
        <v>1066056485.6516</v>
      </c>
      <c r="AD8" s="2">
        <v>1239030410.21</v>
      </c>
      <c r="AE8" s="2">
        <v>1039333808.5801001</v>
      </c>
      <c r="AF8" s="2"/>
    </row>
    <row r="9" spans="1:32" x14ac:dyDescent="0.3">
      <c r="A9" t="str">
        <f t="shared" si="0"/>
        <v>BOEING</v>
      </c>
      <c r="B9" t="str">
        <f t="shared" si="1"/>
        <v>R&amp;D- SPACE: FLIGHT (APPLIED RESEARCH/EXPLORATORY DEVELOPMENT)</v>
      </c>
      <c r="M9" t="s">
        <v>30</v>
      </c>
      <c r="N9" t="s">
        <v>29</v>
      </c>
      <c r="O9" s="2">
        <v>4523257</v>
      </c>
      <c r="P9" s="2">
        <v>120000</v>
      </c>
      <c r="Q9" s="2">
        <v>137684</v>
      </c>
      <c r="R9" s="2"/>
      <c r="S9" s="2">
        <v>599798</v>
      </c>
      <c r="T9" s="2">
        <v>0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A10" t="str">
        <f t="shared" si="0"/>
        <v>BOEING</v>
      </c>
      <c r="B10" t="str">
        <f t="shared" si="1"/>
        <v>R&amp;D- SPACE: FLIGHT (ENGINEERING DEVELOPMENT)</v>
      </c>
      <c r="M10" t="s">
        <v>30</v>
      </c>
      <c r="N10" t="s">
        <v>32</v>
      </c>
      <c r="O10" s="2">
        <v>11513367</v>
      </c>
      <c r="P10" s="2">
        <v>1459246</v>
      </c>
      <c r="Q10" s="2">
        <v>965900</v>
      </c>
      <c r="R10" s="2">
        <v>0</v>
      </c>
      <c r="S10" s="2"/>
      <c r="T10" s="2">
        <v>793000</v>
      </c>
      <c r="U10" s="2"/>
      <c r="V10" s="2">
        <v>-73295.13</v>
      </c>
      <c r="W10" s="2"/>
      <c r="X10" s="2"/>
      <c r="Y10" s="2"/>
      <c r="Z10" s="2">
        <v>0</v>
      </c>
      <c r="AA10" s="2"/>
      <c r="AB10" s="2"/>
      <c r="AC10" s="2"/>
      <c r="AD10" s="2"/>
      <c r="AE10" s="2"/>
      <c r="AF10" s="2"/>
    </row>
    <row r="11" spans="1:32" x14ac:dyDescent="0.3">
      <c r="A11" t="str">
        <f t="shared" si="0"/>
        <v>BOEING</v>
      </c>
      <c r="B11" t="str">
        <f t="shared" si="1"/>
        <v>R&amp;D- SPACE: STATION (APPLIED RESEARCH/EXPLORATORY DEVELOPMENT)</v>
      </c>
      <c r="M11" t="s">
        <v>30</v>
      </c>
      <c r="N11" t="s">
        <v>33</v>
      </c>
      <c r="O11" s="2">
        <v>460925325.80000001</v>
      </c>
      <c r="P11" s="2">
        <v>492954370.62</v>
      </c>
      <c r="Q11" s="2">
        <v>572758597.52999997</v>
      </c>
      <c r="R11" s="2">
        <v>645961364.57809997</v>
      </c>
      <c r="S11" s="2">
        <v>838285109.62890005</v>
      </c>
      <c r="T11" s="2">
        <v>480132594.75</v>
      </c>
      <c r="U11" s="2">
        <v>673088788.02740002</v>
      </c>
      <c r="V11" s="2">
        <v>564206414.98930001</v>
      </c>
      <c r="W11" s="2">
        <v>543451490.76180005</v>
      </c>
      <c r="X11" s="2">
        <v>451164742.81470001</v>
      </c>
      <c r="Y11" s="2">
        <v>491568328.31489998</v>
      </c>
      <c r="Z11" s="2">
        <v>620137964.13</v>
      </c>
      <c r="AA11" s="2">
        <v>551398910.75999999</v>
      </c>
      <c r="AB11" s="2">
        <v>384202674.43000001</v>
      </c>
      <c r="AC11" s="2">
        <v>431166966.49000001</v>
      </c>
      <c r="AD11" s="2">
        <v>327795250.25999999</v>
      </c>
      <c r="AE11" s="2">
        <v>422660398.59299999</v>
      </c>
      <c r="AF11" s="2"/>
    </row>
    <row r="12" spans="1:32" x14ac:dyDescent="0.3">
      <c r="A12" t="str">
        <f t="shared" si="0"/>
        <v>BOEING</v>
      </c>
      <c r="B12" t="str">
        <f t="shared" si="1"/>
        <v>SPACE TRANSP &amp; LAUNCH</v>
      </c>
      <c r="M12" t="s">
        <v>30</v>
      </c>
      <c r="N12" t="s">
        <v>27</v>
      </c>
      <c r="O12" s="2"/>
      <c r="P12" s="2"/>
      <c r="Q12" s="2"/>
      <c r="R12" s="2"/>
      <c r="S12" s="2"/>
      <c r="T12" s="2"/>
      <c r="U12" s="2"/>
      <c r="V12" s="2">
        <v>899757</v>
      </c>
      <c r="W12" s="2">
        <v>49070000</v>
      </c>
      <c r="X12" s="2">
        <v>77160000</v>
      </c>
      <c r="Y12" s="2">
        <v>154220000</v>
      </c>
      <c r="Z12" s="2">
        <v>263041664</v>
      </c>
      <c r="AA12" s="2">
        <v>210895733</v>
      </c>
      <c r="AB12" s="2">
        <v>21693423</v>
      </c>
      <c r="AC12" s="2">
        <v>7975593</v>
      </c>
      <c r="AD12" s="2">
        <v>83335</v>
      </c>
      <c r="AE12" s="2">
        <v>4000000</v>
      </c>
      <c r="AF12" s="2"/>
    </row>
    <row r="13" spans="1:32" x14ac:dyDescent="0.3">
      <c r="A13" t="str">
        <f t="shared" si="0"/>
        <v>BOEING</v>
      </c>
      <c r="B13" t="str">
        <f t="shared" si="1"/>
        <v>SPACE VEHICLES</v>
      </c>
      <c r="M13" t="s">
        <v>30</v>
      </c>
      <c r="N13" t="s">
        <v>34</v>
      </c>
      <c r="O13" s="2">
        <v>399770205.30000001</v>
      </c>
      <c r="P13" s="2">
        <v>294480698.47000003</v>
      </c>
      <c r="Q13" s="2">
        <v>325637755.85000002</v>
      </c>
      <c r="R13" s="2">
        <v>59654018.083999999</v>
      </c>
      <c r="S13" s="2">
        <v>74221013.578400001</v>
      </c>
      <c r="T13" s="2">
        <v>11935113.646600001</v>
      </c>
      <c r="U13" s="2">
        <v>108680917.94</v>
      </c>
      <c r="V13" s="2">
        <v>34885681.979999997</v>
      </c>
      <c r="W13" s="2">
        <v>54178383.359999999</v>
      </c>
      <c r="X13" s="2">
        <v>52419965.078100003</v>
      </c>
      <c r="Y13" s="2">
        <v>-4209443.9804999996</v>
      </c>
      <c r="Z13" s="2">
        <v>-657871.72</v>
      </c>
      <c r="AA13" s="2"/>
      <c r="AB13" s="2">
        <v>0</v>
      </c>
      <c r="AC13" s="2"/>
      <c r="AD13" s="2"/>
      <c r="AE13" s="2"/>
      <c r="AF13" s="2"/>
    </row>
    <row r="14" spans="1:32" x14ac:dyDescent="0.3">
      <c r="A14" t="str">
        <f t="shared" si="0"/>
        <v>Firefly Aerospace</v>
      </c>
      <c r="B14" t="str">
        <f t="shared" si="1"/>
        <v>Other Labeled</v>
      </c>
      <c r="M14" t="s">
        <v>35</v>
      </c>
      <c r="N14" t="s">
        <v>26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v>25000</v>
      </c>
      <c r="AB14" s="2"/>
      <c r="AC14" s="2">
        <v>49899250.5</v>
      </c>
      <c r="AD14" s="2">
        <v>37869252</v>
      </c>
      <c r="AE14" s="2">
        <v>94871677</v>
      </c>
      <c r="AF14" s="2"/>
    </row>
    <row r="15" spans="1:32" x14ac:dyDescent="0.3">
      <c r="A15" t="str">
        <f t="shared" si="0"/>
        <v>NORTHROP GRUMMAN</v>
      </c>
      <c r="B15" t="str">
        <f t="shared" si="1"/>
        <v>Other Labeled</v>
      </c>
      <c r="M15" t="s">
        <v>36</v>
      </c>
      <c r="N15" t="s">
        <v>26</v>
      </c>
      <c r="O15" s="2">
        <v>1051051563.7302999</v>
      </c>
      <c r="P15" s="2">
        <v>1115759183.6803</v>
      </c>
      <c r="Q15" s="2">
        <v>941597400.93659997</v>
      </c>
      <c r="R15" s="2">
        <v>1005976035.6282001</v>
      </c>
      <c r="S15" s="2">
        <v>486803559.6135</v>
      </c>
      <c r="T15" s="2">
        <v>390321550.91710001</v>
      </c>
      <c r="U15" s="2">
        <v>323127816.82999998</v>
      </c>
      <c r="V15" s="2">
        <v>301621179.01999998</v>
      </c>
      <c r="W15" s="2">
        <v>196127534.9305</v>
      </c>
      <c r="X15" s="2">
        <v>328066256.88499999</v>
      </c>
      <c r="Y15" s="2">
        <v>315303205.91000003</v>
      </c>
      <c r="Z15" s="2">
        <v>389385343.22000003</v>
      </c>
      <c r="AA15" s="2">
        <v>618218126.34819996</v>
      </c>
      <c r="AB15" s="2">
        <v>808937034.38600004</v>
      </c>
      <c r="AC15" s="2">
        <v>442063146.05000001</v>
      </c>
      <c r="AD15" s="2">
        <v>384204196.88499999</v>
      </c>
      <c r="AE15" s="2">
        <v>296003205.7119</v>
      </c>
      <c r="AF15" s="2"/>
    </row>
    <row r="16" spans="1:32" x14ac:dyDescent="0.3">
      <c r="A16" t="str">
        <f t="shared" si="0"/>
        <v>NORTHROP GRUMMAN</v>
      </c>
      <c r="B16" t="str">
        <f t="shared" si="1"/>
        <v>R&amp;D- SPACE: AERONAUTICS/SPACE TECHNOLOGY (BASIC RESEARCH)</v>
      </c>
      <c r="M16" t="s">
        <v>36</v>
      </c>
      <c r="N16" t="s">
        <v>31</v>
      </c>
      <c r="O16" s="2">
        <v>3408474.88</v>
      </c>
      <c r="P16" s="2">
        <v>11245663.5</v>
      </c>
      <c r="Q16" s="2">
        <v>37927857.5</v>
      </c>
      <c r="R16" s="2">
        <v>8791715</v>
      </c>
      <c r="S16" s="2">
        <v>10834505</v>
      </c>
      <c r="T16" s="2">
        <v>7936429</v>
      </c>
      <c r="U16" s="2">
        <v>7351870.2400000002</v>
      </c>
      <c r="V16" s="2">
        <v>7285343.21</v>
      </c>
      <c r="W16" s="2">
        <v>1594677.6392999999</v>
      </c>
      <c r="X16" s="2">
        <v>4271888.5126999998</v>
      </c>
      <c r="Y16" s="2">
        <v>1028813.4375</v>
      </c>
      <c r="Z16" s="2">
        <v>1932038.02</v>
      </c>
      <c r="AA16" s="2">
        <v>285270456</v>
      </c>
      <c r="AB16" s="2">
        <v>330091243.6893</v>
      </c>
      <c r="AC16" s="2">
        <v>256608900.16980001</v>
      </c>
      <c r="AD16" s="2">
        <v>292323969.5794</v>
      </c>
      <c r="AE16" s="2">
        <v>391609550</v>
      </c>
      <c r="AF16" s="2"/>
    </row>
    <row r="17" spans="1:32" x14ac:dyDescent="0.3">
      <c r="A17" t="str">
        <f t="shared" si="0"/>
        <v>NORTHROP GRUMMAN</v>
      </c>
      <c r="B17" t="str">
        <f t="shared" si="1"/>
        <v>R&amp;D- SPACE: FLIGHT (APPLIED RESEARCH/EXPLORATORY DEVELOPMENT)</v>
      </c>
      <c r="M17" t="s">
        <v>36</v>
      </c>
      <c r="N17" t="s">
        <v>29</v>
      </c>
      <c r="O17" s="2">
        <v>241000</v>
      </c>
      <c r="P17" s="2">
        <v>317041</v>
      </c>
      <c r="Q17" s="2">
        <v>38935.769999999997</v>
      </c>
      <c r="R17" s="2">
        <v>0</v>
      </c>
      <c r="S17" s="2"/>
      <c r="T17" s="2"/>
      <c r="U17" s="2">
        <v>1999946</v>
      </c>
      <c r="V17" s="2"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3">
      <c r="A18" t="str">
        <f t="shared" si="0"/>
        <v>NORTHROP GRUMMAN</v>
      </c>
      <c r="B18" t="str">
        <f t="shared" si="1"/>
        <v>R&amp;D- SPACE: FLIGHT (ENGINEERING DEVELOPMENT)</v>
      </c>
      <c r="M18" t="s">
        <v>36</v>
      </c>
      <c r="N18" t="s">
        <v>32</v>
      </c>
      <c r="O18" s="2">
        <v>218089909</v>
      </c>
      <c r="P18" s="2">
        <v>274800264</v>
      </c>
      <c r="Q18" s="2">
        <v>257097637</v>
      </c>
      <c r="R18" s="2">
        <v>243863805</v>
      </c>
      <c r="S18" s="2">
        <v>250573636</v>
      </c>
      <c r="T18" s="2">
        <v>264182904</v>
      </c>
      <c r="U18" s="2">
        <v>325376135</v>
      </c>
      <c r="V18" s="2">
        <v>360243395</v>
      </c>
      <c r="W18" s="2">
        <v>327284059.64060003</v>
      </c>
      <c r="X18" s="2">
        <v>312486117</v>
      </c>
      <c r="Y18" s="2">
        <v>304918553</v>
      </c>
      <c r="Z18" s="2">
        <v>246126756</v>
      </c>
      <c r="AA18" s="2">
        <v>149439225</v>
      </c>
      <c r="AB18" s="2">
        <v>196449352</v>
      </c>
      <c r="AC18" s="2">
        <v>162151906</v>
      </c>
      <c r="AD18" s="2">
        <v>27972839</v>
      </c>
      <c r="AE18" s="2">
        <v>2814501</v>
      </c>
      <c r="AF18" s="2"/>
    </row>
    <row r="19" spans="1:32" x14ac:dyDescent="0.3">
      <c r="A19" t="str">
        <f t="shared" si="0"/>
        <v>NORTHROP GRUMMAN</v>
      </c>
      <c r="B19" t="str">
        <f t="shared" si="1"/>
        <v>R&amp;D- SPACE: SCIENCE/APPLICATIONS (ENGINEERING DEVELOPMENT)</v>
      </c>
      <c r="M19" t="s">
        <v>36</v>
      </c>
      <c r="N19" t="s">
        <v>37</v>
      </c>
      <c r="O19" s="2">
        <v>29065533.239999998</v>
      </c>
      <c r="P19" s="2">
        <v>15325835.57</v>
      </c>
      <c r="Q19" s="2">
        <v>5388834</v>
      </c>
      <c r="R19" s="2">
        <v>-247110.64060000001</v>
      </c>
      <c r="S19" s="2"/>
      <c r="T19" s="2"/>
      <c r="U19" s="2">
        <v>-45345.32</v>
      </c>
      <c r="V19" s="2"/>
      <c r="W19" s="2">
        <v>-169895.01</v>
      </c>
      <c r="X19" s="2"/>
      <c r="Y19" s="2"/>
      <c r="Z19" s="2">
        <v>8999999</v>
      </c>
      <c r="AA19" s="2">
        <v>26158272</v>
      </c>
      <c r="AB19" s="2">
        <v>91161226.989999995</v>
      </c>
      <c r="AC19" s="2">
        <v>268056862.05000001</v>
      </c>
      <c r="AD19" s="2">
        <v>423202483.61000001</v>
      </c>
      <c r="AE19" s="2">
        <v>799237091.64380002</v>
      </c>
      <c r="AF19" s="2"/>
    </row>
    <row r="20" spans="1:32" x14ac:dyDescent="0.3">
      <c r="A20" t="str">
        <f t="shared" si="0"/>
        <v>NORTHROP GRUMMAN</v>
      </c>
      <c r="B20" t="str">
        <f t="shared" si="1"/>
        <v>SPACE TRANSP &amp; LAUNCH</v>
      </c>
      <c r="M20" t="s">
        <v>36</v>
      </c>
      <c r="N20" t="s">
        <v>27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>
        <v>497998484.5</v>
      </c>
      <c r="AB20" s="2">
        <v>491819110.75999999</v>
      </c>
      <c r="AC20" s="2">
        <v>412754947.63999999</v>
      </c>
      <c r="AD20" s="2">
        <v>489618246.73000002</v>
      </c>
      <c r="AE20" s="2">
        <v>496133620</v>
      </c>
      <c r="AF20" s="2"/>
    </row>
    <row r="21" spans="1:32" x14ac:dyDescent="0.3">
      <c r="A21" t="str">
        <f t="shared" si="0"/>
        <v>NORTHROP GRUMMAN</v>
      </c>
      <c r="B21" t="str">
        <f t="shared" si="1"/>
        <v>SPACE VEHICLES</v>
      </c>
      <c r="M21" t="s">
        <v>36</v>
      </c>
      <c r="N21" t="s">
        <v>34</v>
      </c>
      <c r="O21" s="2">
        <v>-3504292</v>
      </c>
      <c r="P21" s="2">
        <v>699693</v>
      </c>
      <c r="Q21" s="2">
        <v>0</v>
      </c>
      <c r="R21" s="2">
        <v>394999.84</v>
      </c>
      <c r="S21" s="2"/>
      <c r="T21" s="2">
        <v>-495397.5625</v>
      </c>
      <c r="U21" s="2">
        <v>33285</v>
      </c>
      <c r="V21" s="2">
        <v>807947.6</v>
      </c>
      <c r="W21" s="2">
        <v>0</v>
      </c>
      <c r="X21" s="2"/>
      <c r="Y21" s="2"/>
      <c r="Z21" s="2"/>
      <c r="AA21" s="2">
        <v>4554369.5199999996</v>
      </c>
      <c r="AB21" s="2">
        <v>2161564</v>
      </c>
      <c r="AC21" s="2">
        <v>135180338</v>
      </c>
      <c r="AD21" s="2">
        <v>8350209</v>
      </c>
      <c r="AE21" s="2">
        <v>31169441.359900001</v>
      </c>
      <c r="AF21" s="2"/>
    </row>
    <row r="22" spans="1:32" x14ac:dyDescent="0.3">
      <c r="A22" t="str">
        <f t="shared" si="0"/>
        <v>RUSSIA SPACE AGENCY</v>
      </c>
      <c r="B22" t="str">
        <f t="shared" si="1"/>
        <v>Other Labeled</v>
      </c>
      <c r="C22" s="2"/>
      <c r="D22" s="2"/>
      <c r="E22" s="2"/>
      <c r="F22" s="2"/>
      <c r="G22" s="1"/>
      <c r="H22" s="1"/>
      <c r="I22" s="1"/>
      <c r="J22" s="1"/>
      <c r="K22" s="1"/>
      <c r="M22" t="s">
        <v>38</v>
      </c>
      <c r="N22" t="s">
        <v>26</v>
      </c>
      <c r="O22" s="2">
        <v>100040612</v>
      </c>
      <c r="P22" s="2">
        <v>199782273</v>
      </c>
      <c r="Q22" s="2">
        <v>387192261</v>
      </c>
      <c r="R22" s="2">
        <v>341238820</v>
      </c>
      <c r="S22" s="2">
        <v>414009402.3398</v>
      </c>
      <c r="T22" s="2">
        <v>586488883.38090003</v>
      </c>
      <c r="U22" s="2">
        <v>285001263</v>
      </c>
      <c r="V22" s="2">
        <v>312278472.29000002</v>
      </c>
      <c r="W22" s="2">
        <v>459872927.36330003</v>
      </c>
      <c r="X22" s="2">
        <v>235823637.52149999</v>
      </c>
      <c r="Y22" s="2">
        <v>254927244.28130001</v>
      </c>
      <c r="Z22" s="2">
        <v>127459133.88</v>
      </c>
      <c r="AA22" s="2">
        <v>184529617.63999999</v>
      </c>
      <c r="AB22" s="2">
        <v>136408443.41</v>
      </c>
      <c r="AC22" s="2">
        <v>3413944.54</v>
      </c>
      <c r="AD22" s="2">
        <v>2504481</v>
      </c>
      <c r="AE22" s="2">
        <v>6014852</v>
      </c>
      <c r="AF22" s="2"/>
    </row>
    <row r="23" spans="1:32" x14ac:dyDescent="0.3">
      <c r="A23" t="str">
        <f t="shared" si="0"/>
        <v>Rocket Lab</v>
      </c>
      <c r="B23" t="str">
        <f t="shared" si="1"/>
        <v>Other Labeled</v>
      </c>
      <c r="C23" s="2"/>
      <c r="D23" s="2"/>
      <c r="E23" s="2"/>
      <c r="F23" s="2"/>
      <c r="G23" s="1"/>
      <c r="H23" s="1"/>
      <c r="I23" s="1"/>
      <c r="J23" s="1"/>
      <c r="K23" s="1"/>
      <c r="M23" t="s">
        <v>39</v>
      </c>
      <c r="N23" t="s">
        <v>26</v>
      </c>
      <c r="O23" s="2"/>
      <c r="P23" s="2"/>
      <c r="Q23" s="2"/>
      <c r="R23" s="2"/>
      <c r="S23" s="2"/>
      <c r="T23" s="2"/>
      <c r="U23" s="2"/>
      <c r="V23" s="2"/>
      <c r="W23" s="2">
        <v>99964</v>
      </c>
      <c r="X23" s="2"/>
      <c r="Y23" s="2"/>
      <c r="Z23" s="2"/>
      <c r="AA23" s="2"/>
      <c r="AB23" s="2">
        <v>93500</v>
      </c>
      <c r="AC23" s="2">
        <v>1092000</v>
      </c>
      <c r="AD23" s="2">
        <v>371000</v>
      </c>
      <c r="AE23" s="2">
        <v>1128350</v>
      </c>
      <c r="AF23" s="2"/>
    </row>
    <row r="24" spans="1:32" x14ac:dyDescent="0.3">
      <c r="A24" t="str">
        <f t="shared" si="0"/>
        <v>Rocket Lab</v>
      </c>
      <c r="B24" t="str">
        <f t="shared" si="1"/>
        <v>SPACE TRANSP &amp; LAUNCH</v>
      </c>
      <c r="C24" s="2"/>
      <c r="D24" s="2"/>
      <c r="E24" s="2"/>
      <c r="F24" s="2"/>
      <c r="G24" s="1"/>
      <c r="H24" s="1"/>
      <c r="I24" s="1"/>
      <c r="J24" s="1"/>
      <c r="K24" s="1"/>
      <c r="M24" t="s">
        <v>39</v>
      </c>
      <c r="N24" t="s">
        <v>27</v>
      </c>
      <c r="O24" s="2"/>
      <c r="P24" s="2"/>
      <c r="Q24" s="2"/>
      <c r="R24" s="2"/>
      <c r="S24" s="2"/>
      <c r="T24" s="2"/>
      <c r="U24" s="2"/>
      <c r="V24" s="2"/>
      <c r="W24" s="2">
        <v>3025000</v>
      </c>
      <c r="X24" s="2">
        <v>3925000</v>
      </c>
      <c r="Y24" s="2">
        <v>0</v>
      </c>
      <c r="Z24" s="2">
        <v>6530871</v>
      </c>
      <c r="AA24" s="2">
        <v>0</v>
      </c>
      <c r="AB24" s="2">
        <v>9819139</v>
      </c>
      <c r="AC24" s="2">
        <v>456010</v>
      </c>
      <c r="AD24" s="2">
        <v>0</v>
      </c>
      <c r="AE24" s="2">
        <v>14099000</v>
      </c>
      <c r="AF24" s="2"/>
    </row>
    <row r="25" spans="1:32" x14ac:dyDescent="0.3">
      <c r="A25" t="str">
        <f t="shared" si="0"/>
        <v>SPACEX</v>
      </c>
      <c r="B25" t="str">
        <f t="shared" si="1"/>
        <v>Other Labeled</v>
      </c>
      <c r="C25" s="2"/>
      <c r="D25" s="2"/>
      <c r="E25" s="2"/>
      <c r="F25" s="2"/>
      <c r="G25" s="1"/>
      <c r="H25" s="1"/>
      <c r="I25" s="1"/>
      <c r="J25" s="1"/>
      <c r="K25" s="1"/>
      <c r="M25" t="s">
        <v>40</v>
      </c>
      <c r="N25" t="s">
        <v>26</v>
      </c>
      <c r="O25" s="2"/>
      <c r="P25" s="2">
        <v>4000000</v>
      </c>
      <c r="Q25" s="2">
        <v>129905.65</v>
      </c>
      <c r="R25" s="2">
        <v>0</v>
      </c>
      <c r="S25" s="2"/>
      <c r="T25" s="2"/>
      <c r="U25" s="2">
        <v>8100000</v>
      </c>
      <c r="V25" s="2">
        <v>130769525</v>
      </c>
      <c r="W25" s="2">
        <v>124200000</v>
      </c>
      <c r="X25" s="2">
        <v>383469083</v>
      </c>
      <c r="Y25" s="2">
        <v>459117756</v>
      </c>
      <c r="Z25" s="2">
        <v>181327520</v>
      </c>
      <c r="AA25" s="2">
        <v>66095246.420000002</v>
      </c>
      <c r="AB25" s="2">
        <v>56795303.020000003</v>
      </c>
      <c r="AC25" s="2">
        <v>106538538.42</v>
      </c>
      <c r="AD25" s="2">
        <v>161218861.46000001</v>
      </c>
      <c r="AE25" s="2">
        <v>98269483.120000005</v>
      </c>
      <c r="AF25" s="2"/>
    </row>
    <row r="26" spans="1:32" x14ac:dyDescent="0.3">
      <c r="A26" t="str">
        <f t="shared" si="0"/>
        <v>SPACEX</v>
      </c>
      <c r="B26" t="str">
        <f t="shared" si="1"/>
        <v>R&amp;D- SPACE: AERONAUTICS/SPACE TECHNOLOGY (BASIC RESEARCH)</v>
      </c>
      <c r="C26" s="2"/>
      <c r="D26" s="2"/>
      <c r="E26" s="2"/>
      <c r="F26" s="2"/>
      <c r="G26" s="1"/>
      <c r="H26" s="1"/>
      <c r="I26" s="1"/>
      <c r="J26" s="1"/>
      <c r="K26" s="1"/>
      <c r="M26" t="s">
        <v>40</v>
      </c>
      <c r="N26" t="s">
        <v>31</v>
      </c>
      <c r="O26" s="2"/>
      <c r="P26" s="2"/>
      <c r="Q26" s="2"/>
      <c r="R26" s="2"/>
      <c r="S26" s="2">
        <v>294921</v>
      </c>
      <c r="T26" s="2">
        <v>0</v>
      </c>
      <c r="U26" s="2"/>
      <c r="V26" s="2"/>
      <c r="W26" s="2"/>
      <c r="X26" s="2"/>
      <c r="Y26" s="2"/>
      <c r="Z26" s="2"/>
      <c r="AA26" s="2">
        <v>498535.7</v>
      </c>
      <c r="AB26" s="2"/>
      <c r="AC26" s="2"/>
      <c r="AD26" s="2"/>
      <c r="AE26" s="2"/>
      <c r="AF26" s="2"/>
    </row>
    <row r="27" spans="1:32" x14ac:dyDescent="0.3">
      <c r="A27" t="str">
        <f t="shared" si="0"/>
        <v>SPACEX</v>
      </c>
      <c r="B27" t="str">
        <f t="shared" si="1"/>
        <v>R&amp;D- SPACE: FLIGHT (APPLIED RESEARCH/EXPLORATORY DEVELOPMENT)</v>
      </c>
      <c r="C27" s="2"/>
      <c r="D27" s="2"/>
      <c r="E27" s="2"/>
      <c r="F27" s="2"/>
      <c r="G27" s="1"/>
      <c r="H27" s="1"/>
      <c r="I27" s="1"/>
      <c r="J27" s="1"/>
      <c r="K27" s="1"/>
      <c r="M27" t="s">
        <v>40</v>
      </c>
      <c r="N27" t="s">
        <v>29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>
        <v>94778203</v>
      </c>
      <c r="AC27" s="2">
        <v>344832713.24000001</v>
      </c>
      <c r="AD27" s="2">
        <v>818789100</v>
      </c>
      <c r="AE27" s="2">
        <v>911559648</v>
      </c>
      <c r="AF27" s="2"/>
    </row>
    <row r="28" spans="1:32" x14ac:dyDescent="0.3">
      <c r="A28" t="str">
        <f t="shared" si="0"/>
        <v>SPACEX</v>
      </c>
      <c r="B28" t="str">
        <f t="shared" si="1"/>
        <v>SPACE TRANSP &amp; LAUNCH</v>
      </c>
      <c r="C28" s="2"/>
      <c r="D28" s="2"/>
      <c r="E28" s="2"/>
      <c r="F28" s="2"/>
      <c r="G28" s="1"/>
      <c r="H28" s="1"/>
      <c r="I28" s="1"/>
      <c r="J28" s="1"/>
      <c r="K28" s="1"/>
      <c r="M28" t="s">
        <v>40</v>
      </c>
      <c r="N28" t="s">
        <v>27</v>
      </c>
      <c r="O28" s="2"/>
      <c r="P28" s="2">
        <v>20000</v>
      </c>
      <c r="Q28" s="2">
        <v>25527312</v>
      </c>
      <c r="R28" s="2">
        <v>115342392</v>
      </c>
      <c r="S28" s="2">
        <v>194287256.50999999</v>
      </c>
      <c r="T28" s="2">
        <v>256277026.80000001</v>
      </c>
      <c r="U28" s="2">
        <v>586142502.10000002</v>
      </c>
      <c r="V28" s="2">
        <v>366664377.89999998</v>
      </c>
      <c r="W28" s="2">
        <v>518605700.06</v>
      </c>
      <c r="X28" s="2">
        <v>654559637.85000002</v>
      </c>
      <c r="Y28" s="2">
        <v>623730110.84000003</v>
      </c>
      <c r="Z28" s="2">
        <v>785807348.59000003</v>
      </c>
      <c r="AA28" s="2">
        <v>1222082877.3900001</v>
      </c>
      <c r="AB28" s="2">
        <v>985638853.79999995</v>
      </c>
      <c r="AC28" s="2">
        <v>1741963472.2537999</v>
      </c>
      <c r="AD28" s="2">
        <v>1868199619.2674999</v>
      </c>
      <c r="AE28" s="2">
        <v>2099502521.9693</v>
      </c>
      <c r="AF28" s="2"/>
    </row>
    <row r="29" spans="1:32" x14ac:dyDescent="0.3">
      <c r="A29" t="str">
        <f t="shared" si="0"/>
        <v>UNITED LAUNCH ALLIANCE</v>
      </c>
      <c r="B29" t="str">
        <f t="shared" si="1"/>
        <v>Other Labeled</v>
      </c>
      <c r="C29" s="2"/>
      <c r="D29" s="2"/>
      <c r="E29" s="2"/>
      <c r="F29" s="2"/>
      <c r="G29" s="1"/>
      <c r="H29" s="1"/>
      <c r="I29" s="1"/>
      <c r="J29" s="1"/>
      <c r="K29" s="1"/>
      <c r="M29" t="s">
        <v>41</v>
      </c>
      <c r="N29" t="s">
        <v>26</v>
      </c>
      <c r="O29" s="2"/>
      <c r="P29" s="2"/>
      <c r="Q29" s="2">
        <v>755705896.33000004</v>
      </c>
      <c r="R29" s="2">
        <v>103110960.5891</v>
      </c>
      <c r="S29" s="2">
        <v>-741800.55370000005</v>
      </c>
      <c r="T29" s="2">
        <v>-1944730.2919999999</v>
      </c>
      <c r="U29" s="2">
        <v>-2288249.2799999998</v>
      </c>
      <c r="V29" s="2">
        <v>-390000</v>
      </c>
      <c r="W29" s="2">
        <v>-4601946.76</v>
      </c>
      <c r="X29" s="2">
        <v>-26648101.8906</v>
      </c>
      <c r="Y29" s="2">
        <v>-10597.179700000001</v>
      </c>
      <c r="Z29" s="2">
        <v>59982</v>
      </c>
      <c r="AA29" s="2">
        <v>956361.13</v>
      </c>
      <c r="AB29" s="2">
        <v>0</v>
      </c>
      <c r="AC29" s="2">
        <v>4716604.0999999996</v>
      </c>
      <c r="AD29" s="2">
        <v>12756861</v>
      </c>
      <c r="AE29" s="2">
        <v>16461557.093699999</v>
      </c>
      <c r="AF29" s="2"/>
    </row>
    <row r="30" spans="1:32" x14ac:dyDescent="0.3">
      <c r="A30" t="str">
        <f t="shared" si="0"/>
        <v>UNITED LAUNCH ALLIANCE</v>
      </c>
      <c r="B30" t="str">
        <f t="shared" si="1"/>
        <v>R&amp;D- SPACE: AERONAUTICS/SPACE TECHNOLOGY (BASIC RESEARCH)</v>
      </c>
      <c r="C30" s="2"/>
      <c r="D30" s="2"/>
      <c r="E30" s="2"/>
      <c r="F30" s="2"/>
      <c r="G30" s="1"/>
      <c r="H30" s="1"/>
      <c r="I30" s="1"/>
      <c r="J30" s="1"/>
      <c r="K30" s="1"/>
      <c r="M30" t="s">
        <v>41</v>
      </c>
      <c r="N30" t="s">
        <v>31</v>
      </c>
      <c r="O30" s="2"/>
      <c r="P30" s="2"/>
      <c r="Q30" s="2"/>
      <c r="R30" s="2"/>
      <c r="S30" s="2">
        <v>624870</v>
      </c>
      <c r="T30" s="2">
        <v>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3">
      <c r="A31" t="str">
        <f t="shared" si="0"/>
        <v>UNITED LAUNCH ALLIANCE</v>
      </c>
      <c r="B31" t="str">
        <f t="shared" si="1"/>
        <v>SPACE TRANSP &amp; LAUNCH</v>
      </c>
      <c r="C31" s="2"/>
      <c r="D31" s="2"/>
      <c r="E31" s="2"/>
      <c r="F31" s="2"/>
      <c r="G31" s="1"/>
      <c r="H31" s="1"/>
      <c r="I31" s="1"/>
      <c r="J31" s="1"/>
      <c r="K31" s="1"/>
      <c r="M31" t="s">
        <v>41</v>
      </c>
      <c r="N31" t="s">
        <v>27</v>
      </c>
      <c r="O31" s="2"/>
      <c r="P31" s="2">
        <v>106995229</v>
      </c>
      <c r="Q31" s="2">
        <v>275818870.87</v>
      </c>
      <c r="R31" s="2">
        <v>293541837.0625</v>
      </c>
      <c r="S31" s="2">
        <v>344586117</v>
      </c>
      <c r="T31" s="2">
        <v>314903100</v>
      </c>
      <c r="U31" s="2">
        <v>1340792533</v>
      </c>
      <c r="V31" s="2">
        <v>2795051157.9960999</v>
      </c>
      <c r="W31" s="2">
        <v>2098230501.6800001</v>
      </c>
      <c r="X31" s="2">
        <v>1870289917.8302</v>
      </c>
      <c r="Y31" s="2">
        <v>2250294439.1999998</v>
      </c>
      <c r="Z31" s="2">
        <v>1740882086.51</v>
      </c>
      <c r="AA31" s="2">
        <v>1632698098.29</v>
      </c>
      <c r="AB31" s="2">
        <v>1294422079.47</v>
      </c>
      <c r="AC31" s="2">
        <v>718185196.52999997</v>
      </c>
      <c r="AD31" s="2">
        <v>1109948748.9400001</v>
      </c>
      <c r="AE31" s="2">
        <v>1041630672.8203</v>
      </c>
      <c r="AF31" s="2"/>
    </row>
    <row r="32" spans="1:32" x14ac:dyDescent="0.3">
      <c r="A32" t="str">
        <f t="shared" si="0"/>
        <v>UNITED LAUNCH ALLIANCE</v>
      </c>
      <c r="B32" t="str">
        <f t="shared" si="1"/>
        <v>SPACE VEHICLES</v>
      </c>
      <c r="C32" s="2"/>
      <c r="D32" s="2"/>
      <c r="E32" s="2"/>
      <c r="F32" s="2"/>
      <c r="G32" s="1"/>
      <c r="H32" s="1"/>
      <c r="I32" s="1"/>
      <c r="J32" s="1"/>
      <c r="K32" s="1"/>
      <c r="M32" t="s">
        <v>41</v>
      </c>
      <c r="N32" t="s">
        <v>34</v>
      </c>
      <c r="O32" s="2"/>
      <c r="P32" s="2"/>
      <c r="Q32" s="2">
        <v>526031301.50999999</v>
      </c>
      <c r="R32" s="2">
        <v>1021773469.6953</v>
      </c>
      <c r="S32" s="2">
        <v>1531607421.6136</v>
      </c>
      <c r="T32" s="2">
        <v>2426996063.3554001</v>
      </c>
      <c r="U32" s="2">
        <v>208731806.59999999</v>
      </c>
      <c r="V32" s="2">
        <v>89110597</v>
      </c>
      <c r="W32" s="2">
        <v>2817382.11</v>
      </c>
      <c r="X32" s="2">
        <v>8949092.3446999993</v>
      </c>
      <c r="Y32" s="2">
        <v>-1040000</v>
      </c>
      <c r="Z32" s="2">
        <v>-2909000.28</v>
      </c>
      <c r="AA32" s="2">
        <v>3386068.02</v>
      </c>
      <c r="AB32" s="2">
        <v>0</v>
      </c>
      <c r="AC32" s="2"/>
      <c r="AD32" s="2">
        <v>-6910.94</v>
      </c>
      <c r="AE32" s="2">
        <v>-424307.875</v>
      </c>
      <c r="AF32" s="2"/>
    </row>
    <row r="33" spans="1:32" x14ac:dyDescent="0.3">
      <c r="A33" t="str">
        <f t="shared" si="0"/>
        <v>Virgin Orbit</v>
      </c>
      <c r="B33" t="str">
        <f t="shared" si="1"/>
        <v>Other Labeled</v>
      </c>
      <c r="C33" s="2"/>
      <c r="D33" s="2"/>
      <c r="E33" s="2"/>
      <c r="F33" s="2"/>
      <c r="G33" s="1"/>
      <c r="H33" s="1"/>
      <c r="I33" s="1"/>
      <c r="J33" s="1"/>
      <c r="K33" s="1"/>
      <c r="M33" t="s">
        <v>42</v>
      </c>
      <c r="N33" t="s">
        <v>26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>
        <v>897869.52</v>
      </c>
      <c r="AB33" s="2">
        <v>300000</v>
      </c>
      <c r="AC33" s="2">
        <v>0</v>
      </c>
      <c r="AD33" s="2">
        <v>0</v>
      </c>
      <c r="AE33" s="2">
        <v>0</v>
      </c>
      <c r="AF33" s="2"/>
    </row>
    <row r="34" spans="1:32" x14ac:dyDescent="0.3">
      <c r="A34" t="str">
        <f t="shared" si="0"/>
        <v>Virgin Orbit</v>
      </c>
      <c r="B34" t="str">
        <f t="shared" si="1"/>
        <v>SPACE TRANSP &amp; LAUNCH</v>
      </c>
      <c r="C34" s="2"/>
      <c r="D34" s="2"/>
      <c r="E34" s="2"/>
      <c r="F34" s="2"/>
      <c r="G34" s="1"/>
      <c r="H34" s="1"/>
      <c r="I34" s="1"/>
      <c r="J34" s="1"/>
      <c r="K34" s="1"/>
      <c r="M34" t="s">
        <v>42</v>
      </c>
      <c r="N34" t="s">
        <v>27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>
        <v>35050000</v>
      </c>
      <c r="AC34" s="2">
        <v>2249791</v>
      </c>
      <c r="AD34" s="2">
        <v>0</v>
      </c>
      <c r="AE34" s="2">
        <v>-210426</v>
      </c>
      <c r="AF34" s="2"/>
    </row>
    <row r="35" spans="1:32" x14ac:dyDescent="0.3">
      <c r="A35" t="str">
        <f t="shared" si="0"/>
        <v>Grand Total</v>
      </c>
      <c r="B35" t="str">
        <f t="shared" si="1"/>
        <v>NA</v>
      </c>
      <c r="C35" s="2"/>
      <c r="D35" s="2"/>
      <c r="E35" s="2"/>
      <c r="F35" s="2"/>
      <c r="G35" s="1"/>
      <c r="H35" s="1"/>
      <c r="I35" s="1"/>
      <c r="J35" s="1"/>
      <c r="K35" s="1"/>
      <c r="M35" t="s">
        <v>43</v>
      </c>
      <c r="N35" t="s">
        <v>44</v>
      </c>
      <c r="O35" s="2">
        <f t="shared" ref="O35:AE35" si="2">SUM(O2:O34)</f>
        <v>2847620317.6103001</v>
      </c>
      <c r="P35" s="2">
        <f t="shared" si="2"/>
        <v>4029315794.1522002</v>
      </c>
      <c r="Q35" s="2">
        <f t="shared" si="2"/>
        <v>4764449578.8766003</v>
      </c>
      <c r="R35" s="2">
        <f t="shared" si="2"/>
        <v>4649662130.3600998</v>
      </c>
      <c r="S35" s="2">
        <f t="shared" si="2"/>
        <v>5002950839.7452002</v>
      </c>
      <c r="T35" s="2">
        <f t="shared" si="2"/>
        <v>6655894181.3103008</v>
      </c>
      <c r="U35" s="2">
        <f t="shared" si="2"/>
        <v>4722253634.4573994</v>
      </c>
      <c r="V35" s="2">
        <f t="shared" si="2"/>
        <v>5734898826.9155006</v>
      </c>
      <c r="W35" s="2">
        <f t="shared" si="2"/>
        <v>5193597653.613699</v>
      </c>
      <c r="X35" s="2">
        <f t="shared" si="2"/>
        <v>5409337688.21</v>
      </c>
      <c r="Y35" s="2">
        <f t="shared" si="2"/>
        <v>5828343804.092701</v>
      </c>
      <c r="Z35" s="2">
        <f t="shared" si="2"/>
        <v>5343111949.8659</v>
      </c>
      <c r="AA35" s="2">
        <f t="shared" si="2"/>
        <v>6760589258.2233009</v>
      </c>
      <c r="AB35" s="2">
        <f t="shared" si="2"/>
        <v>6666795428.9326992</v>
      </c>
      <c r="AC35" s="2">
        <f t="shared" si="2"/>
        <v>6661132578.3448</v>
      </c>
      <c r="AD35" s="2">
        <f t="shared" si="2"/>
        <v>7353108340.5518999</v>
      </c>
      <c r="AE35" s="2">
        <f t="shared" si="2"/>
        <v>8375931775.807601</v>
      </c>
      <c r="AF35" s="2"/>
    </row>
    <row r="36" spans="1:32" x14ac:dyDescent="0.3">
      <c r="C36" s="2"/>
      <c r="D36" s="2"/>
      <c r="E36" s="2"/>
      <c r="F36" s="2"/>
      <c r="G36" s="1"/>
      <c r="H36" s="1"/>
      <c r="I36" s="1"/>
      <c r="J36" s="1"/>
      <c r="K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x14ac:dyDescent="0.3">
      <c r="C37" s="2"/>
      <c r="D37" s="2"/>
      <c r="E37" s="2"/>
      <c r="F37" s="2"/>
      <c r="G37" s="1"/>
      <c r="H37" s="1"/>
      <c r="I37" s="1"/>
      <c r="J37" s="1"/>
      <c r="K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x14ac:dyDescent="0.3">
      <c r="A38" t="str">
        <f t="shared" ref="A38:A72" si="3">M38</f>
        <v>ParentID</v>
      </c>
      <c r="B38" t="str">
        <f t="shared" ref="B38:B72" si="4">N38</f>
        <v>TopPSCtext</v>
      </c>
      <c r="C38" s="2" t="str">
        <f t="shared" ref="C38:C72" si="5">AB38</f>
        <v>2020</v>
      </c>
      <c r="D38" s="2" t="str">
        <f t="shared" ref="D38:D72" si="6">AD38</f>
        <v>2022</v>
      </c>
      <c r="E38" s="2" t="str">
        <f t="shared" ref="E38:E72" si="7">AE38</f>
        <v>2023</v>
      </c>
      <c r="F38" s="2">
        <f t="shared" ref="F38:F72" si="8">AF38</f>
        <v>0</v>
      </c>
      <c r="G38" s="1" t="str">
        <f>AD38&amp;"-"&amp;AE38</f>
        <v>2022-2023</v>
      </c>
      <c r="H38" s="1" t="str">
        <f>AB38&amp;"-"&amp;AE38</f>
        <v>2020-2023</v>
      </c>
      <c r="I38" s="1" t="str">
        <f>AF38&amp;"/"&amp;AE38</f>
        <v>/2023</v>
      </c>
      <c r="J38" s="1" t="str">
        <f>"Share "&amp;AE38</f>
        <v>Share 2023</v>
      </c>
      <c r="K38" s="1" t="str">
        <f>"Share "&amp;AF38</f>
        <v xml:space="preserve">Share </v>
      </c>
      <c r="M38" t="s">
        <v>6</v>
      </c>
      <c r="N38" t="s">
        <v>7</v>
      </c>
      <c r="O38" s="2" t="s">
        <v>8</v>
      </c>
      <c r="P38" s="2" t="s">
        <v>9</v>
      </c>
      <c r="Q38" s="2" t="s">
        <v>10</v>
      </c>
      <c r="R38" s="2" t="s">
        <v>11</v>
      </c>
      <c r="S38" s="2" t="s">
        <v>12</v>
      </c>
      <c r="T38" s="2" t="s">
        <v>13</v>
      </c>
      <c r="U38" s="2" t="s">
        <v>14</v>
      </c>
      <c r="V38" s="2" t="s">
        <v>15</v>
      </c>
      <c r="W38" s="2" t="s">
        <v>16</v>
      </c>
      <c r="X38" s="2" t="s">
        <v>17</v>
      </c>
      <c r="Y38" s="2" t="s">
        <v>18</v>
      </c>
      <c r="Z38" s="2" t="s">
        <v>19</v>
      </c>
      <c r="AA38" s="2" t="s">
        <v>20</v>
      </c>
      <c r="AB38" s="2" t="s">
        <v>21</v>
      </c>
      <c r="AC38" s="2" t="s">
        <v>22</v>
      </c>
      <c r="AD38" s="2" t="s">
        <v>23</v>
      </c>
      <c r="AE38" s="2" t="s">
        <v>24</v>
      </c>
      <c r="AF38" s="2"/>
    </row>
    <row r="39" spans="1:32" x14ac:dyDescent="0.3">
      <c r="A39" t="str">
        <f t="shared" si="3"/>
        <v>ABL Space</v>
      </c>
      <c r="B39" t="str">
        <f t="shared" si="4"/>
        <v>Other Labeled</v>
      </c>
      <c r="C39" s="2">
        <f t="shared" si="5"/>
        <v>2661998.67221358</v>
      </c>
      <c r="D39" s="2">
        <f t="shared" si="6"/>
        <v>1568569.6962414</v>
      </c>
      <c r="E39" s="2">
        <f t="shared" si="7"/>
        <v>16049988</v>
      </c>
      <c r="F39" s="2">
        <f t="shared" si="8"/>
        <v>0</v>
      </c>
      <c r="G39" s="1">
        <f t="shared" ref="G39:G72" si="9">AE39/AD39-1</f>
        <v>9.2322440873739389</v>
      </c>
      <c r="H39" s="1">
        <f t="shared" ref="H39:H72" si="10">AE39/AB39-1</f>
        <v>5.0292997767176431</v>
      </c>
      <c r="I39" s="1">
        <f t="shared" ref="I39:I72" si="11">AF39/AE39</f>
        <v>0</v>
      </c>
      <c r="J39" s="1">
        <f t="shared" ref="J39:J71" si="12">AE39/SUM(AE$38:AE$71)</f>
        <v>1.9162032869414665E-3</v>
      </c>
      <c r="K39" s="1" t="e">
        <f>AF39/SUM(AF38:AF$71)</f>
        <v>#DIV/0!</v>
      </c>
      <c r="M39" t="s">
        <v>25</v>
      </c>
      <c r="N39" t="s">
        <v>26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v>2661998.67221358</v>
      </c>
      <c r="AC39" s="2">
        <v>783217.231896193</v>
      </c>
      <c r="AD39" s="2">
        <v>1568569.6962414</v>
      </c>
      <c r="AE39" s="2">
        <v>16049988</v>
      </c>
      <c r="AF39" s="2"/>
    </row>
    <row r="40" spans="1:32" x14ac:dyDescent="0.3">
      <c r="A40" t="str">
        <f t="shared" si="3"/>
        <v>ABL Space</v>
      </c>
      <c r="B40" t="str">
        <f t="shared" si="4"/>
        <v>SPACE TRANSP &amp; LAUNCH</v>
      </c>
      <c r="C40" s="2">
        <f t="shared" si="5"/>
        <v>0</v>
      </c>
      <c r="D40" s="2">
        <f t="shared" si="6"/>
        <v>0</v>
      </c>
      <c r="E40" s="2">
        <f t="shared" si="7"/>
        <v>1005000</v>
      </c>
      <c r="F40" s="2">
        <f t="shared" si="8"/>
        <v>0</v>
      </c>
      <c r="G40" s="1" t="e">
        <f t="shared" si="9"/>
        <v>#DIV/0!</v>
      </c>
      <c r="H40" s="1" t="e">
        <f t="shared" si="10"/>
        <v>#DIV/0!</v>
      </c>
      <c r="I40" s="1">
        <f t="shared" si="11"/>
        <v>0</v>
      </c>
      <c r="J40" s="1">
        <f t="shared" si="12"/>
        <v>1.1998665066766242E-4</v>
      </c>
      <c r="K40" s="1" t="e">
        <f>AF40/SUM(AF38:AF$71)</f>
        <v>#DIV/0!</v>
      </c>
      <c r="M40" t="s">
        <v>25</v>
      </c>
      <c r="N40" t="s">
        <v>27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>
        <v>55944.087992585199</v>
      </c>
      <c r="AD40" s="2">
        <v>0</v>
      </c>
      <c r="AE40" s="2">
        <v>1005000</v>
      </c>
      <c r="AF40" s="2"/>
    </row>
    <row r="41" spans="1:32" x14ac:dyDescent="0.3">
      <c r="A41" t="str">
        <f t="shared" si="3"/>
        <v>BLUE ORIGIN</v>
      </c>
      <c r="B41" t="str">
        <f t="shared" si="4"/>
        <v>Other Labeled</v>
      </c>
      <c r="C41" s="2">
        <f t="shared" si="5"/>
        <v>4231023.5130731696</v>
      </c>
      <c r="D41" s="2">
        <f t="shared" si="6"/>
        <v>13663997.946454899</v>
      </c>
      <c r="E41" s="2">
        <f t="shared" si="7"/>
        <v>425009983.61000001</v>
      </c>
      <c r="F41" s="2">
        <f t="shared" si="8"/>
        <v>0</v>
      </c>
      <c r="G41" s="1">
        <f t="shared" si="9"/>
        <v>30.104365301830867</v>
      </c>
      <c r="H41" s="1">
        <f t="shared" si="10"/>
        <v>99.450867809358371</v>
      </c>
      <c r="I41" s="1">
        <f t="shared" si="11"/>
        <v>0</v>
      </c>
      <c r="J41" s="1">
        <f t="shared" si="12"/>
        <v>5.0741815356897514E-2</v>
      </c>
      <c r="K41" s="1" t="e">
        <f>AF41/SUM(AF38:AF$71)</f>
        <v>#DIV/0!</v>
      </c>
      <c r="M41" t="s">
        <v>28</v>
      </c>
      <c r="N41" t="s">
        <v>26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>
        <v>1217755.12950034</v>
      </c>
      <c r="AA41" s="2">
        <v>6149992.3629157403</v>
      </c>
      <c r="AB41" s="2">
        <v>4231023.5130731696</v>
      </c>
      <c r="AC41" s="2">
        <v>27231884.691160802</v>
      </c>
      <c r="AD41" s="2">
        <v>13663997.946454899</v>
      </c>
      <c r="AE41" s="2">
        <v>425009983.61000001</v>
      </c>
      <c r="AF41" s="2"/>
    </row>
    <row r="42" spans="1:32" x14ac:dyDescent="0.3">
      <c r="A42" t="str">
        <f t="shared" si="3"/>
        <v>BLUE ORIGIN</v>
      </c>
      <c r="B42" t="str">
        <f t="shared" si="4"/>
        <v>R&amp;D- SPACE: FLIGHT (APPLIED RESEARCH/EXPLORATORY DEVELOPMENT)</v>
      </c>
      <c r="C42" s="2">
        <f t="shared" si="5"/>
        <v>264074486.97278699</v>
      </c>
      <c r="D42" s="2">
        <f t="shared" si="6"/>
        <v>0</v>
      </c>
      <c r="E42" s="2">
        <f t="shared" si="7"/>
        <v>0</v>
      </c>
      <c r="F42" s="2">
        <f t="shared" si="8"/>
        <v>0</v>
      </c>
      <c r="G42" s="1" t="e">
        <f t="shared" si="9"/>
        <v>#DIV/0!</v>
      </c>
      <c r="H42" s="1">
        <f t="shared" si="10"/>
        <v>-1</v>
      </c>
      <c r="I42" s="1" t="e">
        <f t="shared" si="11"/>
        <v>#DIV/0!</v>
      </c>
      <c r="J42" s="1">
        <f t="shared" si="12"/>
        <v>0</v>
      </c>
      <c r="K42" s="1" t="e">
        <f>AF42/SUM(AF38:AF$71)</f>
        <v>#DIV/0!</v>
      </c>
      <c r="M42" t="s">
        <v>28</v>
      </c>
      <c r="N42" t="s">
        <v>29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>
        <v>264074486.97278699</v>
      </c>
      <c r="AC42" s="2">
        <v>281468075.08996302</v>
      </c>
      <c r="AD42" s="2"/>
      <c r="AE42" s="2"/>
      <c r="AF42" s="2"/>
    </row>
    <row r="43" spans="1:32" x14ac:dyDescent="0.3">
      <c r="A43" t="str">
        <f t="shared" si="3"/>
        <v>BLUE ORIGIN</v>
      </c>
      <c r="B43" t="str">
        <f t="shared" si="4"/>
        <v>SPACE TRANSP &amp; LAUNCH</v>
      </c>
      <c r="C43" s="2">
        <f t="shared" si="5"/>
        <v>1472937.277066</v>
      </c>
      <c r="D43" s="2">
        <f t="shared" si="6"/>
        <v>4588587.5616089096</v>
      </c>
      <c r="E43" s="2">
        <f t="shared" si="7"/>
        <v>15834404</v>
      </c>
      <c r="F43" s="2">
        <f t="shared" si="8"/>
        <v>0</v>
      </c>
      <c r="G43" s="1">
        <f t="shared" si="9"/>
        <v>2.4508231100308211</v>
      </c>
      <c r="H43" s="1">
        <f t="shared" si="10"/>
        <v>9.7502228686486596</v>
      </c>
      <c r="I43" s="1">
        <f t="shared" si="11"/>
        <v>0</v>
      </c>
      <c r="J43" s="1">
        <f t="shared" si="12"/>
        <v>1.8904647773916783E-3</v>
      </c>
      <c r="K43" s="1" t="e">
        <f>AF43/SUM(AF38:AF$71)</f>
        <v>#DIV/0!</v>
      </c>
      <c r="M43" t="s">
        <v>28</v>
      </c>
      <c r="N43" t="s">
        <v>27</v>
      </c>
      <c r="O43" s="2"/>
      <c r="P43" s="2"/>
      <c r="Q43" s="2"/>
      <c r="R43" s="2"/>
      <c r="S43" s="2"/>
      <c r="T43" s="2"/>
      <c r="U43" s="2"/>
      <c r="V43" s="2"/>
      <c r="W43" s="2"/>
      <c r="X43" s="2">
        <v>970601.73317900696</v>
      </c>
      <c r="Y43" s="2">
        <v>811311.96249855298</v>
      </c>
      <c r="Z43" s="2">
        <v>420743.79300202901</v>
      </c>
      <c r="AA43" s="2">
        <v>1453749.20089204</v>
      </c>
      <c r="AB43" s="2">
        <v>1472937.277066</v>
      </c>
      <c r="AC43" s="2">
        <v>5146857.8850811003</v>
      </c>
      <c r="AD43" s="2">
        <v>4588587.5616089096</v>
      </c>
      <c r="AE43" s="2">
        <v>15834404</v>
      </c>
      <c r="AF43" s="2"/>
    </row>
    <row r="44" spans="1:32" x14ac:dyDescent="0.3">
      <c r="A44" t="str">
        <f t="shared" si="3"/>
        <v>BOEING</v>
      </c>
      <c r="B44" t="str">
        <f t="shared" si="4"/>
        <v>Other Labeled</v>
      </c>
      <c r="C44" s="2">
        <f t="shared" si="5"/>
        <v>654334787.32838905</v>
      </c>
      <c r="D44" s="2">
        <f t="shared" si="6"/>
        <v>135865820.11011899</v>
      </c>
      <c r="E44" s="2">
        <f t="shared" si="7"/>
        <v>152167755.18059999</v>
      </c>
      <c r="F44" s="2">
        <f t="shared" si="8"/>
        <v>0</v>
      </c>
      <c r="G44" s="1">
        <f t="shared" si="9"/>
        <v>0.11998554939916684</v>
      </c>
      <c r="H44" s="1">
        <f t="shared" si="10"/>
        <v>-0.76744663721473205</v>
      </c>
      <c r="I44" s="1">
        <f t="shared" si="11"/>
        <v>0</v>
      </c>
      <c r="J44" s="1">
        <f t="shared" si="12"/>
        <v>1.8167262968892567E-2</v>
      </c>
      <c r="K44" s="1" t="e">
        <f>AF44/SUM(AF38:AF$71)</f>
        <v>#DIV/0!</v>
      </c>
      <c r="M44" t="s">
        <v>30</v>
      </c>
      <c r="N44" t="s">
        <v>26</v>
      </c>
      <c r="O44" s="2">
        <v>799620323.56370902</v>
      </c>
      <c r="P44" s="2">
        <v>1977111899.9501901</v>
      </c>
      <c r="Q44" s="2">
        <v>794640743.76835001</v>
      </c>
      <c r="R44" s="2">
        <v>774650524.546754</v>
      </c>
      <c r="S44" s="2">
        <v>779938521.71519196</v>
      </c>
      <c r="T44" s="2">
        <v>1766871447.12411</v>
      </c>
      <c r="U44" s="2">
        <v>298537919.90498298</v>
      </c>
      <c r="V44" s="2">
        <v>128866206.89958601</v>
      </c>
      <c r="W44" s="2">
        <v>173958276.40330601</v>
      </c>
      <c r="X44" s="2">
        <v>269727583.05153602</v>
      </c>
      <c r="Y44" s="2">
        <v>199811364.836142</v>
      </c>
      <c r="Z44" s="2">
        <v>84423719.556874096</v>
      </c>
      <c r="AA44" s="2">
        <v>567654686.80577695</v>
      </c>
      <c r="AB44" s="2">
        <v>654334787.32838905</v>
      </c>
      <c r="AC44" s="2">
        <v>251210751.026467</v>
      </c>
      <c r="AD44" s="2">
        <v>135865820.11011899</v>
      </c>
      <c r="AE44" s="2">
        <v>152167755.18059999</v>
      </c>
      <c r="AF44" s="2"/>
    </row>
    <row r="45" spans="1:32" x14ac:dyDescent="0.3">
      <c r="A45" t="str">
        <f t="shared" si="3"/>
        <v>BOEING</v>
      </c>
      <c r="B45" t="str">
        <f t="shared" si="4"/>
        <v>R&amp;D- SPACE: AERONAUTICS/SPACE TECHNOLOGY (BASIC RESEARCH)</v>
      </c>
      <c r="C45" s="2">
        <f t="shared" si="5"/>
        <v>1072008781.42032</v>
      </c>
      <c r="D45" s="2">
        <f t="shared" si="6"/>
        <v>1295711832.2299399</v>
      </c>
      <c r="E45" s="2">
        <f t="shared" si="7"/>
        <v>1039333808.5801001</v>
      </c>
      <c r="F45" s="2">
        <f t="shared" si="8"/>
        <v>0</v>
      </c>
      <c r="G45" s="1">
        <f t="shared" si="9"/>
        <v>-0.19786654507014056</v>
      </c>
      <c r="H45" s="1">
        <f t="shared" si="10"/>
        <v>-3.0480135430353883E-2</v>
      </c>
      <c r="I45" s="1">
        <f t="shared" si="11"/>
        <v>0</v>
      </c>
      <c r="J45" s="1">
        <f t="shared" si="12"/>
        <v>0.12408575384795184</v>
      </c>
      <c r="K45" s="1" t="e">
        <f>AF45/SUM(AF38:AF$71)</f>
        <v>#DIV/0!</v>
      </c>
      <c r="M45" t="s">
        <v>30</v>
      </c>
      <c r="N45" t="s">
        <v>31</v>
      </c>
      <c r="O45" s="2">
        <v>10916777.0459606</v>
      </c>
      <c r="P45" s="2">
        <v>119141514.617763</v>
      </c>
      <c r="Q45" s="2">
        <v>101207561.52736101</v>
      </c>
      <c r="R45" s="2">
        <v>328253318.24161702</v>
      </c>
      <c r="S45" s="2">
        <v>363587071.64769</v>
      </c>
      <c r="T45" s="2">
        <v>747355934.33573997</v>
      </c>
      <c r="U45" s="2">
        <v>803555254.81685102</v>
      </c>
      <c r="V45" s="2">
        <v>846503273.156865</v>
      </c>
      <c r="W45" s="2">
        <v>851814944.56601799</v>
      </c>
      <c r="X45" s="2">
        <v>1036893773.12414</v>
      </c>
      <c r="Y45" s="2">
        <v>993826651.21522498</v>
      </c>
      <c r="Z45" s="2">
        <v>1078257867.80916</v>
      </c>
      <c r="AA45" s="2">
        <v>955436768.42389905</v>
      </c>
      <c r="AB45" s="2">
        <v>1072008781.42032</v>
      </c>
      <c r="AC45" s="2">
        <v>1192791156.76719</v>
      </c>
      <c r="AD45" s="2">
        <v>1295711832.2299399</v>
      </c>
      <c r="AE45" s="2">
        <v>1039333808.5801001</v>
      </c>
      <c r="AF45" s="2"/>
    </row>
    <row r="46" spans="1:32" x14ac:dyDescent="0.3">
      <c r="A46" t="str">
        <f t="shared" si="3"/>
        <v>BOEING</v>
      </c>
      <c r="B46" t="str">
        <f t="shared" si="4"/>
        <v>R&amp;D- SPACE: FLIGHT (APPLIED RESEARCH/EXPLORATORY DEVELOPMENT)</v>
      </c>
      <c r="C46" s="2">
        <f t="shared" si="5"/>
        <v>0</v>
      </c>
      <c r="D46" s="2">
        <f t="shared" si="6"/>
        <v>0</v>
      </c>
      <c r="E46" s="2">
        <f t="shared" si="7"/>
        <v>0</v>
      </c>
      <c r="F46" s="2">
        <f t="shared" si="8"/>
        <v>0</v>
      </c>
      <c r="G46" s="1" t="e">
        <f t="shared" si="9"/>
        <v>#DIV/0!</v>
      </c>
      <c r="H46" s="1" t="e">
        <f t="shared" si="10"/>
        <v>#DIV/0!</v>
      </c>
      <c r="I46" s="1" t="e">
        <f t="shared" si="11"/>
        <v>#DIV/0!</v>
      </c>
      <c r="J46" s="1">
        <f t="shared" si="12"/>
        <v>0</v>
      </c>
      <c r="K46" s="1" t="e">
        <f>AF46/SUM(AF38:AF$71)</f>
        <v>#DIV/0!</v>
      </c>
      <c r="M46" t="s">
        <v>30</v>
      </c>
      <c r="N46" t="s">
        <v>29</v>
      </c>
      <c r="O46" s="2">
        <v>6404012.7826743098</v>
      </c>
      <c r="P46" s="2">
        <v>166440.17718522201</v>
      </c>
      <c r="Q46" s="2">
        <v>189034.82027183301</v>
      </c>
      <c r="R46" s="2"/>
      <c r="S46" s="2">
        <v>800364.47209065699</v>
      </c>
      <c r="T46" s="2">
        <v>0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3">
      <c r="A47" t="str">
        <f t="shared" si="3"/>
        <v>BOEING</v>
      </c>
      <c r="B47" t="str">
        <f t="shared" si="4"/>
        <v>R&amp;D- SPACE: FLIGHT (ENGINEERING DEVELOPMENT)</v>
      </c>
      <c r="C47" s="2">
        <f t="shared" si="5"/>
        <v>0</v>
      </c>
      <c r="D47" s="2">
        <f t="shared" si="6"/>
        <v>0</v>
      </c>
      <c r="E47" s="2">
        <f t="shared" si="7"/>
        <v>0</v>
      </c>
      <c r="F47" s="2">
        <f t="shared" si="8"/>
        <v>0</v>
      </c>
      <c r="G47" s="1" t="e">
        <f t="shared" si="9"/>
        <v>#DIV/0!</v>
      </c>
      <c r="H47" s="1" t="e">
        <f t="shared" si="10"/>
        <v>#DIV/0!</v>
      </c>
      <c r="I47" s="1" t="e">
        <f t="shared" si="11"/>
        <v>#DIV/0!</v>
      </c>
      <c r="J47" s="1">
        <f t="shared" si="12"/>
        <v>0</v>
      </c>
      <c r="K47" s="1" t="e">
        <f>AF47/SUM(AF38:AF$71)</f>
        <v>#DIV/0!</v>
      </c>
      <c r="M47" t="s">
        <v>30</v>
      </c>
      <c r="N47" t="s">
        <v>32</v>
      </c>
      <c r="O47" s="2">
        <v>16300588.146908401</v>
      </c>
      <c r="P47" s="2">
        <v>2023976.3566402199</v>
      </c>
      <c r="Q47" s="2">
        <v>1326143.4364237201</v>
      </c>
      <c r="R47" s="2">
        <v>0</v>
      </c>
      <c r="S47" s="2"/>
      <c r="T47" s="2">
        <v>1039311.89646868</v>
      </c>
      <c r="U47" s="2"/>
      <c r="V47" s="2">
        <v>-92658.828907119096</v>
      </c>
      <c r="W47" s="2"/>
      <c r="X47" s="2"/>
      <c r="Y47" s="2"/>
      <c r="Z47" s="2">
        <v>0</v>
      </c>
      <c r="AA47" s="2"/>
      <c r="AB47" s="2"/>
      <c r="AC47" s="2"/>
      <c r="AD47" s="2"/>
      <c r="AE47" s="2"/>
      <c r="AF47" s="2"/>
    </row>
    <row r="48" spans="1:32" x14ac:dyDescent="0.3">
      <c r="A48" t="str">
        <f t="shared" si="3"/>
        <v>BOEING</v>
      </c>
      <c r="B48" t="str">
        <f t="shared" si="4"/>
        <v>R&amp;D- SPACE: STATION (APPLIED RESEARCH/EXPLORATORY DEVELOPMENT)</v>
      </c>
      <c r="C48" s="2">
        <f t="shared" si="5"/>
        <v>444672612.692855</v>
      </c>
      <c r="D48" s="2">
        <f t="shared" si="6"/>
        <v>342790766.72433698</v>
      </c>
      <c r="E48" s="2">
        <f t="shared" si="7"/>
        <v>422660398.59299999</v>
      </c>
      <c r="F48" s="2">
        <f t="shared" si="8"/>
        <v>0</v>
      </c>
      <c r="G48" s="1">
        <f t="shared" si="9"/>
        <v>0.23299820071551691</v>
      </c>
      <c r="H48" s="1">
        <f t="shared" si="10"/>
        <v>-4.9502068424122414E-2</v>
      </c>
      <c r="I48" s="1">
        <f t="shared" si="11"/>
        <v>0</v>
      </c>
      <c r="J48" s="1">
        <f t="shared" si="12"/>
        <v>5.0461299101525622E-2</v>
      </c>
      <c r="K48" s="1" t="e">
        <f>AF48/SUM(AF38:AF$71)</f>
        <v>#DIV/0!</v>
      </c>
      <c r="M48" t="s">
        <v>30</v>
      </c>
      <c r="N48" t="s">
        <v>33</v>
      </c>
      <c r="O48" s="2">
        <v>652576600.94960797</v>
      </c>
      <c r="P48" s="2">
        <v>683728439.91852105</v>
      </c>
      <c r="Q48" s="2">
        <v>786375457.88349199</v>
      </c>
      <c r="R48" s="2">
        <v>879265206.79245305</v>
      </c>
      <c r="S48" s="2">
        <v>1118599293.8115699</v>
      </c>
      <c r="T48" s="2">
        <v>629265469.86891794</v>
      </c>
      <c r="U48" s="2">
        <v>866434127.664307</v>
      </c>
      <c r="V48" s="2">
        <v>713263018.63155901</v>
      </c>
      <c r="W48" s="2">
        <v>679982815.45911598</v>
      </c>
      <c r="X48" s="2">
        <v>560033355.49059796</v>
      </c>
      <c r="Y48" s="2">
        <v>600057458.48926902</v>
      </c>
      <c r="Z48" s="2">
        <v>740561937.54175603</v>
      </c>
      <c r="AA48" s="2">
        <v>646520651.85033</v>
      </c>
      <c r="AB48" s="2">
        <v>444672612.692855</v>
      </c>
      <c r="AC48" s="2">
        <v>482424854.25625199</v>
      </c>
      <c r="AD48" s="2">
        <v>342790766.72433698</v>
      </c>
      <c r="AE48" s="2">
        <v>422660398.59299999</v>
      </c>
      <c r="AF48" s="2"/>
    </row>
    <row r="49" spans="1:32" x14ac:dyDescent="0.3">
      <c r="A49" t="str">
        <f t="shared" si="3"/>
        <v>BOEING</v>
      </c>
      <c r="B49" t="str">
        <f t="shared" si="4"/>
        <v>SPACE TRANSP &amp; LAUNCH</v>
      </c>
      <c r="C49" s="2">
        <f t="shared" si="5"/>
        <v>25107766.618159801</v>
      </c>
      <c r="D49" s="2">
        <f t="shared" si="6"/>
        <v>87147.292470877204</v>
      </c>
      <c r="E49" s="2">
        <f t="shared" si="7"/>
        <v>4000000</v>
      </c>
      <c r="F49" s="2">
        <f t="shared" si="8"/>
        <v>0</v>
      </c>
      <c r="G49" s="1">
        <f t="shared" si="9"/>
        <v>44.899303197936021</v>
      </c>
      <c r="H49" s="1">
        <f t="shared" si="10"/>
        <v>-0.84068674602435955</v>
      </c>
      <c r="I49" s="1">
        <f t="shared" si="11"/>
        <v>0</v>
      </c>
      <c r="J49" s="1">
        <f t="shared" si="12"/>
        <v>4.7755880862751212E-4</v>
      </c>
      <c r="K49" s="1" t="e">
        <f>AF49/SUM(AF38:AF$71)</f>
        <v>#DIV/0!</v>
      </c>
      <c r="M49" t="s">
        <v>30</v>
      </c>
      <c r="N49" t="s">
        <v>27</v>
      </c>
      <c r="O49" s="2"/>
      <c r="P49" s="2"/>
      <c r="Q49" s="2"/>
      <c r="R49" s="2"/>
      <c r="S49" s="2"/>
      <c r="T49" s="2"/>
      <c r="U49" s="2"/>
      <c r="V49" s="2">
        <v>1137462.06495551</v>
      </c>
      <c r="W49" s="2">
        <v>61397856.702547498</v>
      </c>
      <c r="X49" s="2">
        <v>95779145.861587107</v>
      </c>
      <c r="Y49" s="2">
        <v>188256354.03616399</v>
      </c>
      <c r="Z49" s="2">
        <v>314121462.664092</v>
      </c>
      <c r="AA49" s="2">
        <v>247277323.387676</v>
      </c>
      <c r="AB49" s="2">
        <v>25107766.618159801</v>
      </c>
      <c r="AC49" s="2">
        <v>8923745.5317009408</v>
      </c>
      <c r="AD49" s="2">
        <v>87147.292470877204</v>
      </c>
      <c r="AE49" s="2">
        <v>4000000</v>
      </c>
      <c r="AF49" s="2"/>
    </row>
    <row r="50" spans="1:32" x14ac:dyDescent="0.3">
      <c r="A50" t="str">
        <f t="shared" si="3"/>
        <v>BOEING</v>
      </c>
      <c r="B50" t="str">
        <f t="shared" si="4"/>
        <v>SPACE VEHICLES</v>
      </c>
      <c r="C50" s="2">
        <f t="shared" si="5"/>
        <v>0</v>
      </c>
      <c r="D50" s="2">
        <f t="shared" si="6"/>
        <v>0</v>
      </c>
      <c r="E50" s="2">
        <f t="shared" si="7"/>
        <v>0</v>
      </c>
      <c r="F50" s="2">
        <f t="shared" si="8"/>
        <v>0</v>
      </c>
      <c r="G50" s="1" t="e">
        <f t="shared" si="9"/>
        <v>#DIV/0!</v>
      </c>
      <c r="H50" s="1" t="e">
        <f t="shared" si="10"/>
        <v>#DIV/0!</v>
      </c>
      <c r="I50" s="1" t="e">
        <f t="shared" si="11"/>
        <v>#DIV/0!</v>
      </c>
      <c r="J50" s="1">
        <f t="shared" si="12"/>
        <v>0</v>
      </c>
      <c r="K50" s="1" t="e">
        <f>AF50/SUM(AF38:AF$71)</f>
        <v>#DIV/0!</v>
      </c>
      <c r="M50" t="s">
        <v>30</v>
      </c>
      <c r="N50" t="s">
        <v>34</v>
      </c>
      <c r="O50" s="2">
        <v>565993377.08945799</v>
      </c>
      <c r="P50" s="2">
        <v>408445163.591456</v>
      </c>
      <c r="Q50" s="2">
        <v>447088075.96254998</v>
      </c>
      <c r="R50" s="2">
        <v>81199442.293096095</v>
      </c>
      <c r="S50" s="2">
        <v>99039780.643999502</v>
      </c>
      <c r="T50" s="2">
        <v>15642251.7006521</v>
      </c>
      <c r="U50" s="2">
        <v>139899606.12041399</v>
      </c>
      <c r="V50" s="2">
        <v>44102062.959612601</v>
      </c>
      <c r="W50" s="2">
        <v>67789619.276807904</v>
      </c>
      <c r="X50" s="2">
        <v>65069200.120200098</v>
      </c>
      <c r="Y50" s="2">
        <v>-5138468.2679834496</v>
      </c>
      <c r="Z50" s="2">
        <v>-785623.17387005896</v>
      </c>
      <c r="AA50" s="2"/>
      <c r="AB50" s="2">
        <v>0</v>
      </c>
      <c r="AC50" s="2"/>
      <c r="AD50" s="2"/>
      <c r="AE50" s="2"/>
      <c r="AF50" s="2"/>
    </row>
    <row r="51" spans="1:32" x14ac:dyDescent="0.3">
      <c r="A51" t="str">
        <f t="shared" si="3"/>
        <v>Firefly Aerospace</v>
      </c>
      <c r="B51" t="str">
        <f t="shared" si="4"/>
        <v>Other Labeled</v>
      </c>
      <c r="C51" s="2">
        <f t="shared" si="5"/>
        <v>0</v>
      </c>
      <c r="D51" s="2">
        <f t="shared" si="6"/>
        <v>39601641.323541701</v>
      </c>
      <c r="E51" s="2">
        <f t="shared" si="7"/>
        <v>94871677</v>
      </c>
      <c r="F51" s="2">
        <f t="shared" si="8"/>
        <v>0</v>
      </c>
      <c r="G51" s="1">
        <f t="shared" si="9"/>
        <v>1.3956501253295861</v>
      </c>
      <c r="H51" s="1" t="e">
        <f t="shared" si="10"/>
        <v>#DIV/0!</v>
      </c>
      <c r="I51" s="1">
        <f t="shared" si="11"/>
        <v>0</v>
      </c>
      <c r="J51" s="1">
        <f t="shared" si="12"/>
        <v>1.1326701260153536E-2</v>
      </c>
      <c r="K51" s="1" t="e">
        <f>AF51/SUM(AF38:AF$71)</f>
        <v>#DIV/0!</v>
      </c>
      <c r="M51" t="s">
        <v>35</v>
      </c>
      <c r="N51" t="s">
        <v>26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>
        <v>29312.746145944599</v>
      </c>
      <c r="AB51" s="2"/>
      <c r="AC51" s="2">
        <v>55831361.214721099</v>
      </c>
      <c r="AD51" s="2">
        <v>39601641.323541701</v>
      </c>
      <c r="AE51" s="2">
        <v>94871677</v>
      </c>
      <c r="AF51" s="2"/>
    </row>
    <row r="52" spans="1:32" x14ac:dyDescent="0.3">
      <c r="A52" t="str">
        <f t="shared" si="3"/>
        <v>NORTHROP GRUMMAN</v>
      </c>
      <c r="B52" t="str">
        <f t="shared" si="4"/>
        <v>Other Labeled</v>
      </c>
      <c r="C52" s="2">
        <f t="shared" si="5"/>
        <v>936256222.36518395</v>
      </c>
      <c r="D52" s="2">
        <f t="shared" si="6"/>
        <v>401780230.56909502</v>
      </c>
      <c r="E52" s="2">
        <f t="shared" si="7"/>
        <v>296003205.7119</v>
      </c>
      <c r="F52" s="2">
        <f t="shared" si="8"/>
        <v>0</v>
      </c>
      <c r="G52" s="1">
        <f t="shared" si="9"/>
        <v>-0.26327085508256309</v>
      </c>
      <c r="H52" s="1">
        <f t="shared" si="10"/>
        <v>-0.68384380403461309</v>
      </c>
      <c r="I52" s="1">
        <f t="shared" si="11"/>
        <v>0</v>
      </c>
      <c r="J52" s="1">
        <f t="shared" si="12"/>
        <v>3.5339734567424841E-2</v>
      </c>
      <c r="K52" s="1" t="e">
        <f>AF52/SUM(AF38:AF$71)</f>
        <v>#DIV/0!</v>
      </c>
      <c r="M52" t="s">
        <v>36</v>
      </c>
      <c r="N52" t="s">
        <v>26</v>
      </c>
      <c r="O52" s="2">
        <v>1488075439.7503099</v>
      </c>
      <c r="P52" s="2">
        <v>1547559635.23157</v>
      </c>
      <c r="Q52" s="2">
        <v>1292776905.4826701</v>
      </c>
      <c r="R52" s="2">
        <v>1369307477.9675</v>
      </c>
      <c r="S52" s="2">
        <v>649585817.22832</v>
      </c>
      <c r="T52" s="2">
        <v>511558425.36727399</v>
      </c>
      <c r="U52" s="2">
        <v>415946563.18621701</v>
      </c>
      <c r="V52" s="2">
        <v>381305896.06127602</v>
      </c>
      <c r="W52" s="2">
        <v>245400657.93940699</v>
      </c>
      <c r="X52" s="2">
        <v>407230506.35631502</v>
      </c>
      <c r="Y52" s="2">
        <v>384890623.528274</v>
      </c>
      <c r="Z52" s="2">
        <v>464999695.07577997</v>
      </c>
      <c r="AA52" s="2">
        <v>724866840.01865196</v>
      </c>
      <c r="AB52" s="2">
        <v>936256222.36518395</v>
      </c>
      <c r="AC52" s="2">
        <v>494616390.81800503</v>
      </c>
      <c r="AD52" s="2">
        <v>401780230.56909502</v>
      </c>
      <c r="AE52" s="2">
        <v>296003205.7119</v>
      </c>
      <c r="AF52" s="2"/>
    </row>
    <row r="53" spans="1:32" x14ac:dyDescent="0.3">
      <c r="A53" t="str">
        <f t="shared" si="3"/>
        <v>NORTHROP GRUMMAN</v>
      </c>
      <c r="B53" t="str">
        <f t="shared" si="4"/>
        <v>R&amp;D- SPACE: AERONAUTICS/SPACE TECHNOLOGY (BASIC RESEARCH)</v>
      </c>
      <c r="C53" s="2">
        <f t="shared" si="5"/>
        <v>382044544.52619398</v>
      </c>
      <c r="D53" s="2">
        <f t="shared" si="6"/>
        <v>305696795.74229002</v>
      </c>
      <c r="E53" s="2">
        <f t="shared" si="7"/>
        <v>391609550</v>
      </c>
      <c r="F53" s="2">
        <f t="shared" si="8"/>
        <v>0</v>
      </c>
      <c r="G53" s="1">
        <f t="shared" si="9"/>
        <v>0.28103910624610062</v>
      </c>
      <c r="H53" s="1">
        <f t="shared" si="10"/>
        <v>2.503636188724645E-2</v>
      </c>
      <c r="I53" s="1">
        <f t="shared" si="11"/>
        <v>0</v>
      </c>
      <c r="J53" s="1">
        <f t="shared" si="12"/>
        <v>4.6754147536289037E-2</v>
      </c>
      <c r="K53" s="1" t="e">
        <f>AF53/SUM(AF38:AF$71)</f>
        <v>#DIV/0!</v>
      </c>
      <c r="M53" t="s">
        <v>36</v>
      </c>
      <c r="N53" t="s">
        <v>31</v>
      </c>
      <c r="O53" s="2">
        <v>4825707.8253445001</v>
      </c>
      <c r="P53" s="2">
        <v>15597751.8792115</v>
      </c>
      <c r="Q53" s="2">
        <v>52073485.123966403</v>
      </c>
      <c r="R53" s="2">
        <v>11967045.602772599</v>
      </c>
      <c r="S53" s="2">
        <v>14457455.467821799</v>
      </c>
      <c r="T53" s="2">
        <v>10401544.861512</v>
      </c>
      <c r="U53" s="2">
        <v>9463701.3591678999</v>
      </c>
      <c r="V53" s="2">
        <v>9210043.9691563603</v>
      </c>
      <c r="W53" s="2">
        <v>1995308.52220294</v>
      </c>
      <c r="X53" s="2">
        <v>5302719.4525963096</v>
      </c>
      <c r="Y53" s="2">
        <v>1255872.5633975</v>
      </c>
      <c r="Z53" s="2">
        <v>2307218.5582168298</v>
      </c>
      <c r="AA53" s="2">
        <v>334482418.38663399</v>
      </c>
      <c r="AB53" s="2">
        <v>382044544.52619398</v>
      </c>
      <c r="AC53" s="2">
        <v>287115017.81559598</v>
      </c>
      <c r="AD53" s="2">
        <v>305696795.74229002</v>
      </c>
      <c r="AE53" s="2">
        <v>391609550</v>
      </c>
      <c r="AF53" s="2"/>
    </row>
    <row r="54" spans="1:32" x14ac:dyDescent="0.3">
      <c r="A54" t="str">
        <f t="shared" si="3"/>
        <v>NORTHROP GRUMMAN</v>
      </c>
      <c r="B54" t="str">
        <f t="shared" si="4"/>
        <v>R&amp;D- SPACE: FLIGHT (APPLIED RESEARCH/EXPLORATORY DEVELOPMENT)</v>
      </c>
      <c r="C54" s="2">
        <f t="shared" si="5"/>
        <v>0</v>
      </c>
      <c r="D54" s="2">
        <f t="shared" si="6"/>
        <v>0</v>
      </c>
      <c r="E54" s="2">
        <f t="shared" si="7"/>
        <v>0</v>
      </c>
      <c r="F54" s="2">
        <f t="shared" si="8"/>
        <v>0</v>
      </c>
      <c r="G54" s="1" t="e">
        <f t="shared" si="9"/>
        <v>#DIV/0!</v>
      </c>
      <c r="H54" s="1" t="e">
        <f t="shared" si="10"/>
        <v>#DIV/0!</v>
      </c>
      <c r="I54" s="1" t="e">
        <f t="shared" si="11"/>
        <v>#DIV/0!</v>
      </c>
      <c r="J54" s="1">
        <f t="shared" si="12"/>
        <v>0</v>
      </c>
      <c r="K54" s="1" t="e">
        <f>AF54/SUM(AF38:AF$71)</f>
        <v>#DIV/0!</v>
      </c>
      <c r="M54" t="s">
        <v>36</v>
      </c>
      <c r="N54" t="s">
        <v>29</v>
      </c>
      <c r="O54" s="2">
        <v>341207.02861334401</v>
      </c>
      <c r="P54" s="2">
        <v>439736.33512483299</v>
      </c>
      <c r="Q54" s="2">
        <v>53457.310102084703</v>
      </c>
      <c r="R54" s="2">
        <v>0</v>
      </c>
      <c r="S54" s="2"/>
      <c r="T54" s="2"/>
      <c r="U54" s="2">
        <v>2574432.2275283299</v>
      </c>
      <c r="V54" s="2"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3">
      <c r="A55" t="str">
        <f t="shared" si="3"/>
        <v>NORTHROP GRUMMAN</v>
      </c>
      <c r="B55" t="str">
        <f t="shared" si="4"/>
        <v>R&amp;D- SPACE: FLIGHT (ENGINEERING DEVELOPMENT)</v>
      </c>
      <c r="C55" s="2">
        <f t="shared" si="5"/>
        <v>227368658.33965999</v>
      </c>
      <c r="D55" s="2">
        <f t="shared" si="6"/>
        <v>29252501.1288625</v>
      </c>
      <c r="E55" s="2">
        <f t="shared" si="7"/>
        <v>2814501</v>
      </c>
      <c r="F55" s="2">
        <f t="shared" si="8"/>
        <v>0</v>
      </c>
      <c r="G55" s="1">
        <f t="shared" si="9"/>
        <v>-0.90378597072429401</v>
      </c>
      <c r="H55" s="1">
        <f t="shared" si="10"/>
        <v>-0.98762142055746538</v>
      </c>
      <c r="I55" s="1">
        <f t="shared" si="11"/>
        <v>0</v>
      </c>
      <c r="J55" s="1">
        <f t="shared" si="12"/>
        <v>3.3602243611023538E-4</v>
      </c>
      <c r="K55" s="1" t="e">
        <f>AF55/SUM(AF38:AF$71)</f>
        <v>#DIV/0!</v>
      </c>
      <c r="M55" t="s">
        <v>36</v>
      </c>
      <c r="N55" t="s">
        <v>32</v>
      </c>
      <c r="O55" s="2">
        <v>308770995.10557902</v>
      </c>
      <c r="P55" s="2">
        <v>381148371.922548</v>
      </c>
      <c r="Q55" s="2">
        <v>352985136.999273</v>
      </c>
      <c r="R55" s="2">
        <v>331940841.49686801</v>
      </c>
      <c r="S55" s="2">
        <v>334362962.025509</v>
      </c>
      <c r="T55" s="2">
        <v>346240144.982149</v>
      </c>
      <c r="U55" s="2">
        <v>418840712.70554698</v>
      </c>
      <c r="V55" s="2">
        <v>455415402.11777699</v>
      </c>
      <c r="W55" s="2">
        <v>409507637.962942</v>
      </c>
      <c r="X55" s="2">
        <v>387890790.30409497</v>
      </c>
      <c r="Y55" s="2">
        <v>372214077.718602</v>
      </c>
      <c r="Z55" s="2">
        <v>293921865.53187197</v>
      </c>
      <c r="AA55" s="2">
        <v>175218962.666868</v>
      </c>
      <c r="AB55" s="2">
        <v>227368658.33965999</v>
      </c>
      <c r="AC55" s="2">
        <v>181428809.94858801</v>
      </c>
      <c r="AD55" s="2">
        <v>29252501.1288625</v>
      </c>
      <c r="AE55" s="2">
        <v>2814501</v>
      </c>
      <c r="AF55" s="2"/>
    </row>
    <row r="56" spans="1:32" x14ac:dyDescent="0.3">
      <c r="A56" t="str">
        <f t="shared" si="3"/>
        <v>NORTHROP GRUMMAN</v>
      </c>
      <c r="B56" t="str">
        <f t="shared" si="4"/>
        <v>R&amp;D- SPACE: SCIENCE/APPLICATIONS (ENGINEERING DEVELOPMENT)</v>
      </c>
      <c r="C56" s="2">
        <f t="shared" si="5"/>
        <v>105509158.78467</v>
      </c>
      <c r="D56" s="2">
        <f t="shared" si="6"/>
        <v>442562556.11162502</v>
      </c>
      <c r="E56" s="2">
        <f t="shared" si="7"/>
        <v>799237091.64380002</v>
      </c>
      <c r="F56" s="2">
        <f t="shared" si="8"/>
        <v>0</v>
      </c>
      <c r="G56" s="1">
        <f t="shared" si="9"/>
        <v>0.80593021394745623</v>
      </c>
      <c r="H56" s="1">
        <f t="shared" si="10"/>
        <v>6.5750494160884694</v>
      </c>
      <c r="I56" s="1">
        <f t="shared" si="11"/>
        <v>0</v>
      </c>
      <c r="J56" s="1">
        <f t="shared" si="12"/>
        <v>9.5420678324082714E-2</v>
      </c>
      <c r="K56" s="1" t="e">
        <f>AF56/SUM(AF38:AF$71)</f>
        <v>#DIV/0!</v>
      </c>
      <c r="M56" t="s">
        <v>36</v>
      </c>
      <c r="N56" t="s">
        <v>37</v>
      </c>
      <c r="O56" s="2">
        <v>41150888.928974196</v>
      </c>
      <c r="P56" s="2">
        <v>21256956.564853199</v>
      </c>
      <c r="Q56" s="2">
        <v>7398661.1855026204</v>
      </c>
      <c r="R56" s="2">
        <v>-336360.346643464</v>
      </c>
      <c r="S56" s="2"/>
      <c r="T56" s="2"/>
      <c r="U56" s="2">
        <v>-58370.8025994626</v>
      </c>
      <c r="V56" s="2"/>
      <c r="W56" s="2">
        <v>-212577.7354485</v>
      </c>
      <c r="X56" s="2"/>
      <c r="Y56" s="2"/>
      <c r="Z56" s="2">
        <v>10747699.8391227</v>
      </c>
      <c r="AA56" s="2">
        <v>30670831.470102798</v>
      </c>
      <c r="AB56" s="2">
        <v>105509158.78467</v>
      </c>
      <c r="AC56" s="2">
        <v>299923933.55083001</v>
      </c>
      <c r="AD56" s="2">
        <v>442562556.11162502</v>
      </c>
      <c r="AE56" s="2">
        <v>799237091.64380002</v>
      </c>
      <c r="AF56" s="2"/>
    </row>
    <row r="57" spans="1:32" x14ac:dyDescent="0.3">
      <c r="A57" t="str">
        <f t="shared" si="3"/>
        <v>NORTHROP GRUMMAN</v>
      </c>
      <c r="B57" t="str">
        <f t="shared" si="4"/>
        <v>SPACE TRANSP &amp; LAUNCH</v>
      </c>
      <c r="C57" s="2">
        <f t="shared" si="5"/>
        <v>569226878.17929697</v>
      </c>
      <c r="D57" s="2">
        <f t="shared" si="6"/>
        <v>512016614.23000401</v>
      </c>
      <c r="E57" s="2">
        <f t="shared" si="7"/>
        <v>496133620</v>
      </c>
      <c r="F57" s="2">
        <f t="shared" si="8"/>
        <v>0</v>
      </c>
      <c r="G57" s="1">
        <f t="shared" si="9"/>
        <v>-3.1020466501638144E-2</v>
      </c>
      <c r="H57" s="1">
        <f t="shared" si="10"/>
        <v>-0.12840795292922524</v>
      </c>
      <c r="I57" s="1">
        <f t="shared" si="11"/>
        <v>0</v>
      </c>
      <c r="J57" s="1">
        <f t="shared" si="12"/>
        <v>5.9233245121813709E-2</v>
      </c>
      <c r="K57" s="1" t="e">
        <f>AF57/SUM(AF38:AF$71)</f>
        <v>#DIV/0!</v>
      </c>
      <c r="M57" t="s">
        <v>36</v>
      </c>
      <c r="N57" t="s">
        <v>27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>
        <v>583908126.28854501</v>
      </c>
      <c r="AB57" s="2">
        <v>569226878.17929697</v>
      </c>
      <c r="AC57" s="2">
        <v>461823982.202941</v>
      </c>
      <c r="AD57" s="2">
        <v>512016614.23000401</v>
      </c>
      <c r="AE57" s="2">
        <v>496133620</v>
      </c>
      <c r="AF57" s="2"/>
    </row>
    <row r="58" spans="1:32" x14ac:dyDescent="0.3">
      <c r="A58" t="str">
        <f t="shared" si="3"/>
        <v>NORTHROP GRUMMAN</v>
      </c>
      <c r="B58" t="str">
        <f t="shared" si="4"/>
        <v>SPACE VEHICLES</v>
      </c>
      <c r="C58" s="2">
        <f t="shared" si="5"/>
        <v>2501774.12952377</v>
      </c>
      <c r="D58" s="2">
        <f t="shared" si="6"/>
        <v>8732202.6269388702</v>
      </c>
      <c r="E58" s="2">
        <f t="shared" si="7"/>
        <v>31169441.359900001</v>
      </c>
      <c r="F58" s="2">
        <f t="shared" si="8"/>
        <v>0</v>
      </c>
      <c r="G58" s="1">
        <f t="shared" si="9"/>
        <v>2.5694821446014302</v>
      </c>
      <c r="H58" s="1">
        <f t="shared" si="10"/>
        <v>11.458935038165624</v>
      </c>
      <c r="I58" s="1">
        <f t="shared" si="11"/>
        <v>0</v>
      </c>
      <c r="J58" s="1">
        <f t="shared" si="12"/>
        <v>3.7213103203547365E-3</v>
      </c>
      <c r="K58" s="1" t="e">
        <f>AF58/SUM(AF38:AF$71)</f>
        <v>#DIV/0!</v>
      </c>
      <c r="M58" t="s">
        <v>36</v>
      </c>
      <c r="N58" t="s">
        <v>34</v>
      </c>
      <c r="O58" s="2">
        <v>-4961365.3971515</v>
      </c>
      <c r="P58" s="2">
        <v>970475.22412716399</v>
      </c>
      <c r="Q58" s="2">
        <v>0</v>
      </c>
      <c r="R58" s="2">
        <v>537663.14062362898</v>
      </c>
      <c r="S58" s="2"/>
      <c r="T58" s="2">
        <v>-649271.85395691998</v>
      </c>
      <c r="U58" s="2">
        <v>42846.145192560398</v>
      </c>
      <c r="V58" s="2">
        <v>1021397.7167967</v>
      </c>
      <c r="W58" s="2">
        <v>0</v>
      </c>
      <c r="X58" s="2"/>
      <c r="Y58" s="2"/>
      <c r="Z58" s="2"/>
      <c r="AA58" s="2">
        <v>5340043.1037835004</v>
      </c>
      <c r="AB58" s="2">
        <v>2501774.12952377</v>
      </c>
      <c r="AC58" s="2">
        <v>151250814.47878799</v>
      </c>
      <c r="AD58" s="2">
        <v>8732202.6269388702</v>
      </c>
      <c r="AE58" s="2">
        <v>31169441.359900001</v>
      </c>
      <c r="AF58" s="2"/>
    </row>
    <row r="59" spans="1:32" x14ac:dyDescent="0.3">
      <c r="A59" t="str">
        <f t="shared" si="3"/>
        <v>RUSSIA SPACE AGENCY</v>
      </c>
      <c r="B59" t="str">
        <f t="shared" si="4"/>
        <v>Other Labeled</v>
      </c>
      <c r="C59" s="2">
        <f t="shared" si="5"/>
        <v>157877867.49397501</v>
      </c>
      <c r="D59" s="2">
        <f t="shared" si="6"/>
        <v>2619052.4772875099</v>
      </c>
      <c r="E59" s="2">
        <f t="shared" si="7"/>
        <v>6014852</v>
      </c>
      <c r="F59" s="2">
        <f t="shared" si="8"/>
        <v>0</v>
      </c>
      <c r="G59" s="1">
        <f t="shared" si="9"/>
        <v>1.296575594479664</v>
      </c>
      <c r="H59" s="1">
        <f t="shared" si="10"/>
        <v>-0.96190186695909397</v>
      </c>
      <c r="I59" s="1">
        <f t="shared" si="11"/>
        <v>0</v>
      </c>
      <c r="J59" s="1">
        <f t="shared" si="12"/>
        <v>7.1811138879770216E-4</v>
      </c>
      <c r="K59" s="1" t="e">
        <f>AF59/SUM(AF38:AF$71)</f>
        <v>#DIV/0!</v>
      </c>
      <c r="M59" t="s">
        <v>38</v>
      </c>
      <c r="N59" t="s">
        <v>26</v>
      </c>
      <c r="O59" s="2">
        <v>141637178.26215899</v>
      </c>
      <c r="P59" s="2">
        <v>277098307.63822001</v>
      </c>
      <c r="Q59" s="2">
        <v>531600036.81458801</v>
      </c>
      <c r="R59" s="2">
        <v>464485088.56079799</v>
      </c>
      <c r="S59" s="2">
        <v>552450019.41364002</v>
      </c>
      <c r="T59" s="2">
        <v>768656839.40025604</v>
      </c>
      <c r="U59" s="2">
        <v>366868123.61607599</v>
      </c>
      <c r="V59" s="2">
        <v>394778719.06763297</v>
      </c>
      <c r="W59" s="2">
        <v>575406808.55172098</v>
      </c>
      <c r="X59" s="2">
        <v>292729219.48913699</v>
      </c>
      <c r="Y59" s="2">
        <v>311189687.15396202</v>
      </c>
      <c r="Z59" s="2">
        <v>152210296.100788</v>
      </c>
      <c r="AA59" s="2">
        <v>216362793.531582</v>
      </c>
      <c r="AB59" s="2">
        <v>157877867.49397501</v>
      </c>
      <c r="AC59" s="2">
        <v>3819800.2749513201</v>
      </c>
      <c r="AD59" s="2">
        <v>2619052.4772875099</v>
      </c>
      <c r="AE59" s="2">
        <v>6014852</v>
      </c>
      <c r="AF59" s="2"/>
    </row>
    <row r="60" spans="1:32" x14ac:dyDescent="0.3">
      <c r="A60" t="str">
        <f t="shared" si="3"/>
        <v>Rocket Lab</v>
      </c>
      <c r="B60" t="str">
        <f t="shared" si="4"/>
        <v>Other Labeled</v>
      </c>
      <c r="C60" s="2">
        <f t="shared" si="5"/>
        <v>108216.03297911699</v>
      </c>
      <c r="D60" s="2">
        <f t="shared" si="6"/>
        <v>387971.98664061201</v>
      </c>
      <c r="E60" s="2">
        <f t="shared" si="7"/>
        <v>1128350</v>
      </c>
      <c r="F60" s="2">
        <f t="shared" si="8"/>
        <v>0</v>
      </c>
      <c r="G60" s="1">
        <f t="shared" si="9"/>
        <v>1.9083285362177924</v>
      </c>
      <c r="H60" s="1">
        <f t="shared" si="10"/>
        <v>9.4268283445369274</v>
      </c>
      <c r="I60" s="1">
        <f t="shared" si="11"/>
        <v>0</v>
      </c>
      <c r="J60" s="1">
        <f t="shared" si="12"/>
        <v>1.3471337042871332E-4</v>
      </c>
      <c r="K60" s="1" t="e">
        <f>AF60/SUM(AF38:AF$71)</f>
        <v>#DIV/0!</v>
      </c>
      <c r="M60" t="s">
        <v>39</v>
      </c>
      <c r="N60" t="s">
        <v>26</v>
      </c>
      <c r="O60" s="2"/>
      <c r="P60" s="2"/>
      <c r="Q60" s="2"/>
      <c r="R60" s="2"/>
      <c r="S60" s="2"/>
      <c r="T60" s="2"/>
      <c r="U60" s="2"/>
      <c r="V60" s="2"/>
      <c r="W60" s="2">
        <v>125077.956947493</v>
      </c>
      <c r="X60" s="2"/>
      <c r="Y60" s="2"/>
      <c r="Z60" s="2"/>
      <c r="AA60" s="2"/>
      <c r="AB60" s="2">
        <v>108216.03297911699</v>
      </c>
      <c r="AC60" s="2">
        <v>1221818.8817580601</v>
      </c>
      <c r="AD60" s="2">
        <v>387971.98664061201</v>
      </c>
      <c r="AE60" s="2">
        <v>1128350</v>
      </c>
      <c r="AF60" s="2"/>
    </row>
    <row r="61" spans="1:32" x14ac:dyDescent="0.3">
      <c r="A61" t="str">
        <f t="shared" si="3"/>
        <v>Rocket Lab</v>
      </c>
      <c r="B61" t="str">
        <f t="shared" si="4"/>
        <v>SPACE TRANSP &amp; LAUNCH</v>
      </c>
      <c r="C61" s="2">
        <f t="shared" si="5"/>
        <v>11364580.4262089</v>
      </c>
      <c r="D61" s="2">
        <f t="shared" si="6"/>
        <v>0</v>
      </c>
      <c r="E61" s="2">
        <f t="shared" si="7"/>
        <v>14099000</v>
      </c>
      <c r="F61" s="2">
        <f t="shared" si="8"/>
        <v>0</v>
      </c>
      <c r="G61" s="1" t="e">
        <f t="shared" si="9"/>
        <v>#DIV/0!</v>
      </c>
      <c r="H61" s="1">
        <f t="shared" si="10"/>
        <v>0.24060893330342448</v>
      </c>
      <c r="I61" s="1">
        <f t="shared" si="11"/>
        <v>0</v>
      </c>
      <c r="J61" s="1">
        <f t="shared" si="12"/>
        <v>1.6832754107098235E-3</v>
      </c>
      <c r="K61" s="1" t="e">
        <f>AF61/SUM(AF38:AF$71)</f>
        <v>#DIV/0!</v>
      </c>
      <c r="M61" t="s">
        <v>39</v>
      </c>
      <c r="N61" t="s">
        <v>27</v>
      </c>
      <c r="O61" s="2"/>
      <c r="P61" s="2"/>
      <c r="Q61" s="2"/>
      <c r="R61" s="2"/>
      <c r="S61" s="2"/>
      <c r="T61" s="2"/>
      <c r="U61" s="2"/>
      <c r="V61" s="2"/>
      <c r="W61" s="2">
        <v>3784970.78714502</v>
      </c>
      <c r="X61" s="2">
        <v>4872124.7732857596</v>
      </c>
      <c r="Y61" s="2">
        <v>0</v>
      </c>
      <c r="Z61" s="2">
        <v>7799094.3327917</v>
      </c>
      <c r="AA61" s="2">
        <v>0</v>
      </c>
      <c r="AB61" s="2">
        <v>11364580.4262089</v>
      </c>
      <c r="AC61" s="2">
        <v>510221.271309976</v>
      </c>
      <c r="AD61" s="2">
        <v>0</v>
      </c>
      <c r="AE61" s="2">
        <v>14099000</v>
      </c>
      <c r="AF61" s="2"/>
    </row>
    <row r="62" spans="1:32" x14ac:dyDescent="0.3">
      <c r="A62" t="str">
        <f t="shared" si="3"/>
        <v>SPACEX</v>
      </c>
      <c r="B62" t="str">
        <f t="shared" si="4"/>
        <v>Other Labeled</v>
      </c>
      <c r="C62" s="2">
        <f t="shared" si="5"/>
        <v>65734357.055307798</v>
      </c>
      <c r="D62" s="2">
        <f t="shared" si="6"/>
        <v>168594075.37621</v>
      </c>
      <c r="E62" s="2">
        <f t="shared" si="7"/>
        <v>98269483.120000005</v>
      </c>
      <c r="F62" s="2">
        <f t="shared" si="8"/>
        <v>0</v>
      </c>
      <c r="G62" s="1">
        <f t="shared" si="9"/>
        <v>-0.41712374589251655</v>
      </c>
      <c r="H62" s="1">
        <f t="shared" si="10"/>
        <v>0.49494857061304631</v>
      </c>
      <c r="I62" s="1">
        <f t="shared" si="11"/>
        <v>0</v>
      </c>
      <c r="J62" s="1">
        <f t="shared" si="12"/>
        <v>1.1732364320807154E-2</v>
      </c>
      <c r="K62" s="1" t="e">
        <f>AF62/SUM(AF38:AF$71)</f>
        <v>#DIV/0!</v>
      </c>
      <c r="M62" t="s">
        <v>40</v>
      </c>
      <c r="N62" t="s">
        <v>26</v>
      </c>
      <c r="O62" s="2"/>
      <c r="P62" s="2">
        <v>5548005.9061740702</v>
      </c>
      <c r="Q62" s="2">
        <v>178355.445803765</v>
      </c>
      <c r="R62" s="2">
        <v>0</v>
      </c>
      <c r="S62" s="2"/>
      <c r="T62" s="2"/>
      <c r="U62" s="2">
        <v>10426732.043254901</v>
      </c>
      <c r="V62" s="2">
        <v>165317273.37464601</v>
      </c>
      <c r="W62" s="2">
        <v>155402767.52509499</v>
      </c>
      <c r="X62" s="2">
        <v>476002348.80852801</v>
      </c>
      <c r="Y62" s="2">
        <v>560445044.856861</v>
      </c>
      <c r="Z62" s="2">
        <v>216539330.452427</v>
      </c>
      <c r="AA62" s="2">
        <v>77497327.190524504</v>
      </c>
      <c r="AB62" s="2">
        <v>65734357.055307798</v>
      </c>
      <c r="AC62" s="2">
        <v>119204027.35939801</v>
      </c>
      <c r="AD62" s="2">
        <v>168594075.37621</v>
      </c>
      <c r="AE62" s="2">
        <v>98269483.120000005</v>
      </c>
      <c r="AF62" s="2"/>
    </row>
    <row r="63" spans="1:32" x14ac:dyDescent="0.3">
      <c r="A63" t="str">
        <f t="shared" si="3"/>
        <v>SPACEX</v>
      </c>
      <c r="B63" t="str">
        <f t="shared" si="4"/>
        <v>R&amp;D- SPACE: AERONAUTICS/SPACE TECHNOLOGY (BASIC RESEARCH)</v>
      </c>
      <c r="C63" s="2">
        <f t="shared" si="5"/>
        <v>0</v>
      </c>
      <c r="D63" s="2">
        <f t="shared" si="6"/>
        <v>0</v>
      </c>
      <c r="E63" s="2">
        <f t="shared" si="7"/>
        <v>0</v>
      </c>
      <c r="F63" s="2">
        <f t="shared" si="8"/>
        <v>0</v>
      </c>
      <c r="G63" s="1" t="e">
        <f t="shared" si="9"/>
        <v>#DIV/0!</v>
      </c>
      <c r="H63" s="1" t="e">
        <f t="shared" si="10"/>
        <v>#DIV/0!</v>
      </c>
      <c r="I63" s="1" t="e">
        <f t="shared" si="11"/>
        <v>#DIV/0!</v>
      </c>
      <c r="J63" s="1">
        <f t="shared" si="12"/>
        <v>0</v>
      </c>
      <c r="K63" s="1" t="e">
        <f>AF63/SUM(AF38:AF$71)</f>
        <v>#DIV/0!</v>
      </c>
      <c r="M63" t="s">
        <v>40</v>
      </c>
      <c r="N63" t="s">
        <v>31</v>
      </c>
      <c r="O63" s="2"/>
      <c r="P63" s="2"/>
      <c r="Q63" s="2"/>
      <c r="R63" s="2"/>
      <c r="S63" s="2">
        <v>393539.642468712</v>
      </c>
      <c r="T63" s="2">
        <v>0</v>
      </c>
      <c r="U63" s="2"/>
      <c r="V63" s="2"/>
      <c r="W63" s="2"/>
      <c r="X63" s="2"/>
      <c r="Y63" s="2"/>
      <c r="Z63" s="2"/>
      <c r="AA63" s="2">
        <v>584538.01675163198</v>
      </c>
      <c r="AB63" s="2"/>
      <c r="AC63" s="2"/>
      <c r="AD63" s="2"/>
      <c r="AE63" s="2"/>
      <c r="AF63" s="2"/>
    </row>
    <row r="64" spans="1:32" x14ac:dyDescent="0.3">
      <c r="A64" t="str">
        <f t="shared" si="3"/>
        <v>SPACEX</v>
      </c>
      <c r="B64" t="str">
        <f t="shared" si="4"/>
        <v>R&amp;D- SPACE: FLIGHT (APPLIED RESEARCH/EXPLORATORY DEVELOPMENT)</v>
      </c>
      <c r="C64" s="2">
        <f t="shared" si="5"/>
        <v>109695413.278604</v>
      </c>
      <c r="D64" s="2">
        <f t="shared" si="6"/>
        <v>856245913.117733</v>
      </c>
      <c r="E64" s="2">
        <f t="shared" si="7"/>
        <v>911559648</v>
      </c>
      <c r="F64" s="2">
        <f t="shared" si="8"/>
        <v>0</v>
      </c>
      <c r="G64" s="1">
        <f t="shared" si="9"/>
        <v>6.4600290681517514E-2</v>
      </c>
      <c r="H64" s="1">
        <f t="shared" si="10"/>
        <v>7.3099158000783877</v>
      </c>
      <c r="I64" s="1">
        <f t="shared" si="11"/>
        <v>0</v>
      </c>
      <c r="J64" s="1">
        <f t="shared" si="12"/>
        <v>0.10883083487294858</v>
      </c>
      <c r="K64" s="1" t="e">
        <f>AF64/SUM(AF38:AF$71)</f>
        <v>#DIV/0!</v>
      </c>
      <c r="M64" t="s">
        <v>40</v>
      </c>
      <c r="N64" t="s">
        <v>29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>
        <v>109695413.278604</v>
      </c>
      <c r="AC64" s="2">
        <v>385827033.04440898</v>
      </c>
      <c r="AD64" s="2">
        <v>856245913.117733</v>
      </c>
      <c r="AE64" s="2">
        <v>911559648</v>
      </c>
      <c r="AF64" s="2"/>
    </row>
    <row r="65" spans="1:32" x14ac:dyDescent="0.3">
      <c r="A65" t="str">
        <f t="shared" si="3"/>
        <v>SPACEX</v>
      </c>
      <c r="B65" t="str">
        <f t="shared" si="4"/>
        <v>SPACE TRANSP &amp; LAUNCH</v>
      </c>
      <c r="C65" s="2">
        <f t="shared" si="5"/>
        <v>1140769269.6077001</v>
      </c>
      <c r="D65" s="2">
        <f t="shared" si="6"/>
        <v>1953663390.1036301</v>
      </c>
      <c r="E65" s="2">
        <f t="shared" si="7"/>
        <v>2099502521.9693</v>
      </c>
      <c r="F65" s="2">
        <f t="shared" si="8"/>
        <v>0</v>
      </c>
      <c r="G65" s="1">
        <f t="shared" si="9"/>
        <v>7.4649058074397479E-2</v>
      </c>
      <c r="H65" s="1">
        <f t="shared" si="10"/>
        <v>0.84042696266818218</v>
      </c>
      <c r="I65" s="1">
        <f t="shared" si="11"/>
        <v>0</v>
      </c>
      <c r="J65" s="1">
        <f t="shared" si="12"/>
        <v>0.25065898077552901</v>
      </c>
      <c r="K65" s="1" t="e">
        <f>AF65/SUM(AF38:AF$71)</f>
        <v>#DIV/0!</v>
      </c>
      <c r="M65" t="s">
        <v>40</v>
      </c>
      <c r="N65" t="s">
        <v>27</v>
      </c>
      <c r="O65" s="2"/>
      <c r="P65" s="2">
        <v>27740.029530870401</v>
      </c>
      <c r="Q65" s="2">
        <v>35048014.554654203</v>
      </c>
      <c r="R65" s="2">
        <v>157000956.58206299</v>
      </c>
      <c r="S65" s="2">
        <v>259254978.32698399</v>
      </c>
      <c r="T65" s="2">
        <v>335878641.54459399</v>
      </c>
      <c r="U65" s="2">
        <v>754512445.50119305</v>
      </c>
      <c r="V65" s="2">
        <v>463532732.09517998</v>
      </c>
      <c r="W65" s="2">
        <v>648895016.45421302</v>
      </c>
      <c r="X65" s="2">
        <v>812508592.90750098</v>
      </c>
      <c r="Y65" s="2">
        <v>761387346.44865</v>
      </c>
      <c r="Z65" s="2">
        <v>938402494.71385098</v>
      </c>
      <c r="AA65" s="2">
        <v>1432904206.1695399</v>
      </c>
      <c r="AB65" s="2">
        <v>1140769269.6077001</v>
      </c>
      <c r="AC65" s="2">
        <v>1949051155.4327199</v>
      </c>
      <c r="AD65" s="2">
        <v>1953663390.1036301</v>
      </c>
      <c r="AE65" s="2">
        <v>2099502521.9693</v>
      </c>
      <c r="AF65" s="2"/>
    </row>
    <row r="66" spans="1:32" x14ac:dyDescent="0.3">
      <c r="A66" t="str">
        <f t="shared" si="3"/>
        <v>UNITED LAUNCH ALLIANCE</v>
      </c>
      <c r="B66" t="str">
        <f t="shared" si="4"/>
        <v>Other Labeled</v>
      </c>
      <c r="C66" s="2">
        <f t="shared" si="5"/>
        <v>0</v>
      </c>
      <c r="D66" s="2">
        <f t="shared" si="6"/>
        <v>13340443.950048899</v>
      </c>
      <c r="E66" s="2">
        <f t="shared" si="7"/>
        <v>16461557.093699999</v>
      </c>
      <c r="F66" s="2">
        <f t="shared" si="8"/>
        <v>0</v>
      </c>
      <c r="G66" s="1">
        <f t="shared" si="9"/>
        <v>0.23395871646682798</v>
      </c>
      <c r="H66" s="1" t="e">
        <f t="shared" si="10"/>
        <v>#DIV/0!</v>
      </c>
      <c r="I66" s="1">
        <f t="shared" si="11"/>
        <v>0</v>
      </c>
      <c r="J66" s="1">
        <f t="shared" si="12"/>
        <v>1.9653403984552856E-3</v>
      </c>
      <c r="K66" s="1" t="e">
        <f>AF66/SUM(AF38:AF$71)</f>
        <v>#DIV/0!</v>
      </c>
      <c r="M66" t="s">
        <v>41</v>
      </c>
      <c r="N66" t="s">
        <v>26</v>
      </c>
      <c r="O66" s="2"/>
      <c r="P66" s="2"/>
      <c r="Q66" s="2">
        <v>1037555041.18929</v>
      </c>
      <c r="R66" s="2">
        <v>140351861.669247</v>
      </c>
      <c r="S66" s="2">
        <v>-989851.26419003995</v>
      </c>
      <c r="T66" s="2">
        <v>-2548778.4714988801</v>
      </c>
      <c r="U66" s="2">
        <v>-2945550.8753988799</v>
      </c>
      <c r="V66" s="2">
        <v>-493033.34715112002</v>
      </c>
      <c r="W66" s="2">
        <v>-5758093.9010236999</v>
      </c>
      <c r="X66" s="2">
        <v>-33078440.097384799</v>
      </c>
      <c r="Y66" s="2">
        <v>-12935.977262275001</v>
      </c>
      <c r="Z66" s="2">
        <v>71629.844820011305</v>
      </c>
      <c r="AA66" s="2">
        <v>1121342.84110155</v>
      </c>
      <c r="AB66" s="2">
        <v>0</v>
      </c>
      <c r="AC66" s="2">
        <v>5277322.2959317695</v>
      </c>
      <c r="AD66" s="2">
        <v>13340443.950048899</v>
      </c>
      <c r="AE66" s="2">
        <v>16461557.093699999</v>
      </c>
      <c r="AF66" s="2"/>
    </row>
    <row r="67" spans="1:32" x14ac:dyDescent="0.3">
      <c r="A67" t="str">
        <f t="shared" si="3"/>
        <v>UNITED LAUNCH ALLIANCE</v>
      </c>
      <c r="B67" t="str">
        <f t="shared" si="4"/>
        <v>R&amp;D- SPACE: AERONAUTICS/SPACE TECHNOLOGY (BASIC RESEARCH)</v>
      </c>
      <c r="C67" s="2">
        <f t="shared" si="5"/>
        <v>0</v>
      </c>
      <c r="D67" s="2">
        <f t="shared" si="6"/>
        <v>0</v>
      </c>
      <c r="E67" s="2">
        <f t="shared" si="7"/>
        <v>0</v>
      </c>
      <c r="F67" s="2">
        <f t="shared" si="8"/>
        <v>0</v>
      </c>
      <c r="G67" s="1" t="e">
        <f t="shared" si="9"/>
        <v>#DIV/0!</v>
      </c>
      <c r="H67" s="1" t="e">
        <f t="shared" si="10"/>
        <v>#DIV/0!</v>
      </c>
      <c r="I67" s="1" t="e">
        <f t="shared" si="11"/>
        <v>#DIV/0!</v>
      </c>
      <c r="J67" s="1">
        <f t="shared" si="12"/>
        <v>0</v>
      </c>
      <c r="K67" s="1" t="e">
        <f>AF67/SUM(AF38:AF$71)</f>
        <v>#DIV/0!</v>
      </c>
      <c r="M67" t="s">
        <v>41</v>
      </c>
      <c r="N67" t="s">
        <v>31</v>
      </c>
      <c r="O67" s="2"/>
      <c r="P67" s="2"/>
      <c r="Q67" s="2"/>
      <c r="R67" s="2"/>
      <c r="S67" s="2">
        <v>833820.298959465</v>
      </c>
      <c r="T67" s="2">
        <v>0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x14ac:dyDescent="0.3">
      <c r="A68" t="str">
        <f t="shared" si="3"/>
        <v>UNITED LAUNCH ALLIANCE</v>
      </c>
      <c r="B68" t="str">
        <f t="shared" si="4"/>
        <v>SPACE TRANSP &amp; LAUNCH</v>
      </c>
      <c r="C68" s="2">
        <f t="shared" si="5"/>
        <v>1498152111.6665599</v>
      </c>
      <c r="D68" s="2">
        <f t="shared" si="6"/>
        <v>1160725124.5162101</v>
      </c>
      <c r="E68" s="2">
        <f t="shared" si="7"/>
        <v>1041630672.8203</v>
      </c>
      <c r="F68" s="2">
        <f t="shared" si="8"/>
        <v>0</v>
      </c>
      <c r="G68" s="1">
        <f t="shared" si="9"/>
        <v>-0.10260349257585744</v>
      </c>
      <c r="H68" s="1">
        <f t="shared" si="10"/>
        <v>-0.30472302197566625</v>
      </c>
      <c r="I68" s="1">
        <f t="shared" si="11"/>
        <v>0</v>
      </c>
      <c r="J68" s="1">
        <f t="shared" si="12"/>
        <v>0.12435997578548409</v>
      </c>
      <c r="K68" s="1" t="e">
        <f>AF68/SUM(AF38:AF$71)</f>
        <v>#DIV/0!</v>
      </c>
      <c r="M68" t="s">
        <v>41</v>
      </c>
      <c r="N68" t="s">
        <v>27</v>
      </c>
      <c r="O68" s="2"/>
      <c r="P68" s="2">
        <v>148402540.606112</v>
      </c>
      <c r="Q68" s="2">
        <v>378688668.85397297</v>
      </c>
      <c r="R68" s="2">
        <v>399561240.37785202</v>
      </c>
      <c r="S68" s="2">
        <v>459812279.50489098</v>
      </c>
      <c r="T68" s="2">
        <v>412714423.78924</v>
      </c>
      <c r="U68" s="2">
        <v>1725936353.97383</v>
      </c>
      <c r="V68" s="2">
        <v>3533470327.9113598</v>
      </c>
      <c r="W68" s="2">
        <v>2625368976.3819599</v>
      </c>
      <c r="X68" s="2">
        <v>2321601488.37888</v>
      </c>
      <c r="Y68" s="2">
        <v>2746934422.4591298</v>
      </c>
      <c r="Z68" s="2">
        <v>2078942244.45081</v>
      </c>
      <c r="AA68" s="2">
        <v>1914354595.52565</v>
      </c>
      <c r="AB68" s="2">
        <v>1498152111.6665599</v>
      </c>
      <c r="AC68" s="2">
        <v>803564316.59292901</v>
      </c>
      <c r="AD68" s="2">
        <v>1160725124.5162101</v>
      </c>
      <c r="AE68" s="2">
        <v>1041630672.8203</v>
      </c>
      <c r="AF68" s="2"/>
    </row>
    <row r="69" spans="1:32" x14ac:dyDescent="0.3">
      <c r="A69" t="str">
        <f t="shared" si="3"/>
        <v>UNITED LAUNCH ALLIANCE</v>
      </c>
      <c r="B69" t="str">
        <f t="shared" si="4"/>
        <v>SPACE VEHICLES</v>
      </c>
      <c r="C69" s="2">
        <f t="shared" si="5"/>
        <v>0</v>
      </c>
      <c r="D69" s="2">
        <f t="shared" si="6"/>
        <v>-7227.0919713047797</v>
      </c>
      <c r="E69" s="2">
        <f t="shared" si="7"/>
        <v>-424307.875</v>
      </c>
      <c r="F69" s="2">
        <f t="shared" si="8"/>
        <v>0</v>
      </c>
      <c r="G69" s="1">
        <f t="shared" si="9"/>
        <v>57.710734093978246</v>
      </c>
      <c r="H69" s="1" t="e">
        <f t="shared" si="10"/>
        <v>#DIV/0!</v>
      </c>
      <c r="I69" s="1">
        <f t="shared" si="11"/>
        <v>0</v>
      </c>
      <c r="J69" s="1">
        <f t="shared" si="12"/>
        <v>-5.0657990819067837E-5</v>
      </c>
      <c r="K69" s="1" t="e">
        <f>AF69/SUM(AF38:AF$71)</f>
        <v>#DIV/0!</v>
      </c>
      <c r="M69" t="s">
        <v>41</v>
      </c>
      <c r="N69" t="s">
        <v>34</v>
      </c>
      <c r="O69" s="2"/>
      <c r="P69" s="2"/>
      <c r="Q69" s="2">
        <v>722220683.14619899</v>
      </c>
      <c r="R69" s="2">
        <v>1390810519.6252201</v>
      </c>
      <c r="S69" s="2">
        <v>2043761675.5139301</v>
      </c>
      <c r="T69" s="2">
        <v>3180839699.0263901</v>
      </c>
      <c r="U69" s="2">
        <v>268690199.54601198</v>
      </c>
      <c r="V69" s="2">
        <v>112652553.60396001</v>
      </c>
      <c r="W69" s="2">
        <v>3525193.0520909098</v>
      </c>
      <c r="X69" s="2">
        <v>11108559.111091699</v>
      </c>
      <c r="Y69" s="2">
        <v>-1269528.0002438801</v>
      </c>
      <c r="Z69" s="2">
        <v>-3473896.1461399999</v>
      </c>
      <c r="AA69" s="2">
        <v>3970198.09212645</v>
      </c>
      <c r="AB69" s="2">
        <v>0</v>
      </c>
      <c r="AC69" s="2"/>
      <c r="AD69" s="2">
        <v>-7227.0919713047797</v>
      </c>
      <c r="AE69" s="2">
        <v>-424307.875</v>
      </c>
      <c r="AF69" s="2"/>
    </row>
    <row r="70" spans="1:32" x14ac:dyDescent="0.3">
      <c r="A70" t="str">
        <f t="shared" si="3"/>
        <v>Virgin Orbit</v>
      </c>
      <c r="B70" t="str">
        <f t="shared" si="4"/>
        <v>Other Labeled</v>
      </c>
      <c r="C70" s="2">
        <f t="shared" si="5"/>
        <v>347217.21811481501</v>
      </c>
      <c r="D70" s="2">
        <f t="shared" si="6"/>
        <v>0</v>
      </c>
      <c r="E70" s="2">
        <f t="shared" si="7"/>
        <v>0</v>
      </c>
      <c r="F70" s="2">
        <f t="shared" si="8"/>
        <v>0</v>
      </c>
      <c r="G70" s="1" t="e">
        <f t="shared" si="9"/>
        <v>#DIV/0!</v>
      </c>
      <c r="H70" s="1">
        <f t="shared" si="10"/>
        <v>-1</v>
      </c>
      <c r="I70" s="1" t="e">
        <f t="shared" si="11"/>
        <v>#DIV/0!</v>
      </c>
      <c r="J70" s="1">
        <f t="shared" si="12"/>
        <v>0</v>
      </c>
      <c r="K70" s="1" t="e">
        <f>AF70/SUM(AF38:AF$71)</f>
        <v>#DIV/0!</v>
      </c>
      <c r="M70" t="s">
        <v>42</v>
      </c>
      <c r="N70" t="s">
        <v>26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>
        <v>1052760.8524776499</v>
      </c>
      <c r="AB70" s="2">
        <v>347217.21811481501</v>
      </c>
      <c r="AC70" s="2">
        <v>0</v>
      </c>
      <c r="AD70" s="2">
        <v>0</v>
      </c>
      <c r="AE70" s="2">
        <v>0</v>
      </c>
      <c r="AF70" s="2"/>
    </row>
    <row r="71" spans="1:32" x14ac:dyDescent="0.3">
      <c r="A71" t="str">
        <f t="shared" si="3"/>
        <v>Virgin Orbit</v>
      </c>
      <c r="B71" t="str">
        <f t="shared" si="4"/>
        <v>SPACE TRANSP &amp; LAUNCH</v>
      </c>
      <c r="C71" s="2">
        <f t="shared" si="5"/>
        <v>40566544.983080901</v>
      </c>
      <c r="D71" s="2">
        <f t="shared" si="6"/>
        <v>0</v>
      </c>
      <c r="E71" s="2">
        <f t="shared" si="7"/>
        <v>-210426</v>
      </c>
      <c r="F71" s="2">
        <f t="shared" si="8"/>
        <v>0</v>
      </c>
      <c r="G71" s="1" t="e">
        <f t="shared" si="9"/>
        <v>#DIV/0!</v>
      </c>
      <c r="H71" s="1">
        <f t="shared" si="10"/>
        <v>-1.0051871807196733</v>
      </c>
      <c r="I71" s="1">
        <f t="shared" si="11"/>
        <v>0</v>
      </c>
      <c r="J71" s="1">
        <f t="shared" si="12"/>
        <v>-2.5122697466063217E-5</v>
      </c>
      <c r="K71" s="1" t="e">
        <f>AF71/SUM(AF38:AF$71)</f>
        <v>#DIV/0!</v>
      </c>
      <c r="M71" t="s">
        <v>42</v>
      </c>
      <c r="N71" t="s">
        <v>27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>
        <v>40566544.983080901</v>
      </c>
      <c r="AC71" s="2">
        <v>2517250.1133785299</v>
      </c>
      <c r="AD71" s="2">
        <v>0</v>
      </c>
      <c r="AE71" s="2">
        <v>-210426</v>
      </c>
      <c r="AF71" s="2"/>
    </row>
    <row r="72" spans="1:32" x14ac:dyDescent="0.3">
      <c r="A72" t="str">
        <f t="shared" si="3"/>
        <v>Grand Total</v>
      </c>
      <c r="B72" t="str">
        <f t="shared" si="4"/>
        <v>NA</v>
      </c>
      <c r="C72" s="2">
        <f t="shared" si="5"/>
        <v>7716087208.5819225</v>
      </c>
      <c r="D72" s="2">
        <f t="shared" si="6"/>
        <v>7689488007.7293177</v>
      </c>
      <c r="E72" s="2">
        <f t="shared" si="7"/>
        <v>8375931775.807601</v>
      </c>
      <c r="F72" s="2">
        <f t="shared" si="8"/>
        <v>0</v>
      </c>
      <c r="G72" s="1">
        <f t="shared" si="9"/>
        <v>8.9270412722964654E-2</v>
      </c>
      <c r="H72" s="1">
        <f t="shared" si="10"/>
        <v>8.5515436695918989E-2</v>
      </c>
      <c r="I72" s="1">
        <f t="shared" si="11"/>
        <v>0</v>
      </c>
      <c r="J72" s="1">
        <f>SUM(J$38:J$71)</f>
        <v>1</v>
      </c>
      <c r="K72" s="1" t="e">
        <f>SUM(K$38:K$71)</f>
        <v>#DIV/0!</v>
      </c>
      <c r="M72" t="s">
        <v>43</v>
      </c>
      <c r="N72" t="s">
        <v>44</v>
      </c>
      <c r="O72" s="2">
        <f t="shared" ref="O72:AE72" si="13">SUM(O39:O71)</f>
        <v>4031651731.0821466</v>
      </c>
      <c r="P72" s="2">
        <f t="shared" si="13"/>
        <v>5588666955.9492264</v>
      </c>
      <c r="Q72" s="2">
        <f t="shared" si="13"/>
        <v>6541405463.5044708</v>
      </c>
      <c r="R72" s="2">
        <f t="shared" si="13"/>
        <v>6328994826.5502214</v>
      </c>
      <c r="S72" s="2">
        <f t="shared" si="13"/>
        <v>6675887728.4488764</v>
      </c>
      <c r="T72" s="2">
        <f t="shared" si="13"/>
        <v>8723266083.5718479</v>
      </c>
      <c r="U72" s="2">
        <f t="shared" si="13"/>
        <v>6078725097.132575</v>
      </c>
      <c r="V72" s="2">
        <f t="shared" si="13"/>
        <v>7249990677.4543047</v>
      </c>
      <c r="W72" s="2">
        <f t="shared" si="13"/>
        <v>6498385255.9050474</v>
      </c>
      <c r="X72" s="2">
        <f t="shared" si="13"/>
        <v>6714641568.8652859</v>
      </c>
      <c r="Y72" s="2">
        <f t="shared" si="13"/>
        <v>7114659283.022686</v>
      </c>
      <c r="Z72" s="2">
        <f t="shared" si="13"/>
        <v>6380685536.0748529</v>
      </c>
      <c r="AA72" s="2">
        <f t="shared" si="13"/>
        <v>7926857468.9319754</v>
      </c>
      <c r="AB72" s="2">
        <f t="shared" si="13"/>
        <v>7716087208.5819225</v>
      </c>
      <c r="AC72" s="2">
        <f t="shared" si="13"/>
        <v>7453019741.8639584</v>
      </c>
      <c r="AD72" s="2">
        <f t="shared" si="13"/>
        <v>7689488007.7293177</v>
      </c>
      <c r="AE72" s="2">
        <f t="shared" si="13"/>
        <v>8375931775.807601</v>
      </c>
      <c r="AF72" s="2"/>
    </row>
    <row r="73" spans="1:32" x14ac:dyDescent="0.3">
      <c r="C73" s="2"/>
      <c r="D73" s="2"/>
      <c r="E73" s="2"/>
      <c r="F73" s="2"/>
      <c r="G73" s="1"/>
      <c r="H73" s="1"/>
      <c r="I73" s="1"/>
      <c r="J73" s="1"/>
      <c r="K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x14ac:dyDescent="0.3">
      <c r="C74" s="2"/>
      <c r="D74" s="2"/>
      <c r="E74" s="2"/>
      <c r="F74" s="2"/>
      <c r="G74" s="1"/>
      <c r="H74" s="1"/>
      <c r="I74" s="1"/>
      <c r="J74" s="1"/>
      <c r="K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x14ac:dyDescent="0.3">
      <c r="C75" s="2"/>
      <c r="D75" s="2"/>
      <c r="E75" s="2"/>
      <c r="F75" s="2"/>
      <c r="G75" s="1"/>
      <c r="H75" s="1"/>
      <c r="I75" s="1"/>
      <c r="J75" s="1"/>
      <c r="K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x14ac:dyDescent="0.3">
      <c r="C76" s="2"/>
      <c r="D76" s="2"/>
      <c r="E76" s="2"/>
      <c r="F76" s="2"/>
      <c r="G76" s="1"/>
      <c r="H76" s="1"/>
      <c r="I76" s="1"/>
      <c r="J76" s="1"/>
      <c r="K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x14ac:dyDescent="0.3">
      <c r="C77" s="2"/>
      <c r="D77" s="2"/>
      <c r="E77" s="2"/>
      <c r="F77" s="2"/>
      <c r="G77" s="1"/>
      <c r="H77" s="1"/>
      <c r="I77" s="1"/>
      <c r="J77" s="1"/>
      <c r="K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3">
      <c r="C78" s="2"/>
      <c r="D78" s="2"/>
      <c r="E78" s="2"/>
      <c r="F78" s="2"/>
      <c r="G78" s="1"/>
      <c r="H78" s="1"/>
      <c r="I78" s="1"/>
      <c r="J78" s="1"/>
      <c r="K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x14ac:dyDescent="0.3">
      <c r="C79" s="2"/>
      <c r="D79" s="2"/>
      <c r="E79" s="2"/>
      <c r="F79" s="2"/>
      <c r="G79" s="1"/>
      <c r="H79" s="1"/>
      <c r="I79" s="1"/>
      <c r="J79" s="1"/>
      <c r="K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x14ac:dyDescent="0.3">
      <c r="C80" s="2"/>
      <c r="D80" s="2"/>
      <c r="E80" s="2"/>
      <c r="F80" s="2"/>
      <c r="G80" s="1"/>
      <c r="H80" s="1"/>
      <c r="I80" s="1"/>
      <c r="J80" s="1"/>
      <c r="K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3:32" x14ac:dyDescent="0.3">
      <c r="C81" s="2"/>
      <c r="D81" s="2"/>
      <c r="E81" s="2"/>
      <c r="F81" s="2"/>
      <c r="G81" s="1"/>
      <c r="H81" s="1"/>
      <c r="I81" s="1"/>
      <c r="J81" s="1"/>
      <c r="K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3:32" x14ac:dyDescent="0.3">
      <c r="C82" s="2"/>
      <c r="D82" s="2"/>
      <c r="E82" s="2"/>
      <c r="F82" s="2"/>
      <c r="G82" s="1"/>
      <c r="H82" s="1"/>
      <c r="I82" s="1"/>
      <c r="J82" s="1"/>
      <c r="K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3:32" x14ac:dyDescent="0.3">
      <c r="C83" s="2"/>
      <c r="D83" s="2"/>
      <c r="E83" s="2"/>
      <c r="F83" s="2"/>
      <c r="G83" s="1"/>
      <c r="H83" s="1"/>
      <c r="I83" s="1"/>
      <c r="J83" s="1"/>
      <c r="K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3:32" x14ac:dyDescent="0.3">
      <c r="C84" s="2"/>
      <c r="D84" s="2"/>
      <c r="E84" s="2"/>
      <c r="F84" s="2"/>
      <c r="G84" s="1"/>
      <c r="H84" s="1"/>
      <c r="I84" s="1"/>
      <c r="J84" s="1"/>
      <c r="K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3:32" x14ac:dyDescent="0.3">
      <c r="C85" s="2"/>
      <c r="D85" s="2"/>
      <c r="E85" s="2"/>
      <c r="F85" s="2"/>
      <c r="G85" s="1"/>
      <c r="H85" s="1"/>
      <c r="I85" s="1"/>
      <c r="J85" s="1"/>
      <c r="K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3:32" x14ac:dyDescent="0.3">
      <c r="C86" s="2"/>
      <c r="D86" s="2"/>
      <c r="E86" s="2"/>
      <c r="F86" s="2"/>
      <c r="G86" s="1"/>
      <c r="H86" s="1"/>
      <c r="I86" s="1"/>
      <c r="J86" s="1"/>
      <c r="K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3:32" x14ac:dyDescent="0.3">
      <c r="C87" s="2"/>
      <c r="D87" s="2"/>
      <c r="E87" s="2"/>
      <c r="F87" s="2"/>
      <c r="G87" s="1"/>
      <c r="H87" s="1"/>
      <c r="I87" s="1"/>
      <c r="J87" s="1"/>
      <c r="K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3:32" x14ac:dyDescent="0.3">
      <c r="C88" s="2"/>
      <c r="D88" s="2"/>
      <c r="E88" s="2"/>
      <c r="F88" s="2"/>
      <c r="G88" s="1"/>
      <c r="H88" s="1"/>
      <c r="I88" s="1"/>
      <c r="J88" s="1"/>
      <c r="K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3:32" x14ac:dyDescent="0.3">
      <c r="C89" s="2"/>
      <c r="D89" s="2"/>
      <c r="E89" s="2"/>
      <c r="F89" s="2"/>
      <c r="G89" s="1"/>
      <c r="H89" s="1"/>
      <c r="I89" s="1"/>
      <c r="J89" s="1"/>
      <c r="K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3:32" x14ac:dyDescent="0.3">
      <c r="C90" s="2"/>
      <c r="D90" s="2"/>
      <c r="E90" s="2"/>
      <c r="F90" s="2"/>
      <c r="G90" s="1"/>
      <c r="H90" s="1"/>
      <c r="I90" s="1"/>
      <c r="J90" s="1"/>
      <c r="K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3:32" x14ac:dyDescent="0.3">
      <c r="C91" s="2"/>
      <c r="D91" s="2"/>
      <c r="E91" s="2"/>
      <c r="F91" s="2"/>
      <c r="G91" s="1"/>
      <c r="H91" s="1"/>
      <c r="I91" s="1"/>
      <c r="J91" s="1"/>
      <c r="K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3:32" x14ac:dyDescent="0.3">
      <c r="C92" s="2"/>
      <c r="D92" s="2"/>
      <c r="E92" s="2"/>
      <c r="F92" s="2"/>
      <c r="G92" s="1"/>
      <c r="H92" s="1"/>
      <c r="I92" s="1"/>
      <c r="J92" s="1"/>
      <c r="K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3:32" x14ac:dyDescent="0.3">
      <c r="C93" s="2"/>
      <c r="D93" s="2"/>
      <c r="E93" s="2"/>
      <c r="F93" s="2"/>
      <c r="G93" s="1"/>
      <c r="H93" s="1"/>
      <c r="I93" s="1"/>
      <c r="J93" s="1"/>
      <c r="K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3:32" x14ac:dyDescent="0.3">
      <c r="C94" s="2"/>
      <c r="D94" s="2"/>
      <c r="E94" s="2"/>
      <c r="F94" s="2"/>
      <c r="G94" s="1"/>
      <c r="H94" s="1"/>
      <c r="I94" s="1"/>
      <c r="J94" s="1"/>
      <c r="K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3:32" x14ac:dyDescent="0.3">
      <c r="C95" s="2"/>
      <c r="D95" s="2"/>
      <c r="E95" s="2"/>
      <c r="F95" s="2"/>
      <c r="G95" s="1"/>
      <c r="H95" s="1"/>
      <c r="I95" s="1"/>
      <c r="J95" s="1"/>
      <c r="K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3:32" x14ac:dyDescent="0.3">
      <c r="C96" s="2"/>
      <c r="D96" s="2"/>
      <c r="E96" s="2"/>
      <c r="F96" s="2"/>
      <c r="G96" s="1"/>
      <c r="H96" s="1"/>
      <c r="I96" s="1"/>
      <c r="J96" s="1"/>
      <c r="K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3:32" x14ac:dyDescent="0.3">
      <c r="C97" s="2"/>
      <c r="D97" s="2"/>
      <c r="E97" s="2"/>
      <c r="F97" s="2"/>
      <c r="G97" s="1"/>
      <c r="H97" s="1"/>
      <c r="I97" s="1"/>
      <c r="J97" s="1"/>
      <c r="K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3:32" x14ac:dyDescent="0.3">
      <c r="C98" s="2"/>
      <c r="D98" s="2"/>
      <c r="E98" s="2"/>
      <c r="F98" s="2"/>
      <c r="G98" s="1"/>
      <c r="H98" s="1"/>
      <c r="I98" s="1"/>
      <c r="J98" s="1"/>
      <c r="K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3:32" x14ac:dyDescent="0.3">
      <c r="C99" s="2"/>
      <c r="D99" s="2"/>
      <c r="E99" s="2"/>
      <c r="F99" s="2"/>
      <c r="G99" s="1"/>
      <c r="H99" s="1"/>
      <c r="I99" s="1"/>
      <c r="J99" s="1"/>
      <c r="K99" s="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3:32" x14ac:dyDescent="0.3">
      <c r="C100" s="2"/>
      <c r="D100" s="2"/>
      <c r="E100" s="2"/>
      <c r="F100" s="2"/>
      <c r="G100" s="1"/>
      <c r="H100" s="1"/>
      <c r="I100" s="1"/>
      <c r="J100" s="1"/>
      <c r="K100" s="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3:32" x14ac:dyDescent="0.3">
      <c r="C101" s="2"/>
      <c r="D101" s="2"/>
      <c r="E101" s="2"/>
      <c r="F101" s="2"/>
      <c r="G101" s="1"/>
      <c r="H101" s="1"/>
      <c r="I101" s="1"/>
      <c r="J101" s="1"/>
      <c r="K101" s="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3:32" x14ac:dyDescent="0.3">
      <c r="C102" s="2"/>
      <c r="D102" s="2"/>
      <c r="E102" s="2"/>
      <c r="F102" s="2"/>
      <c r="G102" s="1"/>
      <c r="H102" s="1"/>
      <c r="I102" s="1"/>
      <c r="J102" s="1"/>
      <c r="K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3:32" x14ac:dyDescent="0.3">
      <c r="C103" s="2"/>
      <c r="D103" s="2"/>
      <c r="E103" s="2"/>
      <c r="F103" s="2"/>
      <c r="G103" s="1"/>
      <c r="H103" s="1"/>
      <c r="I103" s="1"/>
      <c r="J103" s="1"/>
      <c r="K103" s="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3:32" x14ac:dyDescent="0.3">
      <c r="C104" s="2"/>
      <c r="D104" s="2"/>
      <c r="E104" s="2"/>
      <c r="F104" s="2"/>
      <c r="G104" s="1"/>
      <c r="H104" s="1"/>
      <c r="I104" s="1"/>
      <c r="J104" s="1"/>
      <c r="K104" s="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86"/>
  <sheetViews>
    <sheetView workbookViewId="0">
      <pane xSplit="2" ySplit="1" topLeftCell="C31" activePane="bottomRight" state="frozen"/>
      <selection pane="topRight"/>
      <selection pane="bottomLeft"/>
      <selection pane="bottomRight" activeCell="A31" sqref="A31"/>
    </sheetView>
  </sheetViews>
  <sheetFormatPr defaultColWidth="11.5546875" defaultRowHeight="14.4" x14ac:dyDescent="0.3"/>
  <sheetData>
    <row r="1" spans="1:32" x14ac:dyDescent="0.3">
      <c r="A1" t="str">
        <f t="shared" ref="A1:A42" si="0">M1</f>
        <v>SpaceParentID</v>
      </c>
      <c r="B1" t="str">
        <f t="shared" ref="B1:B42" si="1">N1</f>
        <v>TopProject</v>
      </c>
      <c r="M1" t="s">
        <v>78</v>
      </c>
      <c r="N1" t="s">
        <v>128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</row>
    <row r="2" spans="1:32" x14ac:dyDescent="0.3">
      <c r="A2" t="str">
        <f t="shared" si="0"/>
        <v>ABL Space</v>
      </c>
      <c r="B2">
        <f t="shared" si="1"/>
        <v>0</v>
      </c>
      <c r="M2" t="s">
        <v>97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2300000</v>
      </c>
      <c r="AC2" s="2">
        <v>750000</v>
      </c>
      <c r="AD2" s="2">
        <v>1499952</v>
      </c>
      <c r="AE2" s="2">
        <v>17054988</v>
      </c>
      <c r="AF2" s="2"/>
    </row>
    <row r="3" spans="1:32" x14ac:dyDescent="0.3">
      <c r="A3" t="str">
        <f t="shared" si="0"/>
        <v>BLUE ORIGIN</v>
      </c>
      <c r="B3">
        <f t="shared" si="1"/>
        <v>0</v>
      </c>
      <c r="M3" t="s">
        <v>100</v>
      </c>
      <c r="O3" s="2"/>
      <c r="P3" s="2"/>
      <c r="Q3" s="2"/>
      <c r="R3" s="2"/>
      <c r="S3" s="2"/>
      <c r="T3" s="2"/>
      <c r="U3" s="2"/>
      <c r="V3" s="2"/>
      <c r="W3" s="2"/>
      <c r="X3" s="2">
        <v>781920</v>
      </c>
      <c r="Y3" s="2">
        <v>664628.46100000001</v>
      </c>
      <c r="Z3" s="2">
        <v>1372059.9649</v>
      </c>
      <c r="AA3" s="2">
        <v>6485012.9752000002</v>
      </c>
      <c r="AB3" s="2">
        <v>233091938.14840001</v>
      </c>
      <c r="AC3" s="2">
        <v>280500432.59960002</v>
      </c>
      <c r="AD3" s="2">
        <v>17454119</v>
      </c>
      <c r="AE3" s="2">
        <v>440844387.61000001</v>
      </c>
      <c r="AF3" s="2"/>
    </row>
    <row r="4" spans="1:32" x14ac:dyDescent="0.3">
      <c r="A4" t="str">
        <f t="shared" si="0"/>
        <v>BOEING</v>
      </c>
      <c r="B4" t="str">
        <f t="shared" si="1"/>
        <v>EELV</v>
      </c>
      <c r="M4" t="s">
        <v>104</v>
      </c>
      <c r="N4" t="s">
        <v>129</v>
      </c>
      <c r="O4" s="2">
        <v>76061909.040000007</v>
      </c>
      <c r="P4" s="2">
        <v>751834383.54999995</v>
      </c>
      <c r="Q4" s="2">
        <v>23973127.149999999</v>
      </c>
      <c r="R4" s="2"/>
      <c r="S4" s="2">
        <v>782731</v>
      </c>
      <c r="T4" s="2"/>
      <c r="U4" s="2"/>
      <c r="V4" s="2"/>
      <c r="W4" s="2"/>
      <c r="X4" s="2"/>
      <c r="Y4" s="2"/>
      <c r="Z4" s="2">
        <v>0</v>
      </c>
      <c r="AA4" s="2"/>
      <c r="AB4" s="2"/>
      <c r="AC4" s="2"/>
      <c r="AD4" s="2"/>
      <c r="AE4" s="2"/>
      <c r="AF4" s="2"/>
    </row>
    <row r="5" spans="1:32" x14ac:dyDescent="0.3">
      <c r="A5" t="str">
        <f t="shared" si="0"/>
        <v>BOEING</v>
      </c>
      <c r="B5" t="str">
        <f t="shared" si="1"/>
        <v>MUOS</v>
      </c>
      <c r="M5" t="s">
        <v>104</v>
      </c>
      <c r="N5" t="s">
        <v>130</v>
      </c>
      <c r="O5" s="2"/>
      <c r="P5" s="2"/>
      <c r="Q5" s="2">
        <v>14711802.41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1039440.375</v>
      </c>
      <c r="AE5" s="2">
        <v>507025.51559999998</v>
      </c>
      <c r="AF5" s="2"/>
    </row>
    <row r="6" spans="1:32" x14ac:dyDescent="0.3">
      <c r="A6" t="str">
        <f t="shared" si="0"/>
        <v>BOEING</v>
      </c>
      <c r="B6" t="str">
        <f t="shared" si="1"/>
        <v>NAVSTAR GPS</v>
      </c>
      <c r="M6" t="s">
        <v>104</v>
      </c>
      <c r="N6" t="s">
        <v>131</v>
      </c>
      <c r="O6" s="2">
        <v>130104154</v>
      </c>
      <c r="P6" s="2">
        <v>101712609.77</v>
      </c>
      <c r="Q6" s="2">
        <v>71474948.010000005</v>
      </c>
      <c r="R6" s="2">
        <v>151319823.625</v>
      </c>
      <c r="S6" s="2">
        <v>25245661.343699999</v>
      </c>
      <c r="T6" s="2">
        <v>45607537.834899999</v>
      </c>
      <c r="U6" s="2">
        <v>68341872.959999993</v>
      </c>
      <c r="V6" s="2">
        <v>70970481</v>
      </c>
      <c r="W6" s="2">
        <v>64422175.439999998</v>
      </c>
      <c r="X6" s="2">
        <v>54249089.765600003</v>
      </c>
      <c r="Y6" s="2">
        <v>-4150493</v>
      </c>
      <c r="Z6" s="2">
        <v>-760185.71880000003</v>
      </c>
      <c r="AA6" s="2"/>
      <c r="AB6" s="2">
        <v>-22374.55</v>
      </c>
      <c r="AC6" s="2"/>
      <c r="AD6" s="2"/>
      <c r="AE6" s="2"/>
      <c r="AF6" s="2"/>
    </row>
    <row r="7" spans="1:32" x14ac:dyDescent="0.3">
      <c r="A7" t="str">
        <f t="shared" si="0"/>
        <v>BOEING</v>
      </c>
      <c r="B7" t="str">
        <f t="shared" si="1"/>
        <v>Other Labeled</v>
      </c>
      <c r="M7" t="s">
        <v>104</v>
      </c>
      <c r="N7" t="s">
        <v>132</v>
      </c>
      <c r="O7" s="2">
        <v>180100000</v>
      </c>
      <c r="P7" s="2">
        <v>163271103</v>
      </c>
      <c r="Q7" s="2">
        <v>89851941</v>
      </c>
      <c r="R7" s="2"/>
      <c r="S7" s="2">
        <v>926856</v>
      </c>
      <c r="T7" s="2">
        <v>331905</v>
      </c>
      <c r="U7" s="2"/>
      <c r="V7" s="2"/>
      <c r="W7" s="2">
        <v>-15186860.310000001</v>
      </c>
      <c r="X7" s="2">
        <v>5000000</v>
      </c>
      <c r="Y7" s="2">
        <v>993786</v>
      </c>
      <c r="Z7" s="2">
        <v>0</v>
      </c>
      <c r="AA7" s="2"/>
      <c r="AB7" s="2">
        <v>29447172</v>
      </c>
      <c r="AC7" s="2"/>
      <c r="AD7" s="2"/>
      <c r="AE7" s="2"/>
      <c r="AF7" s="2"/>
    </row>
    <row r="8" spans="1:32" x14ac:dyDescent="0.3">
      <c r="A8" t="str">
        <f t="shared" si="0"/>
        <v>BOEING</v>
      </c>
      <c r="B8" t="str">
        <f t="shared" si="1"/>
        <v>WIDEBAND GAPFILLER</v>
      </c>
      <c r="M8" t="s">
        <v>104</v>
      </c>
      <c r="N8" t="s">
        <v>133</v>
      </c>
      <c r="O8" s="2">
        <v>395839356</v>
      </c>
      <c r="P8" s="2">
        <v>284315394.31999999</v>
      </c>
      <c r="Q8" s="2">
        <v>286935392.01999998</v>
      </c>
      <c r="R8" s="2">
        <v>219909849.41999999</v>
      </c>
      <c r="S8" s="2">
        <v>532663168.33590001</v>
      </c>
      <c r="T8" s="2">
        <v>1147341335.6466</v>
      </c>
      <c r="U8" s="2">
        <v>49513492.840000004</v>
      </c>
      <c r="V8" s="2">
        <v>-32128470.02</v>
      </c>
      <c r="W8" s="2">
        <v>23912731.41</v>
      </c>
      <c r="X8" s="2">
        <v>80177583.3125</v>
      </c>
      <c r="Y8" s="2">
        <v>60417082.019500002</v>
      </c>
      <c r="Z8" s="2">
        <v>11517217.82</v>
      </c>
      <c r="AA8" s="2">
        <v>329800799.62</v>
      </c>
      <c r="AB8" s="2">
        <v>321677960.51999998</v>
      </c>
      <c r="AC8" s="2">
        <v>78277731.030000001</v>
      </c>
      <c r="AD8" s="2">
        <v>9325808.1300000008</v>
      </c>
      <c r="AE8" s="2">
        <v>59066731.125</v>
      </c>
      <c r="AF8" s="2"/>
    </row>
    <row r="9" spans="1:32" x14ac:dyDescent="0.3">
      <c r="A9" t="str">
        <f t="shared" si="0"/>
        <v>BOEING</v>
      </c>
      <c r="B9">
        <f t="shared" si="1"/>
        <v>0</v>
      </c>
      <c r="M9" t="s">
        <v>104</v>
      </c>
      <c r="O9" s="2">
        <v>667122097.72000003</v>
      </c>
      <c r="P9" s="2">
        <v>999237120.76189995</v>
      </c>
      <c r="Q9" s="2">
        <v>1065046155.72</v>
      </c>
      <c r="R9" s="2">
        <v>1144645533.1406</v>
      </c>
      <c r="S9" s="2">
        <v>1210452534.5423999</v>
      </c>
      <c r="T9" s="2">
        <v>1217947573.2298999</v>
      </c>
      <c r="U9" s="2">
        <v>1520074705.4874001</v>
      </c>
      <c r="V9" s="2">
        <v>1332614820.9194</v>
      </c>
      <c r="W9" s="2">
        <v>1393363701.4200001</v>
      </c>
      <c r="X9" s="2">
        <v>1493936566.0783999</v>
      </c>
      <c r="Y9" s="2">
        <v>1562149275.1231</v>
      </c>
      <c r="Z9" s="2">
        <v>1845380779.8598001</v>
      </c>
      <c r="AA9" s="2">
        <v>1731494838.1499</v>
      </c>
      <c r="AB9" s="2">
        <v>1546375679.289</v>
      </c>
      <c r="AC9" s="2">
        <v>1651440794.2216001</v>
      </c>
      <c r="AD9" s="2">
        <v>1686466063.5150001</v>
      </c>
      <c r="AE9" s="2">
        <v>1558588205.7131</v>
      </c>
      <c r="AF9" s="2"/>
    </row>
    <row r="10" spans="1:32" x14ac:dyDescent="0.3">
      <c r="A10" t="str">
        <f t="shared" si="0"/>
        <v>CALIFORNIA INSTITUTE OF TECHNOLOGY</v>
      </c>
      <c r="B10" t="str">
        <f t="shared" si="1"/>
        <v>Other Labeled</v>
      </c>
      <c r="M10" t="s">
        <v>119</v>
      </c>
      <c r="N10" t="s">
        <v>132</v>
      </c>
      <c r="O10" s="2">
        <v>6646526</v>
      </c>
      <c r="P10" s="2">
        <v>1272574</v>
      </c>
      <c r="Q10" s="2"/>
      <c r="R10" s="2"/>
      <c r="S10" s="2"/>
      <c r="T10" s="2"/>
      <c r="U10" s="2"/>
      <c r="V10" s="2"/>
      <c r="W10" s="2"/>
      <c r="X10" s="2"/>
      <c r="Y10" s="2"/>
      <c r="Z10" s="2">
        <v>3149717</v>
      </c>
      <c r="AA10" s="2">
        <v>3501123</v>
      </c>
      <c r="AB10" s="2">
        <v>3350000</v>
      </c>
      <c r="AC10" s="2"/>
      <c r="AD10" s="2"/>
      <c r="AE10" s="2"/>
      <c r="AF10" s="2"/>
    </row>
    <row r="11" spans="1:32" x14ac:dyDescent="0.3">
      <c r="A11" t="str">
        <f t="shared" si="0"/>
        <v>CALIFORNIA INSTITUTE OF TECHNOLOGY</v>
      </c>
      <c r="B11">
        <f t="shared" si="1"/>
        <v>0</v>
      </c>
      <c r="M11" t="s">
        <v>119</v>
      </c>
      <c r="O11" s="2">
        <v>1722619954.6192999</v>
      </c>
      <c r="P11" s="2">
        <v>1780405273.6443999</v>
      </c>
      <c r="Q11" s="2">
        <v>1738681674.7009001</v>
      </c>
      <c r="R11" s="2">
        <v>1653348261.8513999</v>
      </c>
      <c r="S11" s="2">
        <v>1629652202.9521999</v>
      </c>
      <c r="T11" s="2">
        <v>1671519359.4695001</v>
      </c>
      <c r="U11" s="2">
        <v>1709066992.4398999</v>
      </c>
      <c r="V11" s="2">
        <v>1717744631.47</v>
      </c>
      <c r="W11" s="2">
        <v>1855991704.4418001</v>
      </c>
      <c r="X11" s="2">
        <v>2138632543.5039001</v>
      </c>
      <c r="Y11" s="2">
        <v>2351964282.7873998</v>
      </c>
      <c r="Z11" s="2">
        <v>2707622873.0436001</v>
      </c>
      <c r="AA11" s="2">
        <v>3027938816.0943999</v>
      </c>
      <c r="AB11" s="2">
        <v>2815013191.4253998</v>
      </c>
      <c r="AC11" s="2">
        <v>2353682832.1705999</v>
      </c>
      <c r="AD11" s="2">
        <v>2648084317.1606002</v>
      </c>
      <c r="AE11" s="2">
        <v>2915419456.0369</v>
      </c>
      <c r="AF11" s="2"/>
    </row>
    <row r="12" spans="1:32" x14ac:dyDescent="0.3">
      <c r="A12" t="str">
        <f t="shared" si="0"/>
        <v>Firefly Aerospace</v>
      </c>
      <c r="B12">
        <f t="shared" si="1"/>
        <v>0</v>
      </c>
      <c r="M12" t="s">
        <v>110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>
        <v>25000</v>
      </c>
      <c r="AB12" s="2"/>
      <c r="AC12" s="2">
        <v>49899250.5</v>
      </c>
      <c r="AD12" s="2">
        <v>37869252</v>
      </c>
      <c r="AE12" s="2">
        <v>94871677</v>
      </c>
      <c r="AF12" s="2"/>
    </row>
    <row r="13" spans="1:32" x14ac:dyDescent="0.3">
      <c r="A13" t="str">
        <f t="shared" si="0"/>
        <v>JOHNS HOPKINS UNIVERSITY</v>
      </c>
      <c r="B13" t="str">
        <f t="shared" si="1"/>
        <v>Other Labeled</v>
      </c>
      <c r="M13" t="s">
        <v>120</v>
      </c>
      <c r="N13" t="s">
        <v>132</v>
      </c>
      <c r="O13" s="2">
        <v>2580829</v>
      </c>
      <c r="P13" s="2">
        <v>60000</v>
      </c>
      <c r="Q13" s="2"/>
      <c r="R13" s="2"/>
      <c r="S13" s="2"/>
      <c r="T13" s="2"/>
      <c r="U13" s="2"/>
      <c r="V13" s="2">
        <v>-9520.4500000000007</v>
      </c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t="str">
        <f t="shared" si="0"/>
        <v>JOHNS HOPKINS UNIVERSITY</v>
      </c>
      <c r="B14">
        <f t="shared" si="1"/>
        <v>0</v>
      </c>
      <c r="M14" t="s">
        <v>120</v>
      </c>
      <c r="O14" s="2">
        <v>100668229</v>
      </c>
      <c r="P14" s="2">
        <v>167520283.16999999</v>
      </c>
      <c r="Q14" s="2">
        <v>241065205.41229999</v>
      </c>
      <c r="R14" s="2">
        <v>205884077.40419999</v>
      </c>
      <c r="S14" s="2">
        <v>169763126.16850001</v>
      </c>
      <c r="T14" s="2">
        <v>189606407.28439999</v>
      </c>
      <c r="U14" s="2">
        <v>165577355.68000001</v>
      </c>
      <c r="V14" s="2">
        <v>160650471</v>
      </c>
      <c r="W14" s="2">
        <v>212985656.12020001</v>
      </c>
      <c r="X14" s="2">
        <v>226347549.11179999</v>
      </c>
      <c r="Y14" s="2">
        <v>160823866.17649999</v>
      </c>
      <c r="Z14" s="2">
        <v>287713993.98979998</v>
      </c>
      <c r="AA14" s="2">
        <v>208584822.34779999</v>
      </c>
      <c r="AB14" s="2">
        <v>320076010.39969999</v>
      </c>
      <c r="AC14" s="2">
        <v>272014788.09460002</v>
      </c>
      <c r="AD14" s="2">
        <v>390672453.42159998</v>
      </c>
      <c r="AE14" s="2">
        <v>507034415.44929999</v>
      </c>
      <c r="AF14" s="2"/>
    </row>
    <row r="15" spans="1:32" x14ac:dyDescent="0.3">
      <c r="A15" t="str">
        <f t="shared" si="0"/>
        <v>LORAL SPACE</v>
      </c>
      <c r="B15" t="str">
        <f t="shared" si="1"/>
        <v>Other Labeled</v>
      </c>
      <c r="M15" t="s">
        <v>121</v>
      </c>
      <c r="N15" t="s">
        <v>132</v>
      </c>
      <c r="O15" s="2"/>
      <c r="P15" s="2"/>
      <c r="Q15" s="2"/>
      <c r="R15" s="2"/>
      <c r="S15" s="2">
        <v>2136595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t="str">
        <f t="shared" si="0"/>
        <v>LORAL SPACE</v>
      </c>
      <c r="B16">
        <f t="shared" si="1"/>
        <v>0</v>
      </c>
      <c r="M16" t="s">
        <v>121</v>
      </c>
      <c r="O16" s="2">
        <v>55196033.640000001</v>
      </c>
      <c r="P16" s="2">
        <v>0</v>
      </c>
      <c r="Q16" s="2">
        <v>87093144.980000004</v>
      </c>
      <c r="R16" s="2">
        <v>27694819.092500001</v>
      </c>
      <c r="S16" s="2">
        <v>29568402.6406</v>
      </c>
      <c r="T16" s="2">
        <v>12766835.385</v>
      </c>
      <c r="U16" s="2">
        <v>125848.59</v>
      </c>
      <c r="V16" s="2"/>
      <c r="W16" s="2">
        <v>0</v>
      </c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3">
      <c r="A17" t="str">
        <f t="shared" si="0"/>
        <v>MAXAR TECHNOLOGIES</v>
      </c>
      <c r="B17">
        <f t="shared" si="1"/>
        <v>0</v>
      </c>
      <c r="M17" t="s">
        <v>122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>
        <v>22325557</v>
      </c>
      <c r="AA17" s="2">
        <v>226862403.43000001</v>
      </c>
      <c r="AB17" s="2">
        <v>123580406.37</v>
      </c>
      <c r="AC17" s="2">
        <v>93644007.200000003</v>
      </c>
      <c r="AD17" s="2">
        <v>206959374.25</v>
      </c>
      <c r="AE17" s="2">
        <v>185665893</v>
      </c>
      <c r="AF17" s="2"/>
    </row>
    <row r="18" spans="1:32" x14ac:dyDescent="0.3">
      <c r="A18" t="str">
        <f t="shared" si="0"/>
        <v>MDA</v>
      </c>
      <c r="B18">
        <f t="shared" si="1"/>
        <v>0</v>
      </c>
      <c r="M18" t="s">
        <v>123</v>
      </c>
      <c r="O18" s="2">
        <v>27500</v>
      </c>
      <c r="P18" s="2">
        <v>-1458.35</v>
      </c>
      <c r="Q18" s="2">
        <v>1458.35</v>
      </c>
      <c r="R18" s="2">
        <v>990000</v>
      </c>
      <c r="S18" s="2">
        <v>1822031.3125</v>
      </c>
      <c r="T18" s="2">
        <v>558406.6875</v>
      </c>
      <c r="U18" s="2">
        <v>4150000</v>
      </c>
      <c r="V18" s="2">
        <v>7076942.3399999999</v>
      </c>
      <c r="W18" s="2">
        <v>0</v>
      </c>
      <c r="X18" s="2">
        <v>1166012.97</v>
      </c>
      <c r="Y18" s="2">
        <v>23933409</v>
      </c>
      <c r="Z18" s="2">
        <v>249996</v>
      </c>
      <c r="AA18" s="2"/>
      <c r="AB18" s="2"/>
      <c r="AC18" s="2"/>
      <c r="AD18" s="2"/>
      <c r="AE18" s="2"/>
      <c r="AF18" s="2"/>
    </row>
    <row r="19" spans="1:32" x14ac:dyDescent="0.3">
      <c r="A19" t="str">
        <f t="shared" si="0"/>
        <v>NORTHROP GRUMMAN</v>
      </c>
      <c r="B19" t="str">
        <f t="shared" si="1"/>
        <v>EELV</v>
      </c>
      <c r="M19" t="s">
        <v>111</v>
      </c>
      <c r="N19" t="s">
        <v>129</v>
      </c>
      <c r="O19" s="2"/>
      <c r="P19" s="2"/>
      <c r="Q19" s="2"/>
      <c r="R19" s="2"/>
      <c r="S19" s="2">
        <v>112150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3">
      <c r="A20" t="str">
        <f t="shared" si="0"/>
        <v>NORTHROP GRUMMAN</v>
      </c>
      <c r="B20" t="str">
        <f t="shared" si="1"/>
        <v>MUOS</v>
      </c>
      <c r="M20" t="s">
        <v>111</v>
      </c>
      <c r="N20" t="s">
        <v>130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>
        <v>1182512.375</v>
      </c>
      <c r="AE20" s="2"/>
      <c r="AF20" s="2"/>
    </row>
    <row r="21" spans="1:32" x14ac:dyDescent="0.3">
      <c r="A21" t="str">
        <f t="shared" si="0"/>
        <v>NORTHROP GRUMMAN</v>
      </c>
      <c r="B21" t="str">
        <f t="shared" si="1"/>
        <v>NAVSTAR GPS</v>
      </c>
      <c r="M21" t="s">
        <v>111</v>
      </c>
      <c r="N21" t="s">
        <v>131</v>
      </c>
      <c r="O21" s="2">
        <v>12060670</v>
      </c>
      <c r="P21" s="2">
        <v>106916499</v>
      </c>
      <c r="Q21" s="2">
        <v>94141642.719999999</v>
      </c>
      <c r="R21" s="2">
        <v>5099953</v>
      </c>
      <c r="S21" s="2">
        <v>-1350000</v>
      </c>
      <c r="T21" s="2">
        <v>-267198.78129999997</v>
      </c>
      <c r="U21" s="2">
        <v>-85803</v>
      </c>
      <c r="V21" s="2">
        <v>-21987</v>
      </c>
      <c r="W21" s="2"/>
      <c r="X21" s="2"/>
      <c r="Y21" s="2"/>
      <c r="Z21" s="2">
        <v>0</v>
      </c>
      <c r="AA21" s="2"/>
      <c r="AB21" s="2"/>
      <c r="AC21" s="2"/>
      <c r="AD21" s="2"/>
      <c r="AE21" s="2"/>
      <c r="AF21" s="2"/>
    </row>
    <row r="22" spans="1:32" x14ac:dyDescent="0.3">
      <c r="A22" t="str">
        <f t="shared" si="0"/>
        <v>NORTHROP GRUMMAN</v>
      </c>
      <c r="B22" t="str">
        <f t="shared" si="1"/>
        <v>Other Labeled</v>
      </c>
      <c r="M22" t="s">
        <v>111</v>
      </c>
      <c r="N22" t="s">
        <v>132</v>
      </c>
      <c r="O22" s="2">
        <v>94270257</v>
      </c>
      <c r="P22" s="2">
        <v>44480199</v>
      </c>
      <c r="Q22" s="2">
        <v>29038670</v>
      </c>
      <c r="R22" s="2">
        <v>26130764</v>
      </c>
      <c r="S22" s="2">
        <v>26585976.466600001</v>
      </c>
      <c r="T22" s="2">
        <v>22178684</v>
      </c>
      <c r="U22" s="2">
        <v>33191762</v>
      </c>
      <c r="V22" s="2">
        <v>6639658.3300000001</v>
      </c>
      <c r="W22" s="2">
        <v>20996649.300000001</v>
      </c>
      <c r="X22" s="2">
        <v>60159743.5625</v>
      </c>
      <c r="Y22" s="2">
        <v>3368304</v>
      </c>
      <c r="Z22" s="2">
        <v>0</v>
      </c>
      <c r="AA22" s="2">
        <v>-376622.41</v>
      </c>
      <c r="AB22" s="2">
        <v>141179196.97999999</v>
      </c>
      <c r="AC22" s="2"/>
      <c r="AD22" s="2"/>
      <c r="AE22" s="2">
        <v>0</v>
      </c>
      <c r="AF22" s="2"/>
    </row>
    <row r="23" spans="1:32" x14ac:dyDescent="0.3">
      <c r="A23" t="str">
        <f t="shared" si="0"/>
        <v>NORTHROP GRUMMAN</v>
      </c>
      <c r="B23" t="str">
        <f t="shared" si="1"/>
        <v>SBIRS HIGH</v>
      </c>
      <c r="M23" t="s">
        <v>111</v>
      </c>
      <c r="N23" t="s">
        <v>134</v>
      </c>
      <c r="O23" s="2">
        <v>7100000</v>
      </c>
      <c r="P23" s="2">
        <v>6600000</v>
      </c>
      <c r="Q23" s="2">
        <v>39490149.100000001</v>
      </c>
      <c r="R23" s="2">
        <v>35317810.9375</v>
      </c>
      <c r="S23" s="2">
        <v>34325899.125</v>
      </c>
      <c r="T23" s="2">
        <v>25436379.031300001</v>
      </c>
      <c r="U23" s="2">
        <v>38574476.090000004</v>
      </c>
      <c r="V23" s="2">
        <v>20882910.390000001</v>
      </c>
      <c r="W23" s="2">
        <v>10326720.869999999</v>
      </c>
      <c r="X23" s="2">
        <v>-476405.95309999998</v>
      </c>
      <c r="Y23" s="2">
        <v>-501387.95</v>
      </c>
      <c r="Z23" s="2">
        <v>6220119</v>
      </c>
      <c r="AA23" s="2">
        <v>-482287.28</v>
      </c>
      <c r="AB23" s="2">
        <v>1090853.5</v>
      </c>
      <c r="AC23" s="2">
        <v>0</v>
      </c>
      <c r="AD23" s="2">
        <v>633369</v>
      </c>
      <c r="AE23" s="2">
        <v>829371</v>
      </c>
      <c r="AF23" s="2"/>
    </row>
    <row r="24" spans="1:32" x14ac:dyDescent="0.3">
      <c r="A24" t="str">
        <f t="shared" si="0"/>
        <v>NORTHROP GRUMMAN</v>
      </c>
      <c r="B24" t="str">
        <f t="shared" si="1"/>
        <v>WIDEBAND GAPFILLER</v>
      </c>
      <c r="M24" t="s">
        <v>111</v>
      </c>
      <c r="N24" t="s">
        <v>133</v>
      </c>
      <c r="O24" s="2">
        <v>0</v>
      </c>
      <c r="P24" s="2">
        <v>1856758</v>
      </c>
      <c r="Q24" s="2">
        <v>500000</v>
      </c>
      <c r="R24" s="2">
        <v>95000</v>
      </c>
      <c r="S24" s="2"/>
      <c r="T24" s="2"/>
      <c r="U24" s="2"/>
      <c r="V24" s="2"/>
      <c r="W24" s="2">
        <v>590016.53</v>
      </c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3">
      <c r="A25" t="str">
        <f t="shared" si="0"/>
        <v>NORTHROP GRUMMAN</v>
      </c>
      <c r="B25">
        <f t="shared" si="1"/>
        <v>0</v>
      </c>
      <c r="M25" t="s">
        <v>111</v>
      </c>
      <c r="O25" s="2">
        <v>1184921261.8503001</v>
      </c>
      <c r="P25" s="2">
        <v>1258294224.7502999</v>
      </c>
      <c r="Q25" s="2">
        <v>1078880203.3866</v>
      </c>
      <c r="R25" s="2">
        <v>1192135916.8901</v>
      </c>
      <c r="S25" s="2">
        <v>688537675.02190006</v>
      </c>
      <c r="T25" s="2">
        <v>614597622.10459995</v>
      </c>
      <c r="U25" s="2">
        <v>586163272.65999997</v>
      </c>
      <c r="V25" s="2">
        <v>642457283.11000001</v>
      </c>
      <c r="W25" s="2">
        <v>492922990.50040001</v>
      </c>
      <c r="X25" s="2">
        <v>585140924.78830004</v>
      </c>
      <c r="Y25" s="2">
        <v>618383656.29750001</v>
      </c>
      <c r="Z25" s="2">
        <v>640224017.24000001</v>
      </c>
      <c r="AA25" s="2">
        <v>1582497843.0581999</v>
      </c>
      <c r="AB25" s="2">
        <v>1778349481.3453</v>
      </c>
      <c r="AC25" s="2">
        <v>1676816099.9098001</v>
      </c>
      <c r="AD25" s="2">
        <v>1623856063.4294</v>
      </c>
      <c r="AE25" s="2">
        <v>2016138038.7156</v>
      </c>
      <c r="AF25" s="2"/>
    </row>
    <row r="26" spans="1:32" x14ac:dyDescent="0.3">
      <c r="A26" t="str">
        <f t="shared" si="0"/>
        <v>ORBITAL SCIENCES</v>
      </c>
      <c r="B26" t="str">
        <f t="shared" si="1"/>
        <v>Other Labeled</v>
      </c>
      <c r="M26" t="s">
        <v>124</v>
      </c>
      <c r="N26" t="s">
        <v>132</v>
      </c>
      <c r="O26" s="2">
        <v>11085227.4902</v>
      </c>
      <c r="P26" s="2">
        <v>15717034</v>
      </c>
      <c r="Q26" s="2">
        <v>33010977</v>
      </c>
      <c r="R26" s="2">
        <v>17947285.234299999</v>
      </c>
      <c r="S26" s="2">
        <v>40811160.387699999</v>
      </c>
      <c r="T26" s="2">
        <v>117034371.25</v>
      </c>
      <c r="U26" s="2">
        <v>104616755.69</v>
      </c>
      <c r="V26" s="2">
        <v>154982410.69999999</v>
      </c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3">
      <c r="A27" t="str">
        <f t="shared" si="0"/>
        <v>ORBITAL SCIENCES</v>
      </c>
      <c r="B27">
        <f t="shared" si="1"/>
        <v>0</v>
      </c>
      <c r="M27" t="s">
        <v>124</v>
      </c>
      <c r="O27" s="2">
        <v>170302964.55759999</v>
      </c>
      <c r="P27" s="2">
        <v>177689522.192</v>
      </c>
      <c r="Q27" s="2">
        <v>256915583.74849999</v>
      </c>
      <c r="R27" s="2">
        <v>405527364.36290002</v>
      </c>
      <c r="S27" s="2">
        <v>422963606.83490002</v>
      </c>
      <c r="T27" s="2">
        <v>550958104.82589996</v>
      </c>
      <c r="U27" s="2">
        <v>294097038.24000001</v>
      </c>
      <c r="V27" s="2">
        <v>698156059.70000005</v>
      </c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3">
      <c r="A28" t="str">
        <f t="shared" si="0"/>
        <v>Orbital ATK</v>
      </c>
      <c r="B28" t="str">
        <f t="shared" si="1"/>
        <v>Other Labeled</v>
      </c>
      <c r="M28" t="s">
        <v>125</v>
      </c>
      <c r="N28" t="s">
        <v>132</v>
      </c>
      <c r="O28" s="2"/>
      <c r="P28" s="2"/>
      <c r="Q28" s="2"/>
      <c r="R28" s="2"/>
      <c r="S28" s="2"/>
      <c r="T28" s="2"/>
      <c r="U28" s="2"/>
      <c r="V28" s="2"/>
      <c r="W28" s="2">
        <v>-788816</v>
      </c>
      <c r="X28" s="2">
        <v>0</v>
      </c>
      <c r="Y28" s="2"/>
      <c r="Z28" s="2">
        <v>-9287</v>
      </c>
      <c r="AA28" s="2"/>
      <c r="AB28" s="2"/>
      <c r="AC28" s="2"/>
      <c r="AD28" s="2"/>
      <c r="AE28" s="2"/>
      <c r="AF28" s="2"/>
    </row>
    <row r="29" spans="1:32" x14ac:dyDescent="0.3">
      <c r="A29" t="str">
        <f t="shared" si="0"/>
        <v>Orbital ATK</v>
      </c>
      <c r="B29">
        <f t="shared" si="1"/>
        <v>0</v>
      </c>
      <c r="M29" t="s">
        <v>125</v>
      </c>
      <c r="O29" s="2"/>
      <c r="P29" s="2"/>
      <c r="Q29" s="2"/>
      <c r="R29" s="2"/>
      <c r="S29" s="2"/>
      <c r="T29" s="2"/>
      <c r="U29" s="2"/>
      <c r="V29" s="2"/>
      <c r="W29" s="2">
        <v>784559702.72370005</v>
      </c>
      <c r="X29" s="2">
        <v>1017857939.1813999</v>
      </c>
      <c r="Y29" s="2">
        <v>1108326344.7864001</v>
      </c>
      <c r="Z29" s="2">
        <v>1118685997.8406</v>
      </c>
      <c r="AA29" s="2">
        <v>102529</v>
      </c>
      <c r="AB29" s="2">
        <v>23205</v>
      </c>
      <c r="AC29" s="2">
        <v>415901</v>
      </c>
      <c r="AD29" s="2">
        <v>333618</v>
      </c>
      <c r="AE29" s="2">
        <v>0</v>
      </c>
      <c r="AF29" s="2"/>
    </row>
    <row r="30" spans="1:32" x14ac:dyDescent="0.3">
      <c r="A30" t="str">
        <f t="shared" si="0"/>
        <v>RUSSIA SPACE AGENCY</v>
      </c>
      <c r="B30">
        <f t="shared" si="1"/>
        <v>0</v>
      </c>
      <c r="C30">
        <f t="shared" ref="C30:C44" si="2">AB30</f>
        <v>136408443.41</v>
      </c>
      <c r="D30">
        <f t="shared" ref="D30:D44" si="3">AD30</f>
        <v>2504481</v>
      </c>
      <c r="E30">
        <f t="shared" ref="E30:E44" si="4">AE30</f>
        <v>6014852</v>
      </c>
      <c r="F30">
        <f t="shared" ref="F30:F44" si="5">AF30</f>
        <v>0</v>
      </c>
      <c r="G30" t="str">
        <f>AD30&amp;"-"&amp;AE30</f>
        <v>2504481-6014852</v>
      </c>
      <c r="H30" t="str">
        <f>AB30&amp;"-"&amp;AE30</f>
        <v>136408443.41-6014852</v>
      </c>
      <c r="I30" t="str">
        <f>AF30&amp;"/"&amp;AE30</f>
        <v>/6014852</v>
      </c>
      <c r="J30" t="str">
        <f>"Share "&amp;AE30</f>
        <v>Share 6014852</v>
      </c>
      <c r="K30" t="str">
        <f>"Share "&amp;AF30</f>
        <v xml:space="preserve">Share </v>
      </c>
      <c r="M30" t="s">
        <v>112</v>
      </c>
      <c r="O30" s="2">
        <v>100040612</v>
      </c>
      <c r="P30" s="2">
        <v>199782273</v>
      </c>
      <c r="Q30" s="2">
        <v>387192261</v>
      </c>
      <c r="R30" s="2">
        <v>341238820</v>
      </c>
      <c r="S30" s="2">
        <v>414009402.3398</v>
      </c>
      <c r="T30" s="2">
        <v>586488883.38090003</v>
      </c>
      <c r="U30" s="2">
        <v>285001263</v>
      </c>
      <c r="V30" s="2">
        <v>312278472.29000002</v>
      </c>
      <c r="W30" s="2">
        <v>459872927.36330003</v>
      </c>
      <c r="X30" s="2">
        <v>235823637.52149999</v>
      </c>
      <c r="Y30" s="2">
        <v>254927244.28130001</v>
      </c>
      <c r="Z30" s="2">
        <v>127459133.88</v>
      </c>
      <c r="AA30" s="2">
        <v>184529617.63999999</v>
      </c>
      <c r="AB30" s="2">
        <v>136408443.41</v>
      </c>
      <c r="AC30" s="2">
        <v>3413944.54</v>
      </c>
      <c r="AD30" s="2">
        <v>2504481</v>
      </c>
      <c r="AE30" s="2">
        <v>6014852</v>
      </c>
      <c r="AF30" s="2"/>
    </row>
    <row r="31" spans="1:32" x14ac:dyDescent="0.3">
      <c r="A31" t="str">
        <f t="shared" si="0"/>
        <v>Rocket Lab</v>
      </c>
      <c r="B31">
        <f t="shared" si="1"/>
        <v>0</v>
      </c>
      <c r="C31" s="2">
        <f t="shared" si="2"/>
        <v>9912639</v>
      </c>
      <c r="D31" s="2">
        <f t="shared" si="3"/>
        <v>371000</v>
      </c>
      <c r="E31" s="2">
        <f t="shared" si="4"/>
        <v>15227350</v>
      </c>
      <c r="F31" s="2">
        <f t="shared" si="5"/>
        <v>0</v>
      </c>
      <c r="G31" s="1">
        <f t="shared" ref="G31:G44" si="6">AE31/AD31-1</f>
        <v>40.044070080862532</v>
      </c>
      <c r="H31" s="1">
        <f t="shared" ref="H31:H44" si="7">AE31/AB31-1</f>
        <v>0.53615500372806868</v>
      </c>
      <c r="I31" s="1">
        <f t="shared" ref="I31:I44" si="8">AF31/AE31</f>
        <v>0</v>
      </c>
      <c r="J31" s="1">
        <f t="shared" ref="J31:J44" si="9">AE31/SUM(AE$30:AE$55)</f>
        <v>7.1588508346294758E-4</v>
      </c>
      <c r="K31" s="1" t="e">
        <f>AF31/SUM(AF30:AF$55)</f>
        <v>#DIV/0!</v>
      </c>
      <c r="M31" t="s">
        <v>113</v>
      </c>
      <c r="O31" s="2"/>
      <c r="P31" s="2"/>
      <c r="Q31" s="2"/>
      <c r="R31" s="2"/>
      <c r="S31" s="2"/>
      <c r="T31" s="2"/>
      <c r="U31" s="2"/>
      <c r="V31" s="2"/>
      <c r="W31" s="2">
        <v>3124964</v>
      </c>
      <c r="X31" s="2">
        <v>3925000</v>
      </c>
      <c r="Y31" s="2">
        <v>0</v>
      </c>
      <c r="Z31" s="2">
        <v>6530871</v>
      </c>
      <c r="AA31" s="2">
        <v>0</v>
      </c>
      <c r="AB31" s="2">
        <v>9912639</v>
      </c>
      <c r="AC31" s="2">
        <v>1548010</v>
      </c>
      <c r="AD31" s="2">
        <v>371000</v>
      </c>
      <c r="AE31" s="2">
        <v>15227350</v>
      </c>
      <c r="AF31" s="2"/>
    </row>
    <row r="32" spans="1:32" x14ac:dyDescent="0.3">
      <c r="A32" t="str">
        <f t="shared" si="0"/>
        <v>SIERRA NEVADA</v>
      </c>
      <c r="B32" t="str">
        <f t="shared" si="1"/>
        <v>SBIRS HIGH</v>
      </c>
      <c r="C32" s="2">
        <f t="shared" si="2"/>
        <v>0</v>
      </c>
      <c r="D32" s="2">
        <f t="shared" si="3"/>
        <v>0</v>
      </c>
      <c r="E32" s="2">
        <f t="shared" si="4"/>
        <v>0</v>
      </c>
      <c r="F32" s="2">
        <f t="shared" si="5"/>
        <v>0</v>
      </c>
      <c r="G32" s="1" t="e">
        <f t="shared" si="6"/>
        <v>#DIV/0!</v>
      </c>
      <c r="H32" s="1" t="e">
        <f t="shared" si="7"/>
        <v>#DIV/0!</v>
      </c>
      <c r="I32" s="1" t="e">
        <f t="shared" si="8"/>
        <v>#DIV/0!</v>
      </c>
      <c r="J32" s="1">
        <f t="shared" si="9"/>
        <v>0</v>
      </c>
      <c r="K32" s="1" t="e">
        <f>AF32/SUM(AF30:AF$55)</f>
        <v>#DIV/0!</v>
      </c>
      <c r="M32" t="s">
        <v>126</v>
      </c>
      <c r="N32" t="s">
        <v>134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>
        <v>0</v>
      </c>
      <c r="Z32" s="2">
        <v>0</v>
      </c>
      <c r="AA32" s="2">
        <v>0</v>
      </c>
      <c r="AB32" s="2"/>
      <c r="AC32" s="2"/>
      <c r="AD32" s="2"/>
      <c r="AE32" s="2"/>
      <c r="AF32" s="2"/>
    </row>
    <row r="33" spans="1:32" x14ac:dyDescent="0.3">
      <c r="A33" t="str">
        <f t="shared" si="0"/>
        <v>SIERRA NEVADA</v>
      </c>
      <c r="B33">
        <f t="shared" si="1"/>
        <v>0</v>
      </c>
      <c r="C33" s="2">
        <f t="shared" si="2"/>
        <v>352478625.38999999</v>
      </c>
      <c r="D33" s="2">
        <f t="shared" si="3"/>
        <v>147088554.03999999</v>
      </c>
      <c r="E33" s="2">
        <f t="shared" si="4"/>
        <v>53134722.399999999</v>
      </c>
      <c r="F33" s="2">
        <f t="shared" si="5"/>
        <v>0</v>
      </c>
      <c r="G33" s="1">
        <f t="shared" si="6"/>
        <v>-0.63875691928040657</v>
      </c>
      <c r="H33" s="1">
        <f t="shared" si="7"/>
        <v>-0.84925405805470022</v>
      </c>
      <c r="I33" s="1">
        <f t="shared" si="8"/>
        <v>0</v>
      </c>
      <c r="J33" s="1">
        <f t="shared" si="9"/>
        <v>2.4980285591455209E-3</v>
      </c>
      <c r="K33" s="1" t="e">
        <f>AF33/SUM(AF30:AF$55)</f>
        <v>#DIV/0!</v>
      </c>
      <c r="M33" t="s">
        <v>126</v>
      </c>
      <c r="O33" s="2">
        <v>0</v>
      </c>
      <c r="P33" s="2">
        <v>168769</v>
      </c>
      <c r="Q33" s="2">
        <v>950000</v>
      </c>
      <c r="R33" s="2">
        <v>1208346</v>
      </c>
      <c r="S33" s="2">
        <v>17751729</v>
      </c>
      <c r="T33" s="2">
        <v>11057026</v>
      </c>
      <c r="U33" s="2">
        <v>10960820</v>
      </c>
      <c r="V33" s="2">
        <v>8176396</v>
      </c>
      <c r="W33" s="2">
        <v>1867608.0625</v>
      </c>
      <c r="X33" s="2">
        <v>81281944.677499995</v>
      </c>
      <c r="Y33" s="2">
        <v>122350361.82439999</v>
      </c>
      <c r="Z33" s="2">
        <v>340371217.94999999</v>
      </c>
      <c r="AA33" s="2">
        <v>77947098.200100005</v>
      </c>
      <c r="AB33" s="2">
        <v>352478625.38999999</v>
      </c>
      <c r="AC33" s="2">
        <v>56419758</v>
      </c>
      <c r="AD33" s="2">
        <v>147088554.03999999</v>
      </c>
      <c r="AE33" s="2">
        <v>53134722.399999999</v>
      </c>
      <c r="AF33" s="2"/>
    </row>
    <row r="34" spans="1:32" x14ac:dyDescent="0.3">
      <c r="A34" t="str">
        <f t="shared" si="0"/>
        <v>SPACEX</v>
      </c>
      <c r="B34" t="str">
        <f t="shared" si="1"/>
        <v>EELV</v>
      </c>
      <c r="C34" s="2">
        <f t="shared" si="2"/>
        <v>-21425376.329999998</v>
      </c>
      <c r="D34" s="2">
        <f t="shared" si="3"/>
        <v>783000</v>
      </c>
      <c r="E34" s="2">
        <f t="shared" si="4"/>
        <v>4821062.5</v>
      </c>
      <c r="F34" s="2">
        <f t="shared" si="5"/>
        <v>0</v>
      </c>
      <c r="G34" s="1">
        <f t="shared" si="6"/>
        <v>5.1571679438058746</v>
      </c>
      <c r="H34" s="1">
        <f t="shared" si="7"/>
        <v>-1.2250164676570701</v>
      </c>
      <c r="I34" s="1">
        <f t="shared" si="8"/>
        <v>0</v>
      </c>
      <c r="J34" s="1">
        <f t="shared" si="9"/>
        <v>2.2665314254893902E-4</v>
      </c>
      <c r="K34" s="1" t="e">
        <f>AF34/SUM(AF30:AF$55)</f>
        <v>#DIV/0!</v>
      </c>
      <c r="M34" t="s">
        <v>114</v>
      </c>
      <c r="N34" t="s">
        <v>129</v>
      </c>
      <c r="O34" s="2"/>
      <c r="P34" s="2"/>
      <c r="Q34" s="2"/>
      <c r="R34" s="2"/>
      <c r="S34" s="2"/>
      <c r="T34" s="2"/>
      <c r="U34" s="2"/>
      <c r="V34" s="2">
        <v>4252654</v>
      </c>
      <c r="W34" s="2">
        <v>961124</v>
      </c>
      <c r="X34" s="2">
        <v>83422533</v>
      </c>
      <c r="Y34" s="2">
        <v>105953407.25</v>
      </c>
      <c r="Z34" s="2">
        <v>232991912.97</v>
      </c>
      <c r="AA34" s="2">
        <v>90363821.769999996</v>
      </c>
      <c r="AB34" s="2">
        <v>-21425376.329999998</v>
      </c>
      <c r="AC34" s="2">
        <v>93053647.079999998</v>
      </c>
      <c r="AD34" s="2">
        <v>783000</v>
      </c>
      <c r="AE34" s="2">
        <v>4821062.5</v>
      </c>
      <c r="AF34" s="2"/>
    </row>
    <row r="35" spans="1:32" x14ac:dyDescent="0.3">
      <c r="A35" t="str">
        <f t="shared" si="0"/>
        <v>SPACEX</v>
      </c>
      <c r="B35" t="str">
        <f t="shared" si="1"/>
        <v>NAVSTAR GPS</v>
      </c>
      <c r="C35" s="2">
        <f t="shared" si="2"/>
        <v>0</v>
      </c>
      <c r="D35" s="2">
        <f t="shared" si="3"/>
        <v>0</v>
      </c>
      <c r="E35" s="2">
        <f t="shared" si="4"/>
        <v>0</v>
      </c>
      <c r="F35" s="2">
        <f t="shared" si="5"/>
        <v>0</v>
      </c>
      <c r="G35" s="1" t="e">
        <f t="shared" si="6"/>
        <v>#DIV/0!</v>
      </c>
      <c r="H35" s="1" t="e">
        <f t="shared" si="7"/>
        <v>#DIV/0!</v>
      </c>
      <c r="I35" s="1" t="e">
        <f t="shared" si="8"/>
        <v>#DIV/0!</v>
      </c>
      <c r="J35" s="1">
        <f t="shared" si="9"/>
        <v>0</v>
      </c>
      <c r="K35" s="1" t="e">
        <f>AF35/SUM(AF30:AF$55)</f>
        <v>#DIV/0!</v>
      </c>
      <c r="M35" t="s">
        <v>114</v>
      </c>
      <c r="N35" t="s">
        <v>131</v>
      </c>
      <c r="O35" s="2"/>
      <c r="P35" s="2">
        <v>2000000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x14ac:dyDescent="0.3">
      <c r="A36" t="str">
        <f t="shared" si="0"/>
        <v>SPACEX</v>
      </c>
      <c r="B36" t="str">
        <f t="shared" si="1"/>
        <v>Other Labeled</v>
      </c>
      <c r="C36" s="2">
        <f t="shared" si="2"/>
        <v>0</v>
      </c>
      <c r="D36" s="2">
        <f t="shared" si="3"/>
        <v>0</v>
      </c>
      <c r="E36" s="2">
        <f t="shared" si="4"/>
        <v>0</v>
      </c>
      <c r="F36" s="2">
        <f t="shared" si="5"/>
        <v>0</v>
      </c>
      <c r="G36" s="1" t="e">
        <f t="shared" si="6"/>
        <v>#DIV/0!</v>
      </c>
      <c r="H36" s="1" t="e">
        <f t="shared" si="7"/>
        <v>#DIV/0!</v>
      </c>
      <c r="I36" s="1" t="e">
        <f t="shared" si="8"/>
        <v>#DIV/0!</v>
      </c>
      <c r="J36" s="1">
        <f t="shared" si="9"/>
        <v>0</v>
      </c>
      <c r="K36" s="1" t="e">
        <f>AF36/SUM(AF30:AF$55)</f>
        <v>#DIV/0!</v>
      </c>
      <c r="M36" t="s">
        <v>114</v>
      </c>
      <c r="N36" t="s">
        <v>132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v>100000</v>
      </c>
      <c r="AB36" s="2"/>
      <c r="AC36" s="2"/>
      <c r="AD36" s="2"/>
      <c r="AE36" s="2"/>
      <c r="AF36" s="2"/>
    </row>
    <row r="37" spans="1:32" x14ac:dyDescent="0.3">
      <c r="A37" t="str">
        <f t="shared" si="0"/>
        <v>SPACEX</v>
      </c>
      <c r="B37">
        <f t="shared" si="1"/>
        <v>0</v>
      </c>
      <c r="C37" s="2">
        <f t="shared" si="2"/>
        <v>1158637736.1500001</v>
      </c>
      <c r="D37" s="2">
        <f t="shared" si="3"/>
        <v>2847424580.7275</v>
      </c>
      <c r="E37" s="2">
        <f t="shared" si="4"/>
        <v>3104510590.5893002</v>
      </c>
      <c r="F37" s="2">
        <f t="shared" si="5"/>
        <v>0</v>
      </c>
      <c r="G37" s="1">
        <f t="shared" si="6"/>
        <v>9.0287206060473135E-2</v>
      </c>
      <c r="H37" s="1">
        <f t="shared" si="7"/>
        <v>1.6794488852962601</v>
      </c>
      <c r="I37" s="1">
        <f t="shared" si="8"/>
        <v>0</v>
      </c>
      <c r="J37" s="1">
        <f t="shared" si="9"/>
        <v>0.14595269848369058</v>
      </c>
      <c r="K37" s="1" t="e">
        <f>AF37/SUM(AF30:AF$55)</f>
        <v>#DIV/0!</v>
      </c>
      <c r="M37" t="s">
        <v>114</v>
      </c>
      <c r="O37" s="2"/>
      <c r="P37" s="2">
        <v>2020000</v>
      </c>
      <c r="Q37" s="2">
        <v>25657217.649999999</v>
      </c>
      <c r="R37" s="2">
        <v>115342392</v>
      </c>
      <c r="S37" s="2">
        <v>194582177.50999999</v>
      </c>
      <c r="T37" s="2">
        <v>256277026.80000001</v>
      </c>
      <c r="U37" s="2">
        <v>594242502.10000002</v>
      </c>
      <c r="V37" s="2">
        <v>493181248.89999998</v>
      </c>
      <c r="W37" s="2">
        <v>641844576.05999994</v>
      </c>
      <c r="X37" s="2">
        <v>954606187.85000002</v>
      </c>
      <c r="Y37" s="2">
        <v>976894459.59000003</v>
      </c>
      <c r="Z37" s="2">
        <v>734142955.62</v>
      </c>
      <c r="AA37" s="2">
        <v>1198212837.74</v>
      </c>
      <c r="AB37" s="2">
        <v>1158637736.1500001</v>
      </c>
      <c r="AC37" s="2">
        <v>2100281076.8338001</v>
      </c>
      <c r="AD37" s="2">
        <v>2847424580.7275</v>
      </c>
      <c r="AE37" s="2">
        <v>3104510590.5893002</v>
      </c>
      <c r="AF37" s="2"/>
    </row>
    <row r="38" spans="1:32" x14ac:dyDescent="0.3">
      <c r="A38" t="str">
        <f t="shared" si="0"/>
        <v>UNITED LAUNCH ALLIANCE</v>
      </c>
      <c r="B38" t="str">
        <f t="shared" si="1"/>
        <v>EELV</v>
      </c>
      <c r="C38" s="2">
        <f t="shared" si="2"/>
        <v>550572741.75</v>
      </c>
      <c r="D38" s="2">
        <f t="shared" si="3"/>
        <v>314136456.75999999</v>
      </c>
      <c r="E38" s="2">
        <f t="shared" si="4"/>
        <v>198322674.539</v>
      </c>
      <c r="F38" s="2">
        <f t="shared" si="5"/>
        <v>0</v>
      </c>
      <c r="G38" s="1">
        <f t="shared" si="6"/>
        <v>-0.36867348481453599</v>
      </c>
      <c r="H38" s="1">
        <f t="shared" si="7"/>
        <v>-0.63978842485258214</v>
      </c>
      <c r="I38" s="1">
        <f t="shared" si="8"/>
        <v>0</v>
      </c>
      <c r="J38" s="1">
        <f t="shared" si="9"/>
        <v>9.3237657514240492E-3</v>
      </c>
      <c r="K38" s="1" t="e">
        <f>AF38/SUM(AF30:AF$55)</f>
        <v>#DIV/0!</v>
      </c>
      <c r="M38" t="s">
        <v>115</v>
      </c>
      <c r="N38" t="s">
        <v>129</v>
      </c>
      <c r="O38" s="2"/>
      <c r="P38" s="2"/>
      <c r="Q38" s="2">
        <v>1203531341.6500001</v>
      </c>
      <c r="R38" s="2">
        <v>1101869285.6828001</v>
      </c>
      <c r="S38" s="2">
        <v>1530669021.0599</v>
      </c>
      <c r="T38" s="2">
        <v>2428002412.1883998</v>
      </c>
      <c r="U38" s="2">
        <v>1252379999.75</v>
      </c>
      <c r="V38" s="2">
        <v>2519198422.9960999</v>
      </c>
      <c r="W38" s="2">
        <v>1718183663.03</v>
      </c>
      <c r="X38" s="2">
        <v>1483134320.1749001</v>
      </c>
      <c r="Y38" s="2">
        <v>1951439106.2</v>
      </c>
      <c r="Z38" s="2">
        <v>1282502756.23</v>
      </c>
      <c r="AA38" s="2">
        <v>1115056160.25</v>
      </c>
      <c r="AB38" s="2">
        <v>550572741.75</v>
      </c>
      <c r="AC38" s="2">
        <v>236087109.41999999</v>
      </c>
      <c r="AD38" s="2">
        <v>314136456.75999999</v>
      </c>
      <c r="AE38" s="2">
        <v>198322674.539</v>
      </c>
      <c r="AF38" s="2"/>
    </row>
    <row r="39" spans="1:32" x14ac:dyDescent="0.3">
      <c r="A39" t="str">
        <f t="shared" si="0"/>
        <v>UNITED LAUNCH ALLIANCE</v>
      </c>
      <c r="B39">
        <f t="shared" si="1"/>
        <v>0</v>
      </c>
      <c r="C39" s="2">
        <f t="shared" si="2"/>
        <v>743849337.72000003</v>
      </c>
      <c r="D39" s="2">
        <f t="shared" si="3"/>
        <v>808562242.24000001</v>
      </c>
      <c r="E39" s="2">
        <f t="shared" si="4"/>
        <v>859345247.5</v>
      </c>
      <c r="F39" s="2">
        <f t="shared" si="5"/>
        <v>0</v>
      </c>
      <c r="G39" s="1">
        <f t="shared" si="6"/>
        <v>6.2806550450974941E-2</v>
      </c>
      <c r="H39" s="1">
        <f t="shared" si="7"/>
        <v>0.15526788009788484</v>
      </c>
      <c r="I39" s="1">
        <f t="shared" si="8"/>
        <v>0</v>
      </c>
      <c r="J39" s="1">
        <f t="shared" si="9"/>
        <v>4.0400492812605271E-2</v>
      </c>
      <c r="K39" s="1" t="e">
        <f>AF39/SUM(AF30:AF$55)</f>
        <v>#DIV/0!</v>
      </c>
      <c r="M39" t="s">
        <v>115</v>
      </c>
      <c r="O39" s="2"/>
      <c r="P39" s="2">
        <v>106995229</v>
      </c>
      <c r="Q39" s="2">
        <v>354024727.06</v>
      </c>
      <c r="R39" s="2">
        <v>316556981.66409999</v>
      </c>
      <c r="S39" s="2">
        <v>345407587</v>
      </c>
      <c r="T39" s="2">
        <v>311952020.875</v>
      </c>
      <c r="U39" s="2">
        <v>294856090.56999999</v>
      </c>
      <c r="V39" s="2">
        <v>364573332</v>
      </c>
      <c r="W39" s="2">
        <v>378262274</v>
      </c>
      <c r="X39" s="2">
        <v>369456588.10939997</v>
      </c>
      <c r="Y39" s="2">
        <v>297804735.82029998</v>
      </c>
      <c r="Z39" s="2">
        <v>455530312</v>
      </c>
      <c r="AA39" s="2">
        <v>521984367.19</v>
      </c>
      <c r="AB39" s="2">
        <v>743849337.72000003</v>
      </c>
      <c r="AC39" s="2">
        <v>486814691.20999998</v>
      </c>
      <c r="AD39" s="2">
        <v>808562242.24000001</v>
      </c>
      <c r="AE39" s="2">
        <v>859345247.5</v>
      </c>
      <c r="AF39" s="2"/>
    </row>
    <row r="40" spans="1:32" x14ac:dyDescent="0.3">
      <c r="A40" t="str">
        <f t="shared" si="0"/>
        <v>Virgin Orbit</v>
      </c>
      <c r="B40">
        <f t="shared" si="1"/>
        <v>0</v>
      </c>
      <c r="C40" s="2">
        <f t="shared" si="2"/>
        <v>35350000</v>
      </c>
      <c r="D40" s="2">
        <f t="shared" si="3"/>
        <v>0</v>
      </c>
      <c r="E40" s="2">
        <f t="shared" si="4"/>
        <v>-210426</v>
      </c>
      <c r="F40" s="2">
        <f t="shared" si="5"/>
        <v>0</v>
      </c>
      <c r="G40" s="1" t="e">
        <f t="shared" si="6"/>
        <v>#DIV/0!</v>
      </c>
      <c r="H40" s="1">
        <f t="shared" si="7"/>
        <v>-1.0059526449787837</v>
      </c>
      <c r="I40" s="1">
        <f t="shared" si="8"/>
        <v>0</v>
      </c>
      <c r="J40" s="1">
        <f t="shared" si="9"/>
        <v>-9.8927807249964177E-6</v>
      </c>
      <c r="K40" s="1" t="e">
        <f>AF40/SUM(AF30:AF$55)</f>
        <v>#DIV/0!</v>
      </c>
      <c r="M40" t="s">
        <v>116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>
        <v>897869.52</v>
      </c>
      <c r="AB40" s="2">
        <v>35350000</v>
      </c>
      <c r="AC40" s="2">
        <v>2249791</v>
      </c>
      <c r="AD40" s="2">
        <v>0</v>
      </c>
      <c r="AE40" s="2">
        <v>-210426</v>
      </c>
      <c r="AF40" s="2"/>
    </row>
    <row r="41" spans="1:32" x14ac:dyDescent="0.3">
      <c r="A41" t="str">
        <f t="shared" si="0"/>
        <v>WYLE LABORATORIES</v>
      </c>
      <c r="B41">
        <f t="shared" si="1"/>
        <v>0</v>
      </c>
      <c r="C41" s="2">
        <f t="shared" si="2"/>
        <v>150376557.24000001</v>
      </c>
      <c r="D41" s="2">
        <f t="shared" si="3"/>
        <v>0</v>
      </c>
      <c r="E41" s="2">
        <f t="shared" si="4"/>
        <v>0</v>
      </c>
      <c r="F41" s="2">
        <f t="shared" si="5"/>
        <v>0</v>
      </c>
      <c r="G41" s="1" t="e">
        <f t="shared" si="6"/>
        <v>#DIV/0!</v>
      </c>
      <c r="H41" s="1">
        <f t="shared" si="7"/>
        <v>-1</v>
      </c>
      <c r="I41" s="1" t="e">
        <f t="shared" si="8"/>
        <v>#DIV/0!</v>
      </c>
      <c r="J41" s="1">
        <f t="shared" si="9"/>
        <v>0</v>
      </c>
      <c r="K41" s="1" t="e">
        <f>AF41/SUM(AF30:AF$55)</f>
        <v>#DIV/0!</v>
      </c>
      <c r="M41" t="s">
        <v>127</v>
      </c>
      <c r="O41" s="2">
        <v>10149046.619999999</v>
      </c>
      <c r="P41" s="2">
        <v>154637</v>
      </c>
      <c r="Q41" s="2">
        <v>-5133.5698000000002</v>
      </c>
      <c r="R41" s="2">
        <v>705840</v>
      </c>
      <c r="S41" s="2">
        <v>537941</v>
      </c>
      <c r="T41" s="2">
        <v>984326</v>
      </c>
      <c r="U41" s="2">
        <v>742137</v>
      </c>
      <c r="V41" s="2">
        <v>-613595</v>
      </c>
      <c r="W41" s="2">
        <v>9390760.8800000008</v>
      </c>
      <c r="X41" s="2">
        <v>114366702.43000001</v>
      </c>
      <c r="Y41" s="2">
        <v>126190622.34</v>
      </c>
      <c r="Z41" s="2">
        <v>139162295.89809999</v>
      </c>
      <c r="AA41" s="2">
        <v>143525338.62</v>
      </c>
      <c r="AB41" s="2">
        <v>150376557.24000001</v>
      </c>
      <c r="AC41" s="2">
        <v>154157522.88</v>
      </c>
      <c r="AD41" s="2"/>
      <c r="AE41" s="2"/>
      <c r="AF41" s="2"/>
    </row>
    <row r="42" spans="1:32" x14ac:dyDescent="0.3">
      <c r="A42" t="str">
        <f t="shared" si="0"/>
        <v>Grand Total</v>
      </c>
      <c r="B42" t="str">
        <f t="shared" si="1"/>
        <v/>
      </c>
      <c r="C42" s="2">
        <f t="shared" si="2"/>
        <v>10431693424.757799</v>
      </c>
      <c r="D42" s="2">
        <f t="shared" si="3"/>
        <v>10746246657.424101</v>
      </c>
      <c r="E42" s="2">
        <f t="shared" si="4"/>
        <v>12037186262.6938</v>
      </c>
      <c r="F42" s="2">
        <f t="shared" si="5"/>
        <v>0</v>
      </c>
      <c r="G42" s="1">
        <f t="shared" si="6"/>
        <v>0.12012934808060138</v>
      </c>
      <c r="H42" s="1">
        <f t="shared" si="7"/>
        <v>0.15390529347091864</v>
      </c>
      <c r="I42" s="1">
        <f t="shared" si="8"/>
        <v>0</v>
      </c>
      <c r="J42" s="1">
        <f t="shared" si="9"/>
        <v>0.5659055641544718</v>
      </c>
      <c r="K42" s="1" t="e">
        <f>AF42/SUM(AF30:AF$55)</f>
        <v>#DIV/0!</v>
      </c>
      <c r="M42" t="s">
        <v>117</v>
      </c>
      <c r="N42" t="s">
        <v>118</v>
      </c>
      <c r="O42" s="2">
        <f t="shared" ref="O42:AE42" si="10">SUM(O2:O41)</f>
        <v>4926896628.5374002</v>
      </c>
      <c r="P42" s="2">
        <f t="shared" si="10"/>
        <v>6172302428.8086004</v>
      </c>
      <c r="Q42" s="2">
        <f t="shared" si="10"/>
        <v>7122162489.4984989</v>
      </c>
      <c r="R42" s="2">
        <f t="shared" si="10"/>
        <v>6962968124.3053989</v>
      </c>
      <c r="S42" s="2">
        <f t="shared" si="10"/>
        <v>7317957635.0416002</v>
      </c>
      <c r="T42" s="2">
        <f t="shared" si="10"/>
        <v>9210379018.2126007</v>
      </c>
      <c r="U42" s="2">
        <f t="shared" si="10"/>
        <v>7011590582.0972996</v>
      </c>
      <c r="V42" s="2">
        <f t="shared" si="10"/>
        <v>8481062622.675499</v>
      </c>
      <c r="W42" s="2">
        <f t="shared" si="10"/>
        <v>8057604269.8418999</v>
      </c>
      <c r="X42" s="2">
        <f t="shared" si="10"/>
        <v>8988990380.0846004</v>
      </c>
      <c r="Y42" s="2">
        <f t="shared" si="10"/>
        <v>9721932691.0073986</v>
      </c>
      <c r="Z42" s="2">
        <f t="shared" si="10"/>
        <v>9962384311.5879993</v>
      </c>
      <c r="AA42" s="2">
        <f t="shared" si="10"/>
        <v>10449051388.915604</v>
      </c>
      <c r="AB42" s="2">
        <f t="shared" si="10"/>
        <v>10431693424.757799</v>
      </c>
      <c r="AC42" s="2">
        <f t="shared" si="10"/>
        <v>9591467387.6899986</v>
      </c>
      <c r="AD42" s="2">
        <f t="shared" si="10"/>
        <v>10746246657.424101</v>
      </c>
      <c r="AE42" s="2">
        <f t="shared" si="10"/>
        <v>12037186262.6938</v>
      </c>
      <c r="AF42" s="2"/>
    </row>
    <row r="43" spans="1:32" x14ac:dyDescent="0.3">
      <c r="A43" t="s">
        <v>2</v>
      </c>
      <c r="B43" t="s">
        <v>26</v>
      </c>
      <c r="C43" s="2">
        <f t="shared" si="2"/>
        <v>163399493.43693</v>
      </c>
      <c r="D43" s="2">
        <f t="shared" si="3"/>
        <v>0</v>
      </c>
      <c r="E43" s="2">
        <f t="shared" si="4"/>
        <v>0</v>
      </c>
      <c r="F43" s="2">
        <f t="shared" si="5"/>
        <v>0</v>
      </c>
      <c r="G43" s="1" t="e">
        <f t="shared" si="6"/>
        <v>#DIV/0!</v>
      </c>
      <c r="H43" s="1">
        <f t="shared" si="7"/>
        <v>-1</v>
      </c>
      <c r="I43" s="1" t="e">
        <f t="shared" si="8"/>
        <v>#DIV/0!</v>
      </c>
      <c r="J43" s="1">
        <f t="shared" si="9"/>
        <v>0</v>
      </c>
      <c r="K43" s="1" t="e">
        <f>AF43/SUM(AF30:AF$55)</f>
        <v>#DIV/0!</v>
      </c>
      <c r="M43" t="s">
        <v>36</v>
      </c>
      <c r="N43" t="s">
        <v>26</v>
      </c>
      <c r="O43" s="2">
        <v>133467528.122765</v>
      </c>
      <c r="P43" s="2">
        <v>61694101.689949498</v>
      </c>
      <c r="Q43" s="2">
        <v>39868973.623536997</v>
      </c>
      <c r="R43" s="2">
        <v>35568491.974920399</v>
      </c>
      <c r="S43" s="2">
        <v>35476061.973706096</v>
      </c>
      <c r="T43" s="2">
        <v>29067553.756897401</v>
      </c>
      <c r="U43" s="2">
        <v>42726124.495986402</v>
      </c>
      <c r="V43" s="2">
        <v>8393776.8471274693</v>
      </c>
      <c r="W43" s="2">
        <v>26271637.7614641</v>
      </c>
      <c r="X43" s="2">
        <v>74676631.073980793</v>
      </c>
      <c r="Y43" s="2">
        <v>4111688.6935898601</v>
      </c>
      <c r="Z43" s="2">
        <v>0</v>
      </c>
      <c r="AA43" s="2">
        <v>-441593.48388815502</v>
      </c>
      <c r="AB43" s="2">
        <v>163399493.43693</v>
      </c>
      <c r="AC43" s="2"/>
      <c r="AD43" s="2"/>
      <c r="AE43" s="2">
        <v>0</v>
      </c>
      <c r="AF43" s="2"/>
    </row>
    <row r="44" spans="1:32" x14ac:dyDescent="0.3">
      <c r="A44" t="s">
        <v>2</v>
      </c>
      <c r="B44" t="s">
        <v>45</v>
      </c>
      <c r="C44" s="2">
        <f t="shared" si="2"/>
        <v>1262543.7254693599</v>
      </c>
      <c r="D44" s="2">
        <f t="shared" si="3"/>
        <v>662343.474950345</v>
      </c>
      <c r="E44" s="2">
        <f t="shared" si="4"/>
        <v>829371</v>
      </c>
      <c r="F44" s="2">
        <f t="shared" si="5"/>
        <v>0</v>
      </c>
      <c r="G44" s="1">
        <f t="shared" si="6"/>
        <v>0.25217659925188629</v>
      </c>
      <c r="H44" s="1">
        <f t="shared" si="7"/>
        <v>-0.34309522651053115</v>
      </c>
      <c r="I44" s="1">
        <f t="shared" si="8"/>
        <v>0</v>
      </c>
      <c r="J44" s="1">
        <f t="shared" si="9"/>
        <v>3.8991310212003288E-5</v>
      </c>
      <c r="K44" s="1" t="e">
        <f>AF44/SUM(AF30:AF$55)</f>
        <v>#DIV/0!</v>
      </c>
      <c r="M44" t="s">
        <v>36</v>
      </c>
      <c r="N44" t="s">
        <v>45</v>
      </c>
      <c r="O44" s="2">
        <v>10052157.274501</v>
      </c>
      <c r="P44" s="2">
        <v>9154209.7451872192</v>
      </c>
      <c r="Q44" s="2">
        <v>54218451.218924403</v>
      </c>
      <c r="R44" s="2">
        <v>48073652.7604867</v>
      </c>
      <c r="S44" s="2">
        <v>45804137.613359503</v>
      </c>
      <c r="T44" s="2">
        <v>33337113.909604799</v>
      </c>
      <c r="U44" s="2">
        <v>49655027.888811402</v>
      </c>
      <c r="V44" s="2">
        <v>26399926.173945099</v>
      </c>
      <c r="W44" s="2">
        <v>12921103.080975501</v>
      </c>
      <c r="X44" s="2">
        <v>-591365.41305460501</v>
      </c>
      <c r="Y44" s="2">
        <v>-612044.27068257402</v>
      </c>
      <c r="Z44" s="2">
        <v>7427997.71151351</v>
      </c>
      <c r="AA44" s="2">
        <v>-565486.58432232402</v>
      </c>
      <c r="AB44" s="2">
        <v>1262543.7254693599</v>
      </c>
      <c r="AC44" s="2">
        <v>0</v>
      </c>
      <c r="AD44" s="2">
        <v>662343.474950345</v>
      </c>
      <c r="AE44" s="2">
        <v>829371</v>
      </c>
      <c r="AF44" s="2"/>
    </row>
    <row r="45" spans="1:32" x14ac:dyDescent="0.3">
      <c r="A45" t="str">
        <f t="shared" ref="A45:A86" si="11">M45</f>
        <v>SpaceParentID</v>
      </c>
      <c r="B45" t="str">
        <f t="shared" ref="B45:B86" si="12">N45</f>
        <v>TopProject</v>
      </c>
      <c r="C45" s="2" t="str">
        <f t="shared" ref="C45:C86" si="13">AB45</f>
        <v>2020</v>
      </c>
      <c r="D45" s="2" t="str">
        <f t="shared" ref="D45:D86" si="14">AD45</f>
        <v>2022</v>
      </c>
      <c r="E45" s="2" t="str">
        <f t="shared" ref="E45:E86" si="15">AE45</f>
        <v>2023</v>
      </c>
      <c r="F45" s="2">
        <f t="shared" ref="F45:F86" si="16">AF45</f>
        <v>0</v>
      </c>
      <c r="G45" s="1" t="str">
        <f>AD45&amp;"-"&amp;AE45</f>
        <v>2022-2023</v>
      </c>
      <c r="H45" s="1" t="str">
        <f>AB45&amp;"-"&amp;AE45</f>
        <v>2020-2023</v>
      </c>
      <c r="I45" s="1" t="str">
        <f>AF45&amp;"/"&amp;AE45</f>
        <v>/2023</v>
      </c>
      <c r="J45" s="1" t="str">
        <f>"Share "&amp;AE45</f>
        <v>Share 2023</v>
      </c>
      <c r="K45" s="1" t="str">
        <f>"Share "&amp;AF45</f>
        <v xml:space="preserve">Share </v>
      </c>
      <c r="M45" t="s">
        <v>78</v>
      </c>
      <c r="N45" t="s">
        <v>128</v>
      </c>
      <c r="O45" s="2" t="s">
        <v>80</v>
      </c>
      <c r="P45" s="2" t="s">
        <v>81</v>
      </c>
      <c r="Q45" s="2" t="s">
        <v>82</v>
      </c>
      <c r="R45" s="2" t="s">
        <v>83</v>
      </c>
      <c r="S45" s="2" t="s">
        <v>84</v>
      </c>
      <c r="T45" s="2" t="s">
        <v>85</v>
      </c>
      <c r="U45" s="2" t="s">
        <v>86</v>
      </c>
      <c r="V45" s="2" t="s">
        <v>87</v>
      </c>
      <c r="W45" s="2" t="s">
        <v>88</v>
      </c>
      <c r="X45" s="2" t="s">
        <v>89</v>
      </c>
      <c r="Y45" s="2" t="s">
        <v>90</v>
      </c>
      <c r="Z45" s="2" t="s">
        <v>91</v>
      </c>
      <c r="AA45" s="2" t="s">
        <v>92</v>
      </c>
      <c r="AB45" s="2" t="s">
        <v>93</v>
      </c>
      <c r="AC45" s="2" t="s">
        <v>94</v>
      </c>
      <c r="AD45" s="2" t="s">
        <v>95</v>
      </c>
      <c r="AE45" s="2" t="s">
        <v>96</v>
      </c>
      <c r="AF45" s="2"/>
    </row>
    <row r="46" spans="1:32" x14ac:dyDescent="0.3">
      <c r="A46" t="str">
        <f t="shared" si="11"/>
        <v>ABL Space</v>
      </c>
      <c r="B46">
        <f t="shared" si="12"/>
        <v>0</v>
      </c>
      <c r="C46" s="2">
        <f t="shared" si="13"/>
        <v>2661998.67221358</v>
      </c>
      <c r="D46" s="2">
        <f t="shared" si="14"/>
        <v>1568569.6962414</v>
      </c>
      <c r="E46" s="2">
        <f t="shared" si="15"/>
        <v>17054988</v>
      </c>
      <c r="F46" s="2">
        <f t="shared" si="16"/>
        <v>0</v>
      </c>
      <c r="G46" s="1">
        <f t="shared" ref="G46:G86" si="17">AE46/AD46-1</f>
        <v>9.8729551774888229</v>
      </c>
      <c r="H46" s="1">
        <f t="shared" ref="H46:H86" si="18">AE46/AB46-1</f>
        <v>5.4068356524828607</v>
      </c>
      <c r="I46" s="1">
        <f t="shared" ref="I46:I86" si="19">AF46/AE46</f>
        <v>0</v>
      </c>
      <c r="J46" s="1">
        <f t="shared" ref="J46:J85" si="20">AE46/SUM(AE$45:AE$85)</f>
        <v>1.4168583610654594E-3</v>
      </c>
      <c r="K46" s="1" t="e">
        <f>AF46/SUM(AF45:AF$85)</f>
        <v>#DIV/0!</v>
      </c>
      <c r="M46" t="s">
        <v>97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>
        <v>2661998.67221358</v>
      </c>
      <c r="AC46" s="2">
        <v>839161.31988877803</v>
      </c>
      <c r="AD46" s="2">
        <v>1568569.6962414</v>
      </c>
      <c r="AE46" s="2">
        <v>17054988</v>
      </c>
      <c r="AF46" s="2"/>
    </row>
    <row r="47" spans="1:32" x14ac:dyDescent="0.3">
      <c r="A47" t="str">
        <f t="shared" si="11"/>
        <v>BLUE ORIGIN</v>
      </c>
      <c r="B47">
        <f t="shared" si="12"/>
        <v>0</v>
      </c>
      <c r="C47" s="2">
        <f t="shared" si="13"/>
        <v>269778447.76292598</v>
      </c>
      <c r="D47" s="2">
        <f t="shared" si="14"/>
        <v>18252585.508063801</v>
      </c>
      <c r="E47" s="2">
        <f t="shared" si="15"/>
        <v>440844387.61000001</v>
      </c>
      <c r="F47" s="2">
        <f t="shared" si="16"/>
        <v>0</v>
      </c>
      <c r="G47" s="1">
        <f t="shared" si="17"/>
        <v>23.152435139407487</v>
      </c>
      <c r="H47" s="1">
        <f t="shared" si="18"/>
        <v>0.63409787277522689</v>
      </c>
      <c r="I47" s="1">
        <f t="shared" si="19"/>
        <v>0</v>
      </c>
      <c r="J47" s="1">
        <f t="shared" si="20"/>
        <v>3.6623541248695733E-2</v>
      </c>
      <c r="K47" s="1" t="e">
        <f>AF47/SUM(AF45:AF$85)</f>
        <v>#DIV/0!</v>
      </c>
      <c r="M47" t="s">
        <v>100</v>
      </c>
      <c r="O47" s="2"/>
      <c r="P47" s="2"/>
      <c r="Q47" s="2"/>
      <c r="R47" s="2"/>
      <c r="S47" s="2"/>
      <c r="T47" s="2"/>
      <c r="U47" s="2"/>
      <c r="V47" s="2"/>
      <c r="W47" s="2"/>
      <c r="X47" s="2">
        <v>970601.73317900696</v>
      </c>
      <c r="Y47" s="2">
        <v>811311.96249855298</v>
      </c>
      <c r="Z47" s="2">
        <v>1638498.9225023701</v>
      </c>
      <c r="AA47" s="2">
        <v>7603741.5638077799</v>
      </c>
      <c r="AB47" s="2">
        <v>269778447.76292598</v>
      </c>
      <c r="AC47" s="2">
        <v>313846817.66620499</v>
      </c>
      <c r="AD47" s="2">
        <v>18252585.508063801</v>
      </c>
      <c r="AE47" s="2">
        <v>440844387.61000001</v>
      </c>
      <c r="AF47" s="2"/>
    </row>
    <row r="48" spans="1:32" x14ac:dyDescent="0.3">
      <c r="A48" t="str">
        <f t="shared" si="11"/>
        <v>BOEING</v>
      </c>
      <c r="B48" t="str">
        <f t="shared" si="12"/>
        <v>EELV</v>
      </c>
      <c r="C48" s="2">
        <f t="shared" si="13"/>
        <v>0</v>
      </c>
      <c r="D48" s="2">
        <f t="shared" si="14"/>
        <v>0</v>
      </c>
      <c r="E48" s="2">
        <f t="shared" si="15"/>
        <v>0</v>
      </c>
      <c r="F48" s="2">
        <f t="shared" si="16"/>
        <v>0</v>
      </c>
      <c r="G48" s="1" t="e">
        <f t="shared" si="17"/>
        <v>#DIV/0!</v>
      </c>
      <c r="H48" s="1" t="e">
        <f t="shared" si="18"/>
        <v>#DIV/0!</v>
      </c>
      <c r="I48" s="1" t="e">
        <f t="shared" si="19"/>
        <v>#DIV/0!</v>
      </c>
      <c r="J48" s="1">
        <f t="shared" si="20"/>
        <v>0</v>
      </c>
      <c r="K48" s="1" t="e">
        <f>AF48/SUM(AF45:AF$85)</f>
        <v>#DIV/0!</v>
      </c>
      <c r="M48" t="s">
        <v>104</v>
      </c>
      <c r="N48" t="s">
        <v>129</v>
      </c>
      <c r="O48" s="2">
        <v>107688207.36181299</v>
      </c>
      <c r="P48" s="2">
        <v>1042795400.10004</v>
      </c>
      <c r="Q48" s="2">
        <v>32914178.714694899</v>
      </c>
      <c r="R48" s="2"/>
      <c r="S48" s="2">
        <v>1044468.44371604</v>
      </c>
      <c r="T48" s="2"/>
      <c r="U48" s="2"/>
      <c r="V48" s="2"/>
      <c r="W48" s="2"/>
      <c r="X48" s="2"/>
      <c r="Y48" s="2"/>
      <c r="Z48" s="2">
        <v>0</v>
      </c>
      <c r="AA48" s="2"/>
      <c r="AB48" s="2"/>
      <c r="AC48" s="2"/>
      <c r="AD48" s="2"/>
      <c r="AE48" s="2"/>
      <c r="AF48" s="2"/>
    </row>
    <row r="49" spans="1:32" x14ac:dyDescent="0.3">
      <c r="A49" t="str">
        <f t="shared" si="11"/>
        <v>BOEING</v>
      </c>
      <c r="B49" t="str">
        <f t="shared" si="12"/>
        <v>MUOS</v>
      </c>
      <c r="C49" s="2">
        <f t="shared" si="13"/>
        <v>0</v>
      </c>
      <c r="D49" s="2">
        <f t="shared" si="14"/>
        <v>1086991.2325693101</v>
      </c>
      <c r="E49" s="2">
        <f t="shared" si="15"/>
        <v>507025.51559999998</v>
      </c>
      <c r="F49" s="2">
        <f t="shared" si="16"/>
        <v>0</v>
      </c>
      <c r="G49" s="1">
        <f t="shared" si="17"/>
        <v>-0.53355142120001386</v>
      </c>
      <c r="H49" s="1" t="e">
        <f t="shared" si="18"/>
        <v>#DIV/0!</v>
      </c>
      <c r="I49" s="1">
        <f t="shared" si="19"/>
        <v>0</v>
      </c>
      <c r="J49" s="1">
        <f t="shared" si="20"/>
        <v>4.2121597567314938E-5</v>
      </c>
      <c r="K49" s="1" t="e">
        <f>AF49/SUM(AF45:AF$85)</f>
        <v>#DIV/0!</v>
      </c>
      <c r="M49" t="s">
        <v>104</v>
      </c>
      <c r="N49" t="s">
        <v>130</v>
      </c>
      <c r="O49" s="2"/>
      <c r="P49" s="2"/>
      <c r="Q49" s="2">
        <v>20198737.140474301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>
        <v>1086991.2325693101</v>
      </c>
      <c r="AE49" s="2">
        <v>507025.51559999998</v>
      </c>
      <c r="AF49" s="2"/>
    </row>
    <row r="50" spans="1:32" x14ac:dyDescent="0.3">
      <c r="A50" t="str">
        <f t="shared" si="11"/>
        <v>BOEING</v>
      </c>
      <c r="B50" t="str">
        <f t="shared" si="12"/>
        <v>NAVSTAR GPS</v>
      </c>
      <c r="C50" s="2">
        <f t="shared" si="13"/>
        <v>-25896.0966919028</v>
      </c>
      <c r="D50" s="2">
        <f t="shared" si="14"/>
        <v>0</v>
      </c>
      <c r="E50" s="2">
        <f t="shared" si="15"/>
        <v>0</v>
      </c>
      <c r="F50" s="2">
        <f t="shared" si="16"/>
        <v>0</v>
      </c>
      <c r="G50" s="1" t="e">
        <f t="shared" si="17"/>
        <v>#DIV/0!</v>
      </c>
      <c r="H50" s="1">
        <f t="shared" si="18"/>
        <v>-1</v>
      </c>
      <c r="I50" s="1" t="e">
        <f t="shared" si="19"/>
        <v>#DIV/0!</v>
      </c>
      <c r="J50" s="1">
        <f t="shared" si="20"/>
        <v>0</v>
      </c>
      <c r="K50" s="1" t="e">
        <f>AF50/SUM(AF45:AF$85)</f>
        <v>#DIV/0!</v>
      </c>
      <c r="M50" t="s">
        <v>104</v>
      </c>
      <c r="N50" t="s">
        <v>131</v>
      </c>
      <c r="O50" s="2">
        <v>184201044.79914099</v>
      </c>
      <c r="P50" s="2">
        <v>141075539.93408501</v>
      </c>
      <c r="Q50" s="2">
        <v>98132346.1768177</v>
      </c>
      <c r="R50" s="2">
        <v>205972467.25171101</v>
      </c>
      <c r="S50" s="2">
        <v>33687558.834691003</v>
      </c>
      <c r="T50" s="2">
        <v>59773589.710538603</v>
      </c>
      <c r="U50" s="2">
        <v>87973135.393591002</v>
      </c>
      <c r="V50" s="2">
        <v>89720035.3752691</v>
      </c>
      <c r="W50" s="2">
        <v>80606959.366853401</v>
      </c>
      <c r="X50" s="2">
        <v>67339702.974568799</v>
      </c>
      <c r="Y50" s="2">
        <v>-5066506.8060732801</v>
      </c>
      <c r="Z50" s="2">
        <v>-907805.42616172705</v>
      </c>
      <c r="AA50" s="2"/>
      <c r="AB50" s="2">
        <v>-25896.0966919028</v>
      </c>
      <c r="AC50" s="2"/>
      <c r="AD50" s="2"/>
      <c r="AE50" s="2"/>
      <c r="AF50" s="2"/>
    </row>
    <row r="51" spans="1:32" x14ac:dyDescent="0.3">
      <c r="A51" t="str">
        <f t="shared" si="11"/>
        <v>BOEING</v>
      </c>
      <c r="B51" t="str">
        <f t="shared" si="12"/>
        <v>Other Labeled</v>
      </c>
      <c r="C51" s="2">
        <f t="shared" si="13"/>
        <v>34081883.810628198</v>
      </c>
      <c r="D51" s="2">
        <f t="shared" si="14"/>
        <v>0</v>
      </c>
      <c r="E51" s="2">
        <f t="shared" si="15"/>
        <v>0</v>
      </c>
      <c r="F51" s="2">
        <f t="shared" si="16"/>
        <v>0</v>
      </c>
      <c r="G51" s="1" t="e">
        <f t="shared" si="17"/>
        <v>#DIV/0!</v>
      </c>
      <c r="H51" s="1">
        <f t="shared" si="18"/>
        <v>-1</v>
      </c>
      <c r="I51" s="1" t="e">
        <f t="shared" si="19"/>
        <v>#DIV/0!</v>
      </c>
      <c r="J51" s="1">
        <f t="shared" si="20"/>
        <v>0</v>
      </c>
      <c r="K51" s="1" t="e">
        <f>AF51/SUM(AF45:AF$85)</f>
        <v>#DIV/0!</v>
      </c>
      <c r="M51" t="s">
        <v>104</v>
      </c>
      <c r="N51" t="s">
        <v>132</v>
      </c>
      <c r="O51" s="2">
        <v>254985003.54051101</v>
      </c>
      <c r="P51" s="2">
        <v>226457260.93788901</v>
      </c>
      <c r="Q51" s="2">
        <v>123363248.58378901</v>
      </c>
      <c r="R51" s="2"/>
      <c r="S51" s="2">
        <v>1236787.40700045</v>
      </c>
      <c r="T51" s="2">
        <v>434997.24463737401</v>
      </c>
      <c r="U51" s="2"/>
      <c r="V51" s="2"/>
      <c r="W51" s="2">
        <v>-19002255.412165999</v>
      </c>
      <c r="X51" s="2">
        <v>6206528.3736124299</v>
      </c>
      <c r="Y51" s="2">
        <v>1213114.5704330399</v>
      </c>
      <c r="Z51" s="2">
        <v>0</v>
      </c>
      <c r="AA51" s="2"/>
      <c r="AB51" s="2">
        <v>34081883.810628198</v>
      </c>
      <c r="AC51" s="2"/>
      <c r="AD51" s="2"/>
      <c r="AE51" s="2"/>
      <c r="AF51" s="2"/>
    </row>
    <row r="52" spans="1:32" x14ac:dyDescent="0.3">
      <c r="A52" t="str">
        <f t="shared" si="11"/>
        <v>BOEING</v>
      </c>
      <c r="B52" t="str">
        <f t="shared" si="12"/>
        <v>WIDEBAND GAPFILLER</v>
      </c>
      <c r="C52" s="2">
        <f t="shared" si="13"/>
        <v>372307088.602005</v>
      </c>
      <c r="D52" s="2">
        <f t="shared" si="14"/>
        <v>9752432.0949468296</v>
      </c>
      <c r="E52" s="2">
        <f t="shared" si="15"/>
        <v>59066731.125</v>
      </c>
      <c r="F52" s="2">
        <f t="shared" si="16"/>
        <v>0</v>
      </c>
      <c r="G52" s="1">
        <f t="shared" si="17"/>
        <v>5.0566154729347064</v>
      </c>
      <c r="H52" s="1">
        <f t="shared" si="18"/>
        <v>-0.84134943187143518</v>
      </c>
      <c r="I52" s="1">
        <f t="shared" si="19"/>
        <v>0</v>
      </c>
      <c r="J52" s="1">
        <f t="shared" si="20"/>
        <v>4.9070214447094109E-3</v>
      </c>
      <c r="K52" s="1" t="e">
        <f>AF52/SUM(AF45:AF$85)</f>
        <v>#DIV/0!</v>
      </c>
      <c r="M52" t="s">
        <v>104</v>
      </c>
      <c r="N52" t="s">
        <v>133</v>
      </c>
      <c r="O52" s="2">
        <v>560428093.23228097</v>
      </c>
      <c r="P52" s="2">
        <v>394345871.72589302</v>
      </c>
      <c r="Q52" s="2">
        <v>393951223.52727002</v>
      </c>
      <c r="R52" s="2">
        <v>299335362.49844199</v>
      </c>
      <c r="S52" s="2">
        <v>710780421.95422399</v>
      </c>
      <c r="T52" s="2">
        <v>1503714375.0917799</v>
      </c>
      <c r="U52" s="2">
        <v>63736286.712135702</v>
      </c>
      <c r="V52" s="2">
        <v>-40616428.494371802</v>
      </c>
      <c r="W52" s="2">
        <v>29920327.215767</v>
      </c>
      <c r="X52" s="2">
        <v>99524889.1513412</v>
      </c>
      <c r="Y52" s="2">
        <v>73751132.035371199</v>
      </c>
      <c r="Z52" s="2">
        <v>13753734.8738766</v>
      </c>
      <c r="AA52" s="2">
        <v>386694684.71962398</v>
      </c>
      <c r="AB52" s="2">
        <v>372307088.602005</v>
      </c>
      <c r="AC52" s="2">
        <v>87583525.4520448</v>
      </c>
      <c r="AD52" s="2">
        <v>9752432.0949468296</v>
      </c>
      <c r="AE52" s="2">
        <v>59066731.125</v>
      </c>
      <c r="AF52" s="2"/>
    </row>
    <row r="53" spans="1:32" x14ac:dyDescent="0.3">
      <c r="A53" t="str">
        <f t="shared" si="11"/>
        <v>BOEING</v>
      </c>
      <c r="B53">
        <f t="shared" si="12"/>
        <v>0</v>
      </c>
      <c r="C53" s="2">
        <f t="shared" si="13"/>
        <v>1789760871.7437799</v>
      </c>
      <c r="D53" s="2">
        <f t="shared" si="14"/>
        <v>1763616143.02935</v>
      </c>
      <c r="E53" s="2">
        <f t="shared" si="15"/>
        <v>1558588205.7131</v>
      </c>
      <c r="F53" s="2">
        <f t="shared" si="16"/>
        <v>0</v>
      </c>
      <c r="G53" s="1">
        <f t="shared" si="17"/>
        <v>-0.11625428703781038</v>
      </c>
      <c r="H53" s="1">
        <f t="shared" si="18"/>
        <v>-0.12916399597307449</v>
      </c>
      <c r="I53" s="1">
        <f t="shared" si="19"/>
        <v>0</v>
      </c>
      <c r="J53" s="1">
        <f t="shared" si="20"/>
        <v>0.12948110727035503</v>
      </c>
      <c r="K53" s="1" t="e">
        <f>AF53/SUM(AF45:AF$85)</f>
        <v>#DIV/0!</v>
      </c>
      <c r="M53" t="s">
        <v>104</v>
      </c>
      <c r="O53" s="2">
        <v>944509330.64457297</v>
      </c>
      <c r="P53" s="2">
        <v>1385943361.9138501</v>
      </c>
      <c r="Q53" s="2">
        <v>1462267283.2553999</v>
      </c>
      <c r="R53" s="2">
        <v>1558060662.12377</v>
      </c>
      <c r="S53" s="2">
        <v>1615215795.6509099</v>
      </c>
      <c r="T53" s="2">
        <v>1596251452.8789401</v>
      </c>
      <c r="U53" s="2">
        <v>1956717486.40083</v>
      </c>
      <c r="V53" s="2">
        <v>1684675758.0027699</v>
      </c>
      <c r="W53" s="2">
        <v>1743418481.23734</v>
      </c>
      <c r="X53" s="2">
        <v>1854431937.14854</v>
      </c>
      <c r="Y53" s="2">
        <v>1906915620.5090899</v>
      </c>
      <c r="Z53" s="2">
        <v>2203733434.9503002</v>
      </c>
      <c r="AA53" s="2">
        <v>2030194745.74806</v>
      </c>
      <c r="AB53" s="2">
        <v>1789760871.7437799</v>
      </c>
      <c r="AC53" s="2">
        <v>1847766982.12956</v>
      </c>
      <c r="AD53" s="2">
        <v>1763616143.02935</v>
      </c>
      <c r="AE53" s="2">
        <v>1558588205.7131</v>
      </c>
      <c r="AF53" s="2"/>
    </row>
    <row r="54" spans="1:32" x14ac:dyDescent="0.3">
      <c r="A54" t="str">
        <f t="shared" si="11"/>
        <v>CALIFORNIA INSTITUTE OF TECHNOLOGY</v>
      </c>
      <c r="B54" t="str">
        <f t="shared" si="12"/>
        <v>Other Labeled</v>
      </c>
      <c r="C54" s="2">
        <f t="shared" si="13"/>
        <v>3877258.9356154301</v>
      </c>
      <c r="D54" s="2">
        <f t="shared" si="14"/>
        <v>0</v>
      </c>
      <c r="E54" s="2">
        <f t="shared" si="15"/>
        <v>0</v>
      </c>
      <c r="F54" s="2">
        <f t="shared" si="16"/>
        <v>0</v>
      </c>
      <c r="G54" s="1" t="e">
        <f t="shared" si="17"/>
        <v>#DIV/0!</v>
      </c>
      <c r="H54" s="1">
        <f t="shared" si="18"/>
        <v>-1</v>
      </c>
      <c r="I54" s="1" t="e">
        <f t="shared" si="19"/>
        <v>#DIV/0!</v>
      </c>
      <c r="J54" s="1">
        <f t="shared" si="20"/>
        <v>0</v>
      </c>
      <c r="K54" s="1" t="e">
        <f>AF54/SUM(AF45:AF$85)</f>
        <v>#DIV/0!</v>
      </c>
      <c r="M54" t="s">
        <v>119</v>
      </c>
      <c r="N54" t="s">
        <v>132</v>
      </c>
      <c r="O54" s="2">
        <v>9410130.2367690206</v>
      </c>
      <c r="P54" s="2">
        <v>1765062.0170108899</v>
      </c>
      <c r="Q54" s="2"/>
      <c r="R54" s="2"/>
      <c r="S54" s="2"/>
      <c r="T54" s="2"/>
      <c r="U54" s="2"/>
      <c r="V54" s="2"/>
      <c r="W54" s="2"/>
      <c r="X54" s="2"/>
      <c r="Y54" s="2"/>
      <c r="Z54" s="2">
        <v>3761357.4061710401</v>
      </c>
      <c r="AA54" s="2">
        <v>4105101.1889891201</v>
      </c>
      <c r="AB54" s="2">
        <v>3877258.9356154301</v>
      </c>
      <c r="AC54" s="2"/>
      <c r="AD54" s="2"/>
      <c r="AE54" s="2"/>
      <c r="AF54" s="2"/>
    </row>
    <row r="55" spans="1:32" x14ac:dyDescent="0.3">
      <c r="A55" t="str">
        <f t="shared" si="11"/>
        <v>CALIFORNIA INSTITUTE OF TECHNOLOGY</v>
      </c>
      <c r="B55">
        <f t="shared" si="12"/>
        <v>0</v>
      </c>
      <c r="C55" s="2">
        <f t="shared" si="13"/>
        <v>3258070164.2774501</v>
      </c>
      <c r="D55" s="2">
        <f t="shared" si="14"/>
        <v>2769225157.1985102</v>
      </c>
      <c r="E55" s="2">
        <f t="shared" si="15"/>
        <v>2915419456.0369</v>
      </c>
      <c r="F55" s="2">
        <f t="shared" si="16"/>
        <v>0</v>
      </c>
      <c r="G55" s="1">
        <f t="shared" si="17"/>
        <v>5.2792492679175185E-2</v>
      </c>
      <c r="H55" s="1">
        <f t="shared" si="18"/>
        <v>-0.10516983703957172</v>
      </c>
      <c r="I55" s="1">
        <f t="shared" si="19"/>
        <v>0</v>
      </c>
      <c r="J55" s="1">
        <f t="shared" si="20"/>
        <v>0.24220107526893572</v>
      </c>
      <c r="K55" s="1" t="e">
        <f>AF55/SUM(AF45:AF$85)</f>
        <v>#DIV/0!</v>
      </c>
      <c r="M55" t="s">
        <v>119</v>
      </c>
      <c r="O55" s="2">
        <v>2438879818.03197</v>
      </c>
      <c r="P55" s="2">
        <v>2469424743.3906498</v>
      </c>
      <c r="Q55" s="2">
        <v>2387142862.5476799</v>
      </c>
      <c r="R55" s="2">
        <v>2250493111.6216202</v>
      </c>
      <c r="S55" s="2">
        <v>2174591654.3689899</v>
      </c>
      <c r="T55" s="2">
        <v>2190706122.9184899</v>
      </c>
      <c r="U55" s="2">
        <v>2199997972.1163402</v>
      </c>
      <c r="V55" s="2">
        <v>2171552269.7551799</v>
      </c>
      <c r="W55" s="2">
        <v>2322272523.13908</v>
      </c>
      <c r="X55" s="2">
        <v>2654696712.3975801</v>
      </c>
      <c r="Y55" s="2">
        <v>2871042800.5501099</v>
      </c>
      <c r="Z55" s="2">
        <v>3233413461.1587801</v>
      </c>
      <c r="AA55" s="2">
        <v>3550288074.4650898</v>
      </c>
      <c r="AB55" s="2">
        <v>3258070164.2774501</v>
      </c>
      <c r="AC55" s="2">
        <v>2633492789.3917899</v>
      </c>
      <c r="AD55" s="2">
        <v>2769225157.1985102</v>
      </c>
      <c r="AE55" s="2">
        <v>2915419456.0369</v>
      </c>
      <c r="AF55" s="2"/>
    </row>
    <row r="56" spans="1:32" x14ac:dyDescent="0.3">
      <c r="A56" t="str">
        <f t="shared" si="11"/>
        <v>Firefly Aerospace</v>
      </c>
      <c r="B56">
        <f t="shared" si="12"/>
        <v>0</v>
      </c>
      <c r="C56" s="2">
        <f t="shared" si="13"/>
        <v>0</v>
      </c>
      <c r="D56" s="2">
        <f t="shared" si="14"/>
        <v>39601641.323541701</v>
      </c>
      <c r="E56" s="2">
        <f t="shared" si="15"/>
        <v>94871677</v>
      </c>
      <c r="F56" s="2">
        <f t="shared" si="16"/>
        <v>0</v>
      </c>
      <c r="G56" s="1">
        <f t="shared" si="17"/>
        <v>1.3956501253295861</v>
      </c>
      <c r="H56" s="1" t="e">
        <f t="shared" si="18"/>
        <v>#DIV/0!</v>
      </c>
      <c r="I56" s="1">
        <f t="shared" si="19"/>
        <v>0</v>
      </c>
      <c r="J56" s="1">
        <f t="shared" si="20"/>
        <v>7.8815493030984039E-3</v>
      </c>
      <c r="K56" s="1" t="e">
        <f>AF56/SUM(AF45:AF$85)</f>
        <v>#DIV/0!</v>
      </c>
      <c r="M56" t="s">
        <v>110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>
        <v>29312.746145944599</v>
      </c>
      <c r="AB56" s="2"/>
      <c r="AC56" s="2">
        <v>55831361.214721099</v>
      </c>
      <c r="AD56" s="2">
        <v>39601641.323541701</v>
      </c>
      <c r="AE56" s="2">
        <v>94871677</v>
      </c>
      <c r="AF56" s="2"/>
    </row>
    <row r="57" spans="1:32" x14ac:dyDescent="0.3">
      <c r="A57" t="str">
        <f t="shared" si="11"/>
        <v>JOHNS HOPKINS UNIVERSITY</v>
      </c>
      <c r="B57" t="str">
        <f t="shared" si="12"/>
        <v>Other Labeled</v>
      </c>
      <c r="C57" s="2">
        <f t="shared" si="13"/>
        <v>0</v>
      </c>
      <c r="D57" s="2">
        <f t="shared" si="14"/>
        <v>0</v>
      </c>
      <c r="E57" s="2">
        <f t="shared" si="15"/>
        <v>0</v>
      </c>
      <c r="F57" s="2">
        <f t="shared" si="16"/>
        <v>0</v>
      </c>
      <c r="G57" s="1" t="e">
        <f t="shared" si="17"/>
        <v>#DIV/0!</v>
      </c>
      <c r="H57" s="1" t="e">
        <f t="shared" si="18"/>
        <v>#DIV/0!</v>
      </c>
      <c r="I57" s="1" t="e">
        <f t="shared" si="19"/>
        <v>#DIV/0!</v>
      </c>
      <c r="J57" s="1">
        <f t="shared" si="20"/>
        <v>0</v>
      </c>
      <c r="K57" s="1" t="e">
        <f>AF57/SUM(AF45:AF$85)</f>
        <v>#DIV/0!</v>
      </c>
      <c r="M57" t="s">
        <v>120</v>
      </c>
      <c r="N57" t="s">
        <v>132</v>
      </c>
      <c r="O57" s="2">
        <v>3653929.4375483301</v>
      </c>
      <c r="P57" s="2">
        <v>83220.088592611093</v>
      </c>
      <c r="Q57" s="2"/>
      <c r="R57" s="2"/>
      <c r="S57" s="2"/>
      <c r="T57" s="2"/>
      <c r="U57" s="2"/>
      <c r="V57" s="2">
        <v>-12035.639307397099</v>
      </c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3">
      <c r="A58" t="str">
        <f t="shared" si="11"/>
        <v>JOHNS HOPKINS UNIVERSITY</v>
      </c>
      <c r="B58">
        <f t="shared" si="12"/>
        <v>0</v>
      </c>
      <c r="C58" s="2">
        <f t="shared" si="13"/>
        <v>370453006.38757497</v>
      </c>
      <c r="D58" s="2">
        <f t="shared" si="14"/>
        <v>408544387.81601101</v>
      </c>
      <c r="E58" s="2">
        <f t="shared" si="15"/>
        <v>507034415.44929999</v>
      </c>
      <c r="F58" s="2">
        <f t="shared" si="16"/>
        <v>0</v>
      </c>
      <c r="G58" s="1">
        <f t="shared" si="17"/>
        <v>0.24107546345158504</v>
      </c>
      <c r="H58" s="1">
        <f t="shared" si="18"/>
        <v>0.36868754391705738</v>
      </c>
      <c r="I58" s="1">
        <f t="shared" si="19"/>
        <v>0</v>
      </c>
      <c r="J58" s="1">
        <f t="shared" si="20"/>
        <v>4.21223369302446E-2</v>
      </c>
      <c r="K58" s="1" t="e">
        <f>AF58/SUM(AF45:AF$85)</f>
        <v>#DIV/0!</v>
      </c>
      <c r="M58" t="s">
        <v>120</v>
      </c>
      <c r="O58" s="2">
        <v>142525756.40189901</v>
      </c>
      <c r="P58" s="2">
        <v>232350880.10777801</v>
      </c>
      <c r="Q58" s="2">
        <v>330973226.94653398</v>
      </c>
      <c r="R58" s="2">
        <v>280243859.49508297</v>
      </c>
      <c r="S58" s="2">
        <v>226530223.26901901</v>
      </c>
      <c r="T58" s="2">
        <v>248499615.05342099</v>
      </c>
      <c r="U58" s="2">
        <v>213139595.07482299</v>
      </c>
      <c r="V58" s="2">
        <v>203092408.81675401</v>
      </c>
      <c r="W58" s="2">
        <v>266494045.12260199</v>
      </c>
      <c r="X58" s="2">
        <v>280966497.17200398</v>
      </c>
      <c r="Y58" s="2">
        <v>196317693.479366</v>
      </c>
      <c r="Z58" s="2">
        <v>343584887.833601</v>
      </c>
      <c r="AA58" s="2">
        <v>244567757.89512101</v>
      </c>
      <c r="AB58" s="2">
        <v>370453006.38757497</v>
      </c>
      <c r="AC58" s="2">
        <v>304352384.80897498</v>
      </c>
      <c r="AD58" s="2">
        <v>408544387.81601101</v>
      </c>
      <c r="AE58" s="2">
        <v>507034415.44929999</v>
      </c>
      <c r="AF58" s="2"/>
    </row>
    <row r="59" spans="1:32" x14ac:dyDescent="0.3">
      <c r="A59" t="str">
        <f t="shared" si="11"/>
        <v>LORAL SPACE</v>
      </c>
      <c r="B59" t="str">
        <f t="shared" si="12"/>
        <v>Other Labeled</v>
      </c>
      <c r="C59" s="2">
        <f t="shared" si="13"/>
        <v>0</v>
      </c>
      <c r="D59" s="2">
        <f t="shared" si="14"/>
        <v>0</v>
      </c>
      <c r="E59" s="2">
        <f t="shared" si="15"/>
        <v>0</v>
      </c>
      <c r="F59" s="2">
        <f t="shared" si="16"/>
        <v>0</v>
      </c>
      <c r="G59" s="1" t="e">
        <f t="shared" si="17"/>
        <v>#DIV/0!</v>
      </c>
      <c r="H59" s="1" t="e">
        <f t="shared" si="18"/>
        <v>#DIV/0!</v>
      </c>
      <c r="I59" s="1" t="e">
        <f t="shared" si="19"/>
        <v>#DIV/0!</v>
      </c>
      <c r="J59" s="1">
        <f t="shared" si="20"/>
        <v>0</v>
      </c>
      <c r="K59" s="1" t="e">
        <f>AF59/SUM(AF45:AF$85)</f>
        <v>#DIV/0!</v>
      </c>
      <c r="M59" t="s">
        <v>121</v>
      </c>
      <c r="N59" t="s">
        <v>132</v>
      </c>
      <c r="O59" s="2"/>
      <c r="P59" s="2"/>
      <c r="Q59" s="2"/>
      <c r="R59" s="2"/>
      <c r="S59" s="2">
        <v>2851051.06927088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3">
      <c r="A60" t="str">
        <f t="shared" si="11"/>
        <v>LORAL SPACE</v>
      </c>
      <c r="B60">
        <f t="shared" si="12"/>
        <v>0</v>
      </c>
      <c r="C60" s="2">
        <f t="shared" si="13"/>
        <v>0</v>
      </c>
      <c r="D60" s="2">
        <f t="shared" si="14"/>
        <v>0</v>
      </c>
      <c r="E60" s="2">
        <f t="shared" si="15"/>
        <v>0</v>
      </c>
      <c r="F60" s="2">
        <f t="shared" si="16"/>
        <v>0</v>
      </c>
      <c r="G60" s="1" t="e">
        <f t="shared" si="17"/>
        <v>#DIV/0!</v>
      </c>
      <c r="H60" s="1" t="e">
        <f t="shared" si="18"/>
        <v>#DIV/0!</v>
      </c>
      <c r="I60" s="1" t="e">
        <f t="shared" si="19"/>
        <v>#DIV/0!</v>
      </c>
      <c r="J60" s="1">
        <f t="shared" si="20"/>
        <v>0</v>
      </c>
      <c r="K60" s="1" t="e">
        <f>AF60/SUM(AF45:AF$85)</f>
        <v>#DIV/0!</v>
      </c>
      <c r="M60" t="s">
        <v>121</v>
      </c>
      <c r="O60" s="2">
        <v>78146367.757454693</v>
      </c>
      <c r="P60" s="2">
        <v>0</v>
      </c>
      <c r="Q60" s="2">
        <v>119575528.080263</v>
      </c>
      <c r="R60" s="2">
        <v>37697441.6300442</v>
      </c>
      <c r="S60" s="2">
        <v>39455781.729862101</v>
      </c>
      <c r="T60" s="2">
        <v>16732312.6051549</v>
      </c>
      <c r="U60" s="2">
        <v>161998.70690758599</v>
      </c>
      <c r="V60" s="2"/>
      <c r="W60" s="2">
        <v>0</v>
      </c>
      <c r="X60" s="2"/>
      <c r="Y60" s="2"/>
      <c r="Z60" s="2"/>
      <c r="AA60" s="2"/>
      <c r="AB60" s="2"/>
      <c r="AC60" s="2"/>
      <c r="AD60" s="2"/>
      <c r="AE60" s="2"/>
      <c r="AF60" s="2"/>
    </row>
    <row r="61" spans="1:32" x14ac:dyDescent="0.3">
      <c r="A61" t="str">
        <f t="shared" si="11"/>
        <v>MAXAR TECHNOLOGIES</v>
      </c>
      <c r="B61">
        <f t="shared" si="12"/>
        <v>0</v>
      </c>
      <c r="C61" s="2">
        <f t="shared" si="13"/>
        <v>143030816.37763199</v>
      </c>
      <c r="D61" s="2">
        <f t="shared" si="14"/>
        <v>216427060.86703601</v>
      </c>
      <c r="E61" s="2">
        <f t="shared" si="15"/>
        <v>185665893</v>
      </c>
      <c r="F61" s="2">
        <f t="shared" si="16"/>
        <v>0</v>
      </c>
      <c r="G61" s="1">
        <f t="shared" si="17"/>
        <v>-0.14213180063436903</v>
      </c>
      <c r="H61" s="1">
        <f t="shared" si="18"/>
        <v>0.29808315230336291</v>
      </c>
      <c r="I61" s="1">
        <f t="shared" si="19"/>
        <v>0</v>
      </c>
      <c r="J61" s="1">
        <f t="shared" si="20"/>
        <v>1.5424359891765093E-2</v>
      </c>
      <c r="K61" s="1" t="e">
        <f>AF61/SUM(AF45:AF$85)</f>
        <v>#DIV/0!</v>
      </c>
      <c r="M61" t="s">
        <v>122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>
        <v>26660934.670906499</v>
      </c>
      <c r="AA61" s="2">
        <v>265998401.67209801</v>
      </c>
      <c r="AB61" s="2">
        <v>143030816.37763199</v>
      </c>
      <c r="AC61" s="2">
        <v>104776571.57550199</v>
      </c>
      <c r="AD61" s="2">
        <v>216427060.86703601</v>
      </c>
      <c r="AE61" s="2">
        <v>185665893</v>
      </c>
      <c r="AF61" s="2"/>
    </row>
    <row r="62" spans="1:32" x14ac:dyDescent="0.3">
      <c r="A62" t="str">
        <f t="shared" si="11"/>
        <v>MDA</v>
      </c>
      <c r="B62">
        <f t="shared" si="12"/>
        <v>0</v>
      </c>
      <c r="C62" s="2">
        <f t="shared" si="13"/>
        <v>0</v>
      </c>
      <c r="D62" s="2">
        <f t="shared" si="14"/>
        <v>0</v>
      </c>
      <c r="E62" s="2">
        <f t="shared" si="15"/>
        <v>0</v>
      </c>
      <c r="F62" s="2">
        <f t="shared" si="16"/>
        <v>0</v>
      </c>
      <c r="G62" s="1" t="e">
        <f t="shared" si="17"/>
        <v>#DIV/0!</v>
      </c>
      <c r="H62" s="1" t="e">
        <f t="shared" si="18"/>
        <v>#DIV/0!</v>
      </c>
      <c r="I62" s="1" t="e">
        <f t="shared" si="19"/>
        <v>#DIV/0!</v>
      </c>
      <c r="J62" s="1">
        <f t="shared" si="20"/>
        <v>0</v>
      </c>
      <c r="K62" s="1" t="e">
        <f>AF62/SUM(AF45:AF$85)</f>
        <v>#DIV/0!</v>
      </c>
      <c r="M62" t="s">
        <v>123</v>
      </c>
      <c r="O62" s="2">
        <v>38934.4119787011</v>
      </c>
      <c r="P62" s="2">
        <v>-2022.7336033172401</v>
      </c>
      <c r="Q62" s="2">
        <v>2002.2582881338999</v>
      </c>
      <c r="R62" s="2">
        <v>1347561.3286764701</v>
      </c>
      <c r="S62" s="2">
        <v>2431300.4204110499</v>
      </c>
      <c r="T62" s="2">
        <v>731852.09758691001</v>
      </c>
      <c r="U62" s="2">
        <v>5342091.1085812096</v>
      </c>
      <c r="V62" s="2">
        <v>8946586.0756042991</v>
      </c>
      <c r="W62" s="2">
        <v>0</v>
      </c>
      <c r="X62" s="2">
        <v>1447378.5164610201</v>
      </c>
      <c r="Y62" s="2">
        <v>29215512.371912301</v>
      </c>
      <c r="Z62" s="2">
        <v>298542.47416931001</v>
      </c>
      <c r="AA62" s="2"/>
      <c r="AB62" s="2"/>
      <c r="AC62" s="2"/>
      <c r="AD62" s="2"/>
      <c r="AE62" s="2"/>
      <c r="AF62" s="2"/>
    </row>
    <row r="63" spans="1:32" x14ac:dyDescent="0.3">
      <c r="A63" t="str">
        <f t="shared" si="11"/>
        <v>NORTHROP GRUMMAN</v>
      </c>
      <c r="B63" t="str">
        <f t="shared" si="12"/>
        <v>EELV</v>
      </c>
      <c r="C63" s="2">
        <f t="shared" si="13"/>
        <v>0</v>
      </c>
      <c r="D63" s="2">
        <f t="shared" si="14"/>
        <v>0</v>
      </c>
      <c r="E63" s="2">
        <f t="shared" si="15"/>
        <v>0</v>
      </c>
      <c r="F63" s="2">
        <f t="shared" si="16"/>
        <v>0</v>
      </c>
      <c r="G63" s="1" t="e">
        <f t="shared" si="17"/>
        <v>#DIV/0!</v>
      </c>
      <c r="H63" s="1" t="e">
        <f t="shared" si="18"/>
        <v>#DIV/0!</v>
      </c>
      <c r="I63" s="1" t="e">
        <f t="shared" si="19"/>
        <v>#DIV/0!</v>
      </c>
      <c r="J63" s="1">
        <f t="shared" si="20"/>
        <v>0</v>
      </c>
      <c r="K63" s="1" t="e">
        <f>AF63/SUM(AF45:AF$85)</f>
        <v>#DIV/0!</v>
      </c>
      <c r="M63" t="s">
        <v>111</v>
      </c>
      <c r="N63" t="s">
        <v>129</v>
      </c>
      <c r="O63" s="2"/>
      <c r="P63" s="2"/>
      <c r="Q63" s="2"/>
      <c r="R63" s="2"/>
      <c r="S63" s="2">
        <v>149651.84202842799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x14ac:dyDescent="0.3">
      <c r="A64" t="str">
        <f t="shared" si="11"/>
        <v>NORTHROP GRUMMAN</v>
      </c>
      <c r="B64" t="str">
        <f t="shared" si="12"/>
        <v>MUOS</v>
      </c>
      <c r="C64" s="2">
        <f t="shared" si="13"/>
        <v>0</v>
      </c>
      <c r="D64" s="2">
        <f t="shared" si="14"/>
        <v>1236608.28936889</v>
      </c>
      <c r="E64" s="2">
        <f t="shared" si="15"/>
        <v>0</v>
      </c>
      <c r="F64" s="2">
        <f t="shared" si="16"/>
        <v>0</v>
      </c>
      <c r="G64" s="1">
        <f t="shared" si="17"/>
        <v>-1</v>
      </c>
      <c r="H64" s="1" t="e">
        <f t="shared" si="18"/>
        <v>#DIV/0!</v>
      </c>
      <c r="I64" s="1" t="e">
        <f t="shared" si="19"/>
        <v>#DIV/0!</v>
      </c>
      <c r="J64" s="1">
        <f t="shared" si="20"/>
        <v>0</v>
      </c>
      <c r="K64" s="1" t="e">
        <f>AF64/SUM(AF45:AF$85)</f>
        <v>#DIV/0!</v>
      </c>
      <c r="M64" t="s">
        <v>111</v>
      </c>
      <c r="N64" t="s">
        <v>130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>
        <v>1236608.28936889</v>
      </c>
      <c r="AE64" s="2"/>
      <c r="AF64" s="2"/>
    </row>
    <row r="65" spans="1:32" x14ac:dyDescent="0.3">
      <c r="A65" t="str">
        <f t="shared" si="11"/>
        <v>NORTHROP GRUMMAN</v>
      </c>
      <c r="B65" t="str">
        <f t="shared" si="12"/>
        <v>NAVSTAR GPS</v>
      </c>
      <c r="C65" s="2">
        <f t="shared" si="13"/>
        <v>0</v>
      </c>
      <c r="D65" s="2">
        <f t="shared" si="14"/>
        <v>0</v>
      </c>
      <c r="E65" s="2">
        <f t="shared" si="15"/>
        <v>0</v>
      </c>
      <c r="F65" s="2">
        <f t="shared" si="16"/>
        <v>0</v>
      </c>
      <c r="G65" s="1" t="e">
        <f t="shared" si="17"/>
        <v>#DIV/0!</v>
      </c>
      <c r="H65" s="1" t="e">
        <f t="shared" si="18"/>
        <v>#DIV/0!</v>
      </c>
      <c r="I65" s="1" t="e">
        <f t="shared" si="19"/>
        <v>#DIV/0!</v>
      </c>
      <c r="J65" s="1">
        <f t="shared" si="20"/>
        <v>0</v>
      </c>
      <c r="K65" s="1" t="e">
        <f>AF65/SUM(AF45:AF$85)</f>
        <v>#DIV/0!</v>
      </c>
      <c r="M65" t="s">
        <v>111</v>
      </c>
      <c r="N65" t="s">
        <v>131</v>
      </c>
      <c r="O65" s="2">
        <v>17075457.982514899</v>
      </c>
      <c r="P65" s="2">
        <v>148293341.979864</v>
      </c>
      <c r="Q65" s="2">
        <v>129252843.552412</v>
      </c>
      <c r="R65" s="2">
        <v>6941918.6271389304</v>
      </c>
      <c r="S65" s="2">
        <v>-1801426.5424732801</v>
      </c>
      <c r="T65" s="2">
        <v>-350192.77695715497</v>
      </c>
      <c r="U65" s="2">
        <v>-110449.986358938</v>
      </c>
      <c r="V65" s="2">
        <v>-27795.703086696602</v>
      </c>
      <c r="W65" s="2"/>
      <c r="X65" s="2"/>
      <c r="Y65" s="2"/>
      <c r="Z65" s="2">
        <v>0</v>
      </c>
      <c r="AA65" s="2"/>
      <c r="AB65" s="2"/>
      <c r="AC65" s="2"/>
      <c r="AD65" s="2"/>
      <c r="AE65" s="2"/>
      <c r="AF65" s="2"/>
    </row>
    <row r="66" spans="1:32" x14ac:dyDescent="0.3">
      <c r="A66" t="str">
        <f t="shared" si="11"/>
        <v>NORTHROP GRUMMAN</v>
      </c>
      <c r="B66" t="str">
        <f t="shared" si="12"/>
        <v>Other Labeled</v>
      </c>
      <c r="C66" s="2">
        <f t="shared" si="13"/>
        <v>163399493.43693</v>
      </c>
      <c r="D66" s="2">
        <f t="shared" si="14"/>
        <v>0</v>
      </c>
      <c r="E66" s="2">
        <f t="shared" si="15"/>
        <v>0</v>
      </c>
      <c r="F66" s="2">
        <f t="shared" si="16"/>
        <v>0</v>
      </c>
      <c r="G66" s="1" t="e">
        <f t="shared" si="17"/>
        <v>#DIV/0!</v>
      </c>
      <c r="H66" s="1">
        <f t="shared" si="18"/>
        <v>-1</v>
      </c>
      <c r="I66" s="1" t="e">
        <f t="shared" si="19"/>
        <v>#DIV/0!</v>
      </c>
      <c r="J66" s="1">
        <f t="shared" si="20"/>
        <v>0</v>
      </c>
      <c r="K66" s="1" t="e">
        <f>AF66/SUM(AF45:AF$85)</f>
        <v>#DIV/0!</v>
      </c>
      <c r="M66" t="s">
        <v>111</v>
      </c>
      <c r="N66" t="s">
        <v>132</v>
      </c>
      <c r="O66" s="2">
        <v>133467528.122765</v>
      </c>
      <c r="P66" s="2">
        <v>61694101.689949498</v>
      </c>
      <c r="Q66" s="2">
        <v>39868973.623536997</v>
      </c>
      <c r="R66" s="2">
        <v>35568491.974920399</v>
      </c>
      <c r="S66" s="2">
        <v>35476061.973706096</v>
      </c>
      <c r="T66" s="2">
        <v>29067553.756897401</v>
      </c>
      <c r="U66" s="2">
        <v>42726124.495986402</v>
      </c>
      <c r="V66" s="2">
        <v>8393776.8471274693</v>
      </c>
      <c r="W66" s="2">
        <v>26271637.7614641</v>
      </c>
      <c r="X66" s="2">
        <v>74676631.073980793</v>
      </c>
      <c r="Y66" s="2">
        <v>4111688.6935898601</v>
      </c>
      <c r="Z66" s="2">
        <v>0</v>
      </c>
      <c r="AA66" s="2">
        <v>-441593.48388815502</v>
      </c>
      <c r="AB66" s="2">
        <v>163399493.43693</v>
      </c>
      <c r="AC66" s="2"/>
      <c r="AD66" s="2"/>
      <c r="AE66" s="2">
        <v>0</v>
      </c>
      <c r="AF66" s="2"/>
    </row>
    <row r="67" spans="1:32" x14ac:dyDescent="0.3">
      <c r="A67" t="str">
        <f t="shared" si="11"/>
        <v>NORTHROP GRUMMAN</v>
      </c>
      <c r="B67" t="str">
        <f t="shared" si="12"/>
        <v>SBIRS HIGH</v>
      </c>
      <c r="C67" s="2">
        <f t="shared" si="13"/>
        <v>1262543.7254693599</v>
      </c>
      <c r="D67" s="2">
        <f t="shared" si="14"/>
        <v>662343.474950345</v>
      </c>
      <c r="E67" s="2">
        <f t="shared" si="15"/>
        <v>829371</v>
      </c>
      <c r="F67" s="2">
        <f t="shared" si="16"/>
        <v>0</v>
      </c>
      <c r="G67" s="1">
        <f t="shared" si="17"/>
        <v>0.25217659925188629</v>
      </c>
      <c r="H67" s="1">
        <f t="shared" si="18"/>
        <v>-0.34309522651053115</v>
      </c>
      <c r="I67" s="1">
        <f t="shared" si="19"/>
        <v>0</v>
      </c>
      <c r="J67" s="1">
        <f t="shared" si="20"/>
        <v>6.8900736592439774E-5</v>
      </c>
      <c r="K67" s="1" t="e">
        <f>AF67/SUM(AF45:AF$85)</f>
        <v>#DIV/0!</v>
      </c>
      <c r="M67" t="s">
        <v>111</v>
      </c>
      <c r="N67" t="s">
        <v>134</v>
      </c>
      <c r="O67" s="2">
        <v>10052157.274501</v>
      </c>
      <c r="P67" s="2">
        <v>9154209.7451872192</v>
      </c>
      <c r="Q67" s="2">
        <v>54218451.218924403</v>
      </c>
      <c r="R67" s="2">
        <v>48073652.7604867</v>
      </c>
      <c r="S67" s="2">
        <v>45804137.613359503</v>
      </c>
      <c r="T67" s="2">
        <v>33337113.909604799</v>
      </c>
      <c r="U67" s="2">
        <v>49655027.888811402</v>
      </c>
      <c r="V67" s="2">
        <v>26399926.173945099</v>
      </c>
      <c r="W67" s="2">
        <v>12921103.080975501</v>
      </c>
      <c r="X67" s="2">
        <v>-591365.41305460501</v>
      </c>
      <c r="Y67" s="2">
        <v>-612044.27068257402</v>
      </c>
      <c r="Z67" s="2">
        <v>7427997.71151351</v>
      </c>
      <c r="AA67" s="2">
        <v>-565486.58432232402</v>
      </c>
      <c r="AB67" s="2">
        <v>1262543.7254693599</v>
      </c>
      <c r="AC67" s="2">
        <v>0</v>
      </c>
      <c r="AD67" s="2">
        <v>662343.474950345</v>
      </c>
      <c r="AE67" s="2">
        <v>829371</v>
      </c>
      <c r="AF67" s="2"/>
    </row>
    <row r="68" spans="1:32" x14ac:dyDescent="0.3">
      <c r="A68" t="str">
        <f t="shared" si="11"/>
        <v>NORTHROP GRUMMAN</v>
      </c>
      <c r="B68" t="str">
        <f t="shared" si="12"/>
        <v>WIDEBAND GAPFILLER</v>
      </c>
      <c r="C68" s="2">
        <f t="shared" si="13"/>
        <v>0</v>
      </c>
      <c r="D68" s="2">
        <f t="shared" si="14"/>
        <v>0</v>
      </c>
      <c r="E68" s="2">
        <f t="shared" si="15"/>
        <v>0</v>
      </c>
      <c r="F68" s="2">
        <f t="shared" si="16"/>
        <v>0</v>
      </c>
      <c r="G68" s="1" t="e">
        <f t="shared" si="17"/>
        <v>#DIV/0!</v>
      </c>
      <c r="H68" s="1" t="e">
        <f t="shared" si="18"/>
        <v>#DIV/0!</v>
      </c>
      <c r="I68" s="1" t="e">
        <f t="shared" si="19"/>
        <v>#DIV/0!</v>
      </c>
      <c r="J68" s="1">
        <f t="shared" si="20"/>
        <v>0</v>
      </c>
      <c r="K68" s="1" t="e">
        <f>AF68/SUM(AF45:AF$85)</f>
        <v>#DIV/0!</v>
      </c>
      <c r="M68" t="s">
        <v>111</v>
      </c>
      <c r="N68" t="s">
        <v>133</v>
      </c>
      <c r="O68" s="2">
        <v>0</v>
      </c>
      <c r="P68" s="2">
        <v>2575326.0875839898</v>
      </c>
      <c r="Q68" s="2">
        <v>686480.71043778898</v>
      </c>
      <c r="R68" s="2">
        <v>129311.44063057</v>
      </c>
      <c r="S68" s="2"/>
      <c r="T68" s="2"/>
      <c r="U68" s="2"/>
      <c r="V68" s="2"/>
      <c r="W68" s="2">
        <v>738246.39007691701</v>
      </c>
      <c r="X68" s="2"/>
      <c r="Y68" s="2"/>
      <c r="Z68" s="2"/>
      <c r="AA68" s="2"/>
      <c r="AB68" s="2"/>
      <c r="AC68" s="2"/>
      <c r="AD68" s="2"/>
      <c r="AE68" s="2"/>
      <c r="AF68" s="2"/>
    </row>
    <row r="69" spans="1:32" x14ac:dyDescent="0.3">
      <c r="A69" t="str">
        <f t="shared" si="11"/>
        <v>NORTHROP GRUMMAN</v>
      </c>
      <c r="B69">
        <f t="shared" si="12"/>
        <v>0</v>
      </c>
      <c r="C69" s="2">
        <f t="shared" si="13"/>
        <v>2058245199.1621301</v>
      </c>
      <c r="D69" s="2">
        <f t="shared" si="14"/>
        <v>1698141948.6445</v>
      </c>
      <c r="E69" s="2">
        <f t="shared" si="15"/>
        <v>2016138038.7156</v>
      </c>
      <c r="F69" s="2">
        <f t="shared" si="16"/>
        <v>0</v>
      </c>
      <c r="G69" s="1">
        <f t="shared" si="17"/>
        <v>0.18726119469867197</v>
      </c>
      <c r="H69" s="1">
        <f t="shared" si="18"/>
        <v>-2.0457796021422059E-2</v>
      </c>
      <c r="I69" s="1">
        <f t="shared" si="19"/>
        <v>0</v>
      </c>
      <c r="J69" s="1">
        <f t="shared" si="20"/>
        <v>0.16749246831579798</v>
      </c>
      <c r="K69" s="1" t="e">
        <f>AF69/SUM(AF45:AF$85)</f>
        <v>#DIV/0!</v>
      </c>
      <c r="M69" t="s">
        <v>111</v>
      </c>
      <c r="O69" s="2">
        <v>1677607729.8618901</v>
      </c>
      <c r="P69" s="2">
        <v>1745255947.65485</v>
      </c>
      <c r="Q69" s="2">
        <v>1481260896.9962001</v>
      </c>
      <c r="R69" s="2">
        <v>1622703293.05794</v>
      </c>
      <c r="S69" s="2">
        <v>918777809.83502996</v>
      </c>
      <c r="T69" s="2">
        <v>805496368.46743298</v>
      </c>
      <c r="U69" s="2">
        <v>754539182.42261398</v>
      </c>
      <c r="V69" s="2">
        <v>812186832.54701996</v>
      </c>
      <c r="W69" s="2">
        <v>616760039.45658696</v>
      </c>
      <c r="X69" s="2">
        <v>726338750.45208001</v>
      </c>
      <c r="Y69" s="2">
        <v>754860929.38736701</v>
      </c>
      <c r="Z69" s="2">
        <v>764548481.29347801</v>
      </c>
      <c r="AA69" s="2">
        <v>1855494302.0028</v>
      </c>
      <c r="AB69" s="2">
        <v>2058245199.1621301</v>
      </c>
      <c r="AC69" s="2">
        <v>1876158948.81475</v>
      </c>
      <c r="AD69" s="2">
        <v>1698141948.6445</v>
      </c>
      <c r="AE69" s="2">
        <v>2016138038.7156</v>
      </c>
      <c r="AF69" s="2"/>
    </row>
    <row r="70" spans="1:32" x14ac:dyDescent="0.3">
      <c r="A70" t="str">
        <f t="shared" si="11"/>
        <v>ORBITAL SCIENCES</v>
      </c>
      <c r="B70" t="str">
        <f t="shared" si="12"/>
        <v>Other Labeled</v>
      </c>
      <c r="C70" s="2">
        <f t="shared" si="13"/>
        <v>0</v>
      </c>
      <c r="D70" s="2">
        <f t="shared" si="14"/>
        <v>0</v>
      </c>
      <c r="E70" s="2">
        <f t="shared" si="15"/>
        <v>0</v>
      </c>
      <c r="F70" s="2">
        <f t="shared" si="16"/>
        <v>0</v>
      </c>
      <c r="G70" s="1" t="e">
        <f t="shared" si="17"/>
        <v>#DIV/0!</v>
      </c>
      <c r="H70" s="1" t="e">
        <f t="shared" si="18"/>
        <v>#DIV/0!</v>
      </c>
      <c r="I70" s="1" t="e">
        <f t="shared" si="19"/>
        <v>#DIV/0!</v>
      </c>
      <c r="J70" s="1">
        <f t="shared" si="20"/>
        <v>0</v>
      </c>
      <c r="K70" s="1" t="e">
        <f>AF70/SUM(AF45:AF$85)</f>
        <v>#DIV/0!</v>
      </c>
      <c r="M70" t="s">
        <v>124</v>
      </c>
      <c r="N70" t="s">
        <v>132</v>
      </c>
      <c r="O70" s="2">
        <v>15694429.5993116</v>
      </c>
      <c r="P70" s="2">
        <v>21799549.364884701</v>
      </c>
      <c r="Q70" s="2">
        <v>45322797.886410996</v>
      </c>
      <c r="R70" s="2">
        <v>24429361.147948299</v>
      </c>
      <c r="S70" s="2">
        <v>54458005.593731001</v>
      </c>
      <c r="T70" s="2">
        <v>153386146.703477</v>
      </c>
      <c r="U70" s="2">
        <v>134668009.73015901</v>
      </c>
      <c r="V70" s="2">
        <v>195926914.60761699</v>
      </c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x14ac:dyDescent="0.3">
      <c r="A71" t="str">
        <f t="shared" si="11"/>
        <v>ORBITAL SCIENCES</v>
      </c>
      <c r="B71">
        <f t="shared" si="12"/>
        <v>0</v>
      </c>
      <c r="C71" s="2">
        <f t="shared" si="13"/>
        <v>0</v>
      </c>
      <c r="D71" s="2">
        <f t="shared" si="14"/>
        <v>0</v>
      </c>
      <c r="E71" s="2">
        <f t="shared" si="15"/>
        <v>0</v>
      </c>
      <c r="F71" s="2">
        <f t="shared" si="16"/>
        <v>0</v>
      </c>
      <c r="G71" s="1" t="e">
        <f t="shared" si="17"/>
        <v>#DIV/0!</v>
      </c>
      <c r="H71" s="1" t="e">
        <f t="shared" si="18"/>
        <v>#DIV/0!</v>
      </c>
      <c r="I71" s="1" t="e">
        <f t="shared" si="19"/>
        <v>#DIV/0!</v>
      </c>
      <c r="J71" s="1">
        <f t="shared" si="20"/>
        <v>0</v>
      </c>
      <c r="K71" s="1" t="e">
        <f>AF71/SUM(AF45:AF$85)</f>
        <v>#DIV/0!</v>
      </c>
      <c r="M71" t="s">
        <v>124</v>
      </c>
      <c r="O71" s="2">
        <v>241114392.11926299</v>
      </c>
      <c r="P71" s="2">
        <v>246455629.64661601</v>
      </c>
      <c r="Q71" s="2">
        <v>352735184.90841901</v>
      </c>
      <c r="R71" s="2">
        <v>551992923.16720796</v>
      </c>
      <c r="S71" s="2">
        <v>564398420.63157105</v>
      </c>
      <c r="T71" s="2">
        <v>722089927.87061405</v>
      </c>
      <c r="U71" s="2">
        <v>378576668.20288497</v>
      </c>
      <c r="V71" s="2">
        <v>882600561.40443099</v>
      </c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x14ac:dyDescent="0.3">
      <c r="A72" t="str">
        <f t="shared" si="11"/>
        <v>Orbital ATK</v>
      </c>
      <c r="B72" t="str">
        <f t="shared" si="12"/>
        <v>Other Labeled</v>
      </c>
      <c r="C72" s="2">
        <f t="shared" si="13"/>
        <v>0</v>
      </c>
      <c r="D72" s="2">
        <f t="shared" si="14"/>
        <v>0</v>
      </c>
      <c r="E72" s="2">
        <f t="shared" si="15"/>
        <v>0</v>
      </c>
      <c r="F72" s="2">
        <f t="shared" si="16"/>
        <v>0</v>
      </c>
      <c r="G72" s="1" t="e">
        <f t="shared" si="17"/>
        <v>#DIV/0!</v>
      </c>
      <c r="H72" s="1" t="e">
        <f t="shared" si="18"/>
        <v>#DIV/0!</v>
      </c>
      <c r="I72" s="1" t="e">
        <f t="shared" si="19"/>
        <v>#DIV/0!</v>
      </c>
      <c r="J72" s="1">
        <f t="shared" si="20"/>
        <v>0</v>
      </c>
      <c r="K72" s="1" t="e">
        <f>AF72/SUM(AF45:AF$85)</f>
        <v>#DIV/0!</v>
      </c>
      <c r="M72" t="s">
        <v>125</v>
      </c>
      <c r="N72" t="s">
        <v>132</v>
      </c>
      <c r="O72" s="2"/>
      <c r="P72" s="2"/>
      <c r="Q72" s="2"/>
      <c r="R72" s="2"/>
      <c r="S72" s="2"/>
      <c r="T72" s="2"/>
      <c r="U72" s="2"/>
      <c r="V72" s="2"/>
      <c r="W72" s="2">
        <v>-986990.25336614496</v>
      </c>
      <c r="X72" s="2">
        <v>0</v>
      </c>
      <c r="Y72" s="2"/>
      <c r="Z72" s="2">
        <v>-11090.433277374001</v>
      </c>
      <c r="AA72" s="2"/>
      <c r="AB72" s="2"/>
      <c r="AC72" s="2"/>
      <c r="AD72" s="2"/>
      <c r="AE72" s="2"/>
      <c r="AF72" s="2"/>
    </row>
    <row r="73" spans="1:32" x14ac:dyDescent="0.3">
      <c r="A73" t="str">
        <f t="shared" si="11"/>
        <v>Orbital ATK</v>
      </c>
      <c r="B73">
        <f t="shared" si="12"/>
        <v>0</v>
      </c>
      <c r="C73" s="2">
        <f t="shared" si="13"/>
        <v>26857.2518211809</v>
      </c>
      <c r="D73" s="2">
        <f t="shared" si="14"/>
        <v>348879.88743683998</v>
      </c>
      <c r="E73" s="2">
        <f t="shared" si="15"/>
        <v>0</v>
      </c>
      <c r="F73" s="2">
        <f t="shared" si="16"/>
        <v>0</v>
      </c>
      <c r="G73" s="1">
        <f t="shared" si="17"/>
        <v>-1</v>
      </c>
      <c r="H73" s="1">
        <f t="shared" si="18"/>
        <v>-1</v>
      </c>
      <c r="I73" s="1" t="e">
        <f t="shared" si="19"/>
        <v>#DIV/0!</v>
      </c>
      <c r="J73" s="1">
        <f t="shared" si="20"/>
        <v>0</v>
      </c>
      <c r="K73" s="1" t="e">
        <f>AF73/SUM(AF45:AF$85)</f>
        <v>#DIV/0!</v>
      </c>
      <c r="M73" t="s">
        <v>125</v>
      </c>
      <c r="O73" s="2"/>
      <c r="P73" s="2"/>
      <c r="Q73" s="2"/>
      <c r="R73" s="2"/>
      <c r="S73" s="2"/>
      <c r="T73" s="2"/>
      <c r="U73" s="2"/>
      <c r="V73" s="2"/>
      <c r="W73" s="2">
        <v>981664646.47285497</v>
      </c>
      <c r="X73" s="2">
        <v>1263472835.9672101</v>
      </c>
      <c r="Y73" s="2">
        <v>1352933969.3406601</v>
      </c>
      <c r="Z73" s="2">
        <v>1335922517.2158599</v>
      </c>
      <c r="AA73" s="2">
        <v>120216.261983902</v>
      </c>
      <c r="AB73" s="2">
        <v>26857.2518211809</v>
      </c>
      <c r="AC73" s="2">
        <v>465344.04280408402</v>
      </c>
      <c r="AD73" s="2">
        <v>348879.88743683998</v>
      </c>
      <c r="AE73" s="2">
        <v>0</v>
      </c>
      <c r="AF73" s="2"/>
    </row>
    <row r="74" spans="1:32" x14ac:dyDescent="0.3">
      <c r="A74" t="str">
        <f t="shared" si="11"/>
        <v>RUSSIA SPACE AGENCY</v>
      </c>
      <c r="B74">
        <f t="shared" si="12"/>
        <v>0</v>
      </c>
      <c r="C74" s="2">
        <f t="shared" si="13"/>
        <v>157877867.49397501</v>
      </c>
      <c r="D74" s="2">
        <f t="shared" si="14"/>
        <v>2619052.4772875099</v>
      </c>
      <c r="E74" s="2">
        <f t="shared" si="15"/>
        <v>6014852</v>
      </c>
      <c r="F74" s="2">
        <f t="shared" si="16"/>
        <v>0</v>
      </c>
      <c r="G74" s="1">
        <f t="shared" si="17"/>
        <v>1.296575594479664</v>
      </c>
      <c r="H74" s="1">
        <f t="shared" si="18"/>
        <v>-0.96190186695909397</v>
      </c>
      <c r="I74" s="1">
        <f t="shared" si="19"/>
        <v>0</v>
      </c>
      <c r="J74" s="1">
        <f t="shared" si="20"/>
        <v>4.9968920217189836E-4</v>
      </c>
      <c r="K74" s="1" t="e">
        <f>AF74/SUM(AF45:AF$85)</f>
        <v>#DIV/0!</v>
      </c>
      <c r="M74" t="s">
        <v>112</v>
      </c>
      <c r="O74" s="2">
        <v>141637178.26215899</v>
      </c>
      <c r="P74" s="2">
        <v>277098307.63822001</v>
      </c>
      <c r="Q74" s="2">
        <v>531600036.81458801</v>
      </c>
      <c r="R74" s="2">
        <v>464485088.56079799</v>
      </c>
      <c r="S74" s="2">
        <v>552450019.41364002</v>
      </c>
      <c r="T74" s="2">
        <v>768656839.40025604</v>
      </c>
      <c r="U74" s="2">
        <v>366868123.61607599</v>
      </c>
      <c r="V74" s="2">
        <v>394778719.06763297</v>
      </c>
      <c r="W74" s="2">
        <v>575406808.55172098</v>
      </c>
      <c r="X74" s="2">
        <v>292729219.48913699</v>
      </c>
      <c r="Y74" s="2">
        <v>311189687.15396202</v>
      </c>
      <c r="Z74" s="2">
        <v>152210296.100788</v>
      </c>
      <c r="AA74" s="2">
        <v>216362793.531582</v>
      </c>
      <c r="AB74" s="2">
        <v>157877867.49397501</v>
      </c>
      <c r="AC74" s="2">
        <v>3819800.2749513201</v>
      </c>
      <c r="AD74" s="2">
        <v>2619052.4772875099</v>
      </c>
      <c r="AE74" s="2">
        <v>6014852</v>
      </c>
      <c r="AF74" s="2"/>
    </row>
    <row r="75" spans="1:32" x14ac:dyDescent="0.3">
      <c r="A75" t="str">
        <f t="shared" si="11"/>
        <v>Rocket Lab</v>
      </c>
      <c r="B75">
        <f t="shared" si="12"/>
        <v>0</v>
      </c>
      <c r="C75" s="2">
        <f t="shared" si="13"/>
        <v>11472796.4591881</v>
      </c>
      <c r="D75" s="2">
        <f t="shared" si="14"/>
        <v>387971.98664061201</v>
      </c>
      <c r="E75" s="2">
        <f t="shared" si="15"/>
        <v>15227350</v>
      </c>
      <c r="F75" s="2">
        <f t="shared" si="16"/>
        <v>0</v>
      </c>
      <c r="G75" s="1">
        <f t="shared" si="17"/>
        <v>38.248581145899763</v>
      </c>
      <c r="H75" s="1">
        <f t="shared" si="18"/>
        <v>0.32725705142315409</v>
      </c>
      <c r="I75" s="1">
        <f t="shared" si="19"/>
        <v>0</v>
      </c>
      <c r="J75" s="1">
        <f t="shared" si="20"/>
        <v>1.2650257018281177E-3</v>
      </c>
      <c r="K75" s="1" t="e">
        <f>AF75/SUM(AF45:AF$85)</f>
        <v>#DIV/0!</v>
      </c>
      <c r="M75" t="s">
        <v>113</v>
      </c>
      <c r="O75" s="2"/>
      <c r="P75" s="2"/>
      <c r="Q75" s="2"/>
      <c r="R75" s="2"/>
      <c r="S75" s="2"/>
      <c r="T75" s="2"/>
      <c r="U75" s="2"/>
      <c r="V75" s="2"/>
      <c r="W75" s="2">
        <v>3910048.7440925101</v>
      </c>
      <c r="X75" s="2">
        <v>4872124.7732857596</v>
      </c>
      <c r="Y75" s="2">
        <v>0</v>
      </c>
      <c r="Z75" s="2">
        <v>7799094.3327917</v>
      </c>
      <c r="AA75" s="2">
        <v>0</v>
      </c>
      <c r="AB75" s="2">
        <v>11472796.4591881</v>
      </c>
      <c r="AC75" s="2">
        <v>1732040.15306804</v>
      </c>
      <c r="AD75" s="2">
        <v>387971.98664061201</v>
      </c>
      <c r="AE75" s="2">
        <v>15227350</v>
      </c>
      <c r="AF75" s="2"/>
    </row>
    <row r="76" spans="1:32" x14ac:dyDescent="0.3">
      <c r="A76" t="str">
        <f t="shared" si="11"/>
        <v>SIERRA NEVADA</v>
      </c>
      <c r="B76" t="str">
        <f t="shared" si="12"/>
        <v>SBIRS HIGH</v>
      </c>
      <c r="C76" s="2">
        <f t="shared" si="13"/>
        <v>0</v>
      </c>
      <c r="D76" s="2">
        <f t="shared" si="14"/>
        <v>0</v>
      </c>
      <c r="E76" s="2">
        <f t="shared" si="15"/>
        <v>0</v>
      </c>
      <c r="F76" s="2">
        <f t="shared" si="16"/>
        <v>0</v>
      </c>
      <c r="G76" s="1" t="e">
        <f t="shared" si="17"/>
        <v>#DIV/0!</v>
      </c>
      <c r="H76" s="1" t="e">
        <f t="shared" si="18"/>
        <v>#DIV/0!</v>
      </c>
      <c r="I76" s="1" t="e">
        <f t="shared" si="19"/>
        <v>#DIV/0!</v>
      </c>
      <c r="J76" s="1">
        <f t="shared" si="20"/>
        <v>0</v>
      </c>
      <c r="K76" s="1" t="e">
        <f>AF76/SUM(AF45:AF$85)</f>
        <v>#DIV/0!</v>
      </c>
      <c r="M76" t="s">
        <v>126</v>
      </c>
      <c r="N76" t="s">
        <v>134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>
        <v>0</v>
      </c>
      <c r="Z76" s="2">
        <v>0</v>
      </c>
      <c r="AA76" s="2">
        <v>0</v>
      </c>
      <c r="AB76" s="2"/>
      <c r="AC76" s="2"/>
      <c r="AD76" s="2"/>
      <c r="AE76" s="2"/>
      <c r="AF76" s="2"/>
    </row>
    <row r="77" spans="1:32" x14ac:dyDescent="0.3">
      <c r="A77" t="str">
        <f t="shared" si="11"/>
        <v>SIERRA NEVADA</v>
      </c>
      <c r="B77">
        <f t="shared" si="12"/>
        <v>0</v>
      </c>
      <c r="C77" s="2">
        <f t="shared" si="13"/>
        <v>407955492.50949901</v>
      </c>
      <c r="D77" s="2">
        <f t="shared" si="14"/>
        <v>153817354.509417</v>
      </c>
      <c r="E77" s="2">
        <f t="shared" si="15"/>
        <v>53134722.399999999</v>
      </c>
      <c r="F77" s="2">
        <f t="shared" si="16"/>
        <v>0</v>
      </c>
      <c r="G77" s="1">
        <f t="shared" si="17"/>
        <v>-0.65455963945377182</v>
      </c>
      <c r="H77" s="1">
        <f t="shared" si="18"/>
        <v>-0.8697536290707919</v>
      </c>
      <c r="I77" s="1">
        <f t="shared" si="19"/>
        <v>0</v>
      </c>
      <c r="J77" s="1">
        <f t="shared" si="20"/>
        <v>4.4142145216010797E-3</v>
      </c>
      <c r="K77" s="1" t="e">
        <f>AF77/SUM(AF45:AF$85)</f>
        <v>#DIV/0!</v>
      </c>
      <c r="M77" t="s">
        <v>126</v>
      </c>
      <c r="O77" s="2">
        <v>0</v>
      </c>
      <c r="P77" s="2">
        <v>234082.852194773</v>
      </c>
      <c r="Q77" s="2">
        <v>1304313.3498318</v>
      </c>
      <c r="R77" s="2">
        <v>1644768.0214756499</v>
      </c>
      <c r="S77" s="2">
        <v>23687730.2188094</v>
      </c>
      <c r="T77" s="2">
        <v>14491423.280408001</v>
      </c>
      <c r="U77" s="2">
        <v>14109325.075845599</v>
      </c>
      <c r="V77" s="2">
        <v>10336502.275674401</v>
      </c>
      <c r="W77" s="2">
        <v>2336807.25897488</v>
      </c>
      <c r="X77" s="2">
        <v>100895739.18065999</v>
      </c>
      <c r="Y77" s="2">
        <v>149353086.70773599</v>
      </c>
      <c r="Z77" s="2">
        <v>406467565.65230799</v>
      </c>
      <c r="AA77" s="2">
        <v>91393740.094101906</v>
      </c>
      <c r="AB77" s="2">
        <v>407955492.50949901</v>
      </c>
      <c r="AC77" s="2">
        <v>63127038.121447302</v>
      </c>
      <c r="AD77" s="2">
        <v>153817354.509417</v>
      </c>
      <c r="AE77" s="2">
        <v>53134722.399999999</v>
      </c>
      <c r="AF77" s="2"/>
    </row>
    <row r="78" spans="1:32" x14ac:dyDescent="0.3">
      <c r="A78" t="str">
        <f t="shared" si="11"/>
        <v>SPACEX</v>
      </c>
      <c r="B78" t="str">
        <f t="shared" si="12"/>
        <v>EELV</v>
      </c>
      <c r="C78" s="2">
        <f t="shared" si="13"/>
        <v>-24797531.887885299</v>
      </c>
      <c r="D78" s="2">
        <f t="shared" si="14"/>
        <v>818819.58366468898</v>
      </c>
      <c r="E78" s="2">
        <f t="shared" si="15"/>
        <v>4821062.5</v>
      </c>
      <c r="F78" s="2">
        <f t="shared" si="16"/>
        <v>0</v>
      </c>
      <c r="G78" s="1">
        <f t="shared" si="17"/>
        <v>4.8878202184942499</v>
      </c>
      <c r="H78" s="1">
        <f t="shared" si="18"/>
        <v>-1.1944170299607642</v>
      </c>
      <c r="I78" s="1">
        <f t="shared" si="19"/>
        <v>0</v>
      </c>
      <c r="J78" s="1">
        <f t="shared" si="20"/>
        <v>4.005140732051026E-4</v>
      </c>
      <c r="K78" s="1" t="e">
        <f>AF78/SUM(AF45:AF$85)</f>
        <v>#DIV/0!</v>
      </c>
      <c r="M78" t="s">
        <v>114</v>
      </c>
      <c r="N78" t="s">
        <v>129</v>
      </c>
      <c r="O78" s="2"/>
      <c r="P78" s="2"/>
      <c r="Q78" s="2"/>
      <c r="R78" s="2"/>
      <c r="S78" s="2"/>
      <c r="T78" s="2"/>
      <c r="U78" s="2"/>
      <c r="V78" s="2">
        <v>5376154.4510143502</v>
      </c>
      <c r="W78" s="2">
        <v>1202587.19432197</v>
      </c>
      <c r="X78" s="2">
        <v>103552863.612624</v>
      </c>
      <c r="Y78" s="2">
        <v>129337324.254921</v>
      </c>
      <c r="Z78" s="2">
        <v>278236380.42010403</v>
      </c>
      <c r="AA78" s="2">
        <v>105952470.73285601</v>
      </c>
      <c r="AB78" s="2">
        <v>-24797531.887885299</v>
      </c>
      <c r="AC78" s="2">
        <v>104116028.40549</v>
      </c>
      <c r="AD78" s="2">
        <v>818819.58366468898</v>
      </c>
      <c r="AE78" s="2">
        <v>4821062.5</v>
      </c>
      <c r="AF78" s="2"/>
    </row>
    <row r="79" spans="1:32" x14ac:dyDescent="0.3">
      <c r="A79" t="str">
        <f t="shared" si="11"/>
        <v>SPACEX</v>
      </c>
      <c r="B79" t="str">
        <f t="shared" si="12"/>
        <v>NAVSTAR GPS</v>
      </c>
      <c r="C79" s="2">
        <f t="shared" si="13"/>
        <v>0</v>
      </c>
      <c r="D79" s="2">
        <f t="shared" si="14"/>
        <v>0</v>
      </c>
      <c r="E79" s="2">
        <f t="shared" si="15"/>
        <v>0</v>
      </c>
      <c r="F79" s="2">
        <f t="shared" si="16"/>
        <v>0</v>
      </c>
      <c r="G79" s="1" t="e">
        <f t="shared" si="17"/>
        <v>#DIV/0!</v>
      </c>
      <c r="H79" s="1" t="e">
        <f t="shared" si="18"/>
        <v>#DIV/0!</v>
      </c>
      <c r="I79" s="1" t="e">
        <f t="shared" si="19"/>
        <v>#DIV/0!</v>
      </c>
      <c r="J79" s="1">
        <f t="shared" si="20"/>
        <v>0</v>
      </c>
      <c r="K79" s="1" t="e">
        <f>AF79/SUM(AF45:AF$85)</f>
        <v>#DIV/0!</v>
      </c>
      <c r="M79" t="s">
        <v>114</v>
      </c>
      <c r="N79" t="s">
        <v>131</v>
      </c>
      <c r="O79" s="2"/>
      <c r="P79" s="2">
        <v>2774002.9530870402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x14ac:dyDescent="0.3">
      <c r="A80" t="str">
        <f t="shared" si="11"/>
        <v>SPACEX</v>
      </c>
      <c r="B80" t="str">
        <f t="shared" si="12"/>
        <v>Other Labeled</v>
      </c>
      <c r="C80" s="2">
        <f t="shared" si="13"/>
        <v>0</v>
      </c>
      <c r="D80" s="2">
        <f t="shared" si="14"/>
        <v>0</v>
      </c>
      <c r="E80" s="2">
        <f t="shared" si="15"/>
        <v>0</v>
      </c>
      <c r="F80" s="2">
        <f t="shared" si="16"/>
        <v>0</v>
      </c>
      <c r="G80" s="1" t="e">
        <f t="shared" si="17"/>
        <v>#DIV/0!</v>
      </c>
      <c r="H80" s="1" t="e">
        <f t="shared" si="18"/>
        <v>#DIV/0!</v>
      </c>
      <c r="I80" s="1" t="e">
        <f t="shared" si="19"/>
        <v>#DIV/0!</v>
      </c>
      <c r="J80" s="1">
        <f t="shared" si="20"/>
        <v>0</v>
      </c>
      <c r="K80" s="1" t="e">
        <f>AF80/SUM(AF45:AF$85)</f>
        <v>#DIV/0!</v>
      </c>
      <c r="M80" t="s">
        <v>114</v>
      </c>
      <c r="N80" t="s">
        <v>132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>
        <v>117250.984583778</v>
      </c>
      <c r="AB80" s="2"/>
      <c r="AC80" s="2"/>
      <c r="AD80" s="2"/>
      <c r="AE80" s="2"/>
      <c r="AF80" s="2"/>
    </row>
    <row r="81" spans="1:32" x14ac:dyDescent="0.3">
      <c r="A81" t="str">
        <f t="shared" si="11"/>
        <v>SPACEX</v>
      </c>
      <c r="B81">
        <f t="shared" si="12"/>
        <v>0</v>
      </c>
      <c r="C81" s="2">
        <f t="shared" si="13"/>
        <v>1340996571.8295</v>
      </c>
      <c r="D81" s="2">
        <f t="shared" si="14"/>
        <v>2977684559.0139098</v>
      </c>
      <c r="E81" s="2">
        <f t="shared" si="15"/>
        <v>3104510590.5893002</v>
      </c>
      <c r="F81" s="2">
        <f t="shared" si="16"/>
        <v>0</v>
      </c>
      <c r="G81" s="1">
        <f t="shared" si="17"/>
        <v>4.2592164838773261E-2</v>
      </c>
      <c r="H81" s="1">
        <f t="shared" si="18"/>
        <v>1.3150772013934877</v>
      </c>
      <c r="I81" s="1">
        <f t="shared" si="19"/>
        <v>0</v>
      </c>
      <c r="J81" s="1">
        <f t="shared" si="20"/>
        <v>0.25790999016198179</v>
      </c>
      <c r="K81" s="1" t="e">
        <f>AF81/SUM(AF45:AF$85)</f>
        <v>#DIV/0!</v>
      </c>
      <c r="M81" t="s">
        <v>114</v>
      </c>
      <c r="O81" s="2"/>
      <c r="P81" s="2">
        <v>2801742.98261791</v>
      </c>
      <c r="Q81" s="2">
        <v>35226370.000457898</v>
      </c>
      <c r="R81" s="2">
        <v>157000956.58206299</v>
      </c>
      <c r="S81" s="2">
        <v>259648517.96945301</v>
      </c>
      <c r="T81" s="2">
        <v>335878641.54459399</v>
      </c>
      <c r="U81" s="2">
        <v>764939177.54444802</v>
      </c>
      <c r="V81" s="2">
        <v>623473851.01881099</v>
      </c>
      <c r="W81" s="2">
        <v>803095196.78498495</v>
      </c>
      <c r="X81" s="2">
        <v>1184958078.1034</v>
      </c>
      <c r="Y81" s="2">
        <v>1192495067.05059</v>
      </c>
      <c r="Z81" s="2">
        <v>876705444.74617398</v>
      </c>
      <c r="AA81" s="2">
        <v>1404916349.65938</v>
      </c>
      <c r="AB81" s="2">
        <v>1340996571.8295</v>
      </c>
      <c r="AC81" s="2">
        <v>2349966187.4310398</v>
      </c>
      <c r="AD81" s="2">
        <v>2977684559.0139098</v>
      </c>
      <c r="AE81" s="2">
        <v>3104510590.5893002</v>
      </c>
      <c r="AF81" s="2"/>
    </row>
    <row r="82" spans="1:32" x14ac:dyDescent="0.3">
      <c r="A82" t="str">
        <f t="shared" si="11"/>
        <v>UNITED LAUNCH ALLIANCE</v>
      </c>
      <c r="B82" t="str">
        <f t="shared" si="12"/>
        <v>EELV</v>
      </c>
      <c r="C82" s="2">
        <f t="shared" si="13"/>
        <v>637227785.86760497</v>
      </c>
      <c r="D82" s="2">
        <f t="shared" si="14"/>
        <v>328507129.93374699</v>
      </c>
      <c r="E82" s="2">
        <f t="shared" si="15"/>
        <v>198322674.539</v>
      </c>
      <c r="F82" s="2">
        <f t="shared" si="16"/>
        <v>0</v>
      </c>
      <c r="G82" s="1">
        <f t="shared" si="17"/>
        <v>-0.39629111070131862</v>
      </c>
      <c r="H82" s="1">
        <f t="shared" si="18"/>
        <v>-0.68877271371809745</v>
      </c>
      <c r="I82" s="1">
        <f t="shared" si="19"/>
        <v>0</v>
      </c>
      <c r="J82" s="1">
        <f t="shared" si="20"/>
        <v>1.6475833322746755E-2</v>
      </c>
      <c r="K82" s="1" t="e">
        <f>AF82/SUM(AF45:AF$85)</f>
        <v>#DIV/0!</v>
      </c>
      <c r="M82" t="s">
        <v>115</v>
      </c>
      <c r="N82" t="s">
        <v>129</v>
      </c>
      <c r="O82" s="2"/>
      <c r="P82" s="2"/>
      <c r="Q82" s="2">
        <v>1652402100.90007</v>
      </c>
      <c r="R82" s="2">
        <v>1499834786.50758</v>
      </c>
      <c r="S82" s="2">
        <v>2042509483.1695499</v>
      </c>
      <c r="T82" s="2">
        <v>3182158627.5435801</v>
      </c>
      <c r="U82" s="2">
        <v>1612127243.66974</v>
      </c>
      <c r="V82" s="2">
        <v>3184740591.3527899</v>
      </c>
      <c r="W82" s="2">
        <v>2149842965.7912002</v>
      </c>
      <c r="X82" s="2">
        <v>1841023048.00878</v>
      </c>
      <c r="Y82" s="2">
        <v>2382121717.3959498</v>
      </c>
      <c r="Z82" s="2">
        <v>1531550688.70647</v>
      </c>
      <c r="AA82" s="2">
        <v>1307414326.5552001</v>
      </c>
      <c r="AB82" s="2">
        <v>637227785.86760497</v>
      </c>
      <c r="AC82" s="2">
        <v>264153560.46615201</v>
      </c>
      <c r="AD82" s="2">
        <v>328507129.93374699</v>
      </c>
      <c r="AE82" s="2">
        <v>198322674.539</v>
      </c>
      <c r="AF82" s="2"/>
    </row>
    <row r="83" spans="1:32" x14ac:dyDescent="0.3">
      <c r="A83" t="str">
        <f t="shared" si="11"/>
        <v>UNITED LAUNCH ALLIANCE</v>
      </c>
      <c r="B83">
        <f t="shared" si="12"/>
        <v>0</v>
      </c>
      <c r="C83" s="2">
        <f t="shared" si="13"/>
        <v>860924325.79895306</v>
      </c>
      <c r="D83" s="2">
        <f t="shared" si="14"/>
        <v>845551211.44054103</v>
      </c>
      <c r="E83" s="2">
        <f t="shared" si="15"/>
        <v>859345247.5</v>
      </c>
      <c r="F83" s="2">
        <f t="shared" si="16"/>
        <v>0</v>
      </c>
      <c r="G83" s="1">
        <f t="shared" si="17"/>
        <v>1.6313661281329717E-2</v>
      </c>
      <c r="H83" s="1">
        <f t="shared" si="18"/>
        <v>-1.8341661997849368E-3</v>
      </c>
      <c r="I83" s="1">
        <f t="shared" si="19"/>
        <v>0</v>
      </c>
      <c r="J83" s="1">
        <f t="shared" si="20"/>
        <v>7.1390873975533814E-2</v>
      </c>
      <c r="K83" s="1" t="e">
        <f>AF83/SUM(AF45:AF$85)</f>
        <v>#DIV/0!</v>
      </c>
      <c r="M83" t="s">
        <v>115</v>
      </c>
      <c r="O83" s="2"/>
      <c r="P83" s="2">
        <v>148402540.606112</v>
      </c>
      <c r="Q83" s="2">
        <v>486062292.28938597</v>
      </c>
      <c r="R83" s="2">
        <v>430888835.16473401</v>
      </c>
      <c r="S83" s="2">
        <v>460908440.884036</v>
      </c>
      <c r="T83" s="2">
        <v>408846716.800547</v>
      </c>
      <c r="U83" s="2">
        <v>379553758.974702</v>
      </c>
      <c r="V83" s="2">
        <v>460889256.81537497</v>
      </c>
      <c r="W83" s="2">
        <v>473293109.74183297</v>
      </c>
      <c r="X83" s="2">
        <v>458608559.383807</v>
      </c>
      <c r="Y83" s="2">
        <v>363530241.08567399</v>
      </c>
      <c r="Z83" s="2">
        <v>543989289.44302106</v>
      </c>
      <c r="AA83" s="2">
        <v>612031809.90367997</v>
      </c>
      <c r="AB83" s="2">
        <v>860924325.79895306</v>
      </c>
      <c r="AC83" s="2">
        <v>544688078.42270899</v>
      </c>
      <c r="AD83" s="2">
        <v>845551211.44054103</v>
      </c>
      <c r="AE83" s="2">
        <v>859345247.5</v>
      </c>
      <c r="AF83" s="2"/>
    </row>
    <row r="84" spans="1:32" x14ac:dyDescent="0.3">
      <c r="A84" t="str">
        <f t="shared" si="11"/>
        <v>Virgin Orbit</v>
      </c>
      <c r="B84">
        <f t="shared" si="12"/>
        <v>0</v>
      </c>
      <c r="C84" s="2">
        <f t="shared" si="13"/>
        <v>40913762.201195702</v>
      </c>
      <c r="D84" s="2">
        <f t="shared" si="14"/>
        <v>0</v>
      </c>
      <c r="E84" s="2">
        <f t="shared" si="15"/>
        <v>-210426</v>
      </c>
      <c r="F84" s="2">
        <f t="shared" si="16"/>
        <v>0</v>
      </c>
      <c r="G84" s="1" t="e">
        <f t="shared" si="17"/>
        <v>#DIV/0!</v>
      </c>
      <c r="H84" s="1">
        <f t="shared" si="18"/>
        <v>-1.0051431593840043</v>
      </c>
      <c r="I84" s="1">
        <f t="shared" si="19"/>
        <v>0</v>
      </c>
      <c r="J84" s="1">
        <f t="shared" si="20"/>
        <v>-1.7481327895719444E-5</v>
      </c>
      <c r="K84" s="1" t="e">
        <f>AF84/SUM(AF45:AF$85)</f>
        <v>#DIV/0!</v>
      </c>
      <c r="M84" t="s">
        <v>116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>
        <v>1052760.8524776499</v>
      </c>
      <c r="AB84" s="2">
        <v>40913762.201195702</v>
      </c>
      <c r="AC84" s="2">
        <v>2517250.1133785299</v>
      </c>
      <c r="AD84" s="2">
        <v>0</v>
      </c>
      <c r="AE84" s="2">
        <v>-210426</v>
      </c>
      <c r="AF84" s="2"/>
    </row>
    <row r="85" spans="1:32" x14ac:dyDescent="0.3">
      <c r="A85" t="str">
        <f t="shared" si="11"/>
        <v>WYLE LABORATORIES</v>
      </c>
      <c r="B85">
        <f t="shared" si="12"/>
        <v>0</v>
      </c>
      <c r="C85" s="2">
        <f t="shared" si="13"/>
        <v>174044432.915187</v>
      </c>
      <c r="D85" s="2">
        <f t="shared" si="14"/>
        <v>0</v>
      </c>
      <c r="E85" s="2">
        <f t="shared" si="15"/>
        <v>0</v>
      </c>
      <c r="F85" s="2">
        <f t="shared" si="16"/>
        <v>0</v>
      </c>
      <c r="G85" s="1" t="e">
        <f t="shared" si="17"/>
        <v>#DIV/0!</v>
      </c>
      <c r="H85" s="1">
        <f t="shared" si="18"/>
        <v>-1</v>
      </c>
      <c r="I85" s="1" t="e">
        <f t="shared" si="19"/>
        <v>#DIV/0!</v>
      </c>
      <c r="J85" s="1">
        <f t="shared" si="20"/>
        <v>0</v>
      </c>
      <c r="K85" s="1" t="e">
        <f>AF85/SUM(AF45:AF$85)</f>
        <v>#DIV/0!</v>
      </c>
      <c r="M85" t="s">
        <v>127</v>
      </c>
      <c r="O85" s="2">
        <v>14368987.719786299</v>
      </c>
      <c r="P85" s="2">
        <v>214481.74732826001</v>
      </c>
      <c r="Q85" s="2">
        <v>-7048.1932867719597</v>
      </c>
      <c r="R85" s="2">
        <v>960770.39215454401</v>
      </c>
      <c r="S85" s="2">
        <v>717823.10791453195</v>
      </c>
      <c r="T85" s="2">
        <v>1290065.2229551501</v>
      </c>
      <c r="U85" s="2">
        <v>955316.49856605602</v>
      </c>
      <c r="V85" s="2">
        <v>-775699.47857741301</v>
      </c>
      <c r="W85" s="2">
        <v>11750001.851194801</v>
      </c>
      <c r="X85" s="2">
        <v>141964036.72565699</v>
      </c>
      <c r="Y85" s="2">
        <v>154040892.720029</v>
      </c>
      <c r="Z85" s="2">
        <v>166186083.491337</v>
      </c>
      <c r="AA85" s="2">
        <v>168284872.659152</v>
      </c>
      <c r="AB85" s="2">
        <v>174044432.915187</v>
      </c>
      <c r="AC85" s="2">
        <v>172484040.49435401</v>
      </c>
      <c r="AD85" s="2"/>
      <c r="AE85" s="2"/>
      <c r="AF85" s="2"/>
    </row>
    <row r="86" spans="1:32" x14ac:dyDescent="0.3">
      <c r="A86" t="str">
        <f t="shared" si="11"/>
        <v>Grand Total</v>
      </c>
      <c r="B86" t="str">
        <f t="shared" si="12"/>
        <v/>
      </c>
      <c r="C86" s="2">
        <f t="shared" si="13"/>
        <v>12073545237.236702</v>
      </c>
      <c r="D86" s="2">
        <f t="shared" si="14"/>
        <v>11237850848.007732</v>
      </c>
      <c r="E86" s="2">
        <f t="shared" si="15"/>
        <v>12037186262.6938</v>
      </c>
      <c r="F86" s="2">
        <f t="shared" si="16"/>
        <v>0</v>
      </c>
      <c r="G86" s="1">
        <f t="shared" si="17"/>
        <v>7.112885065811092E-2</v>
      </c>
      <c r="H86" s="1">
        <f t="shared" si="18"/>
        <v>-3.0114580124125379E-3</v>
      </c>
      <c r="I86" s="1">
        <f t="shared" si="19"/>
        <v>0</v>
      </c>
      <c r="J86" s="1">
        <f>SUM(J$45:J$85)</f>
        <v>1</v>
      </c>
      <c r="K86" s="1" t="e">
        <f>SUM(K$45:K$85)</f>
        <v>#DIV/0!</v>
      </c>
      <c r="M86" t="s">
        <v>117</v>
      </c>
      <c r="N86" t="s">
        <v>118</v>
      </c>
      <c r="O86" s="2">
        <f t="shared" ref="O86:AE86" si="21">SUM(O46:O85)</f>
        <v>6975484476.79813</v>
      </c>
      <c r="P86" s="2">
        <f t="shared" si="21"/>
        <v>8560992582.4306774</v>
      </c>
      <c r="Q86" s="2">
        <f t="shared" si="21"/>
        <v>9778454331.288599</v>
      </c>
      <c r="R86" s="2">
        <f t="shared" si="21"/>
        <v>9477804623.3544235</v>
      </c>
      <c r="S86" s="2">
        <f t="shared" si="21"/>
        <v>9765009718.8584499</v>
      </c>
      <c r="T86" s="2">
        <f t="shared" si="21"/>
        <v>12071193549.323956</v>
      </c>
      <c r="U86" s="2">
        <f t="shared" si="21"/>
        <v>9025676073.6466827</v>
      </c>
      <c r="V86" s="2">
        <f t="shared" si="21"/>
        <v>10721658185.271673</v>
      </c>
      <c r="W86" s="2">
        <f t="shared" si="21"/>
        <v>10081916289.496389</v>
      </c>
      <c r="X86" s="2">
        <f t="shared" si="21"/>
        <v>11158084768.824852</v>
      </c>
      <c r="Y86" s="2">
        <f t="shared" si="21"/>
        <v>11867563238.192507</v>
      </c>
      <c r="Z86" s="2">
        <f t="shared" si="21"/>
        <v>11896969795.544714</v>
      </c>
      <c r="AA86" s="2">
        <f t="shared" si="21"/>
        <v>12251615633.168524</v>
      </c>
      <c r="AB86" s="2">
        <f t="shared" si="21"/>
        <v>12073545237.236702</v>
      </c>
      <c r="AC86" s="2">
        <f t="shared" si="21"/>
        <v>10731717910.298828</v>
      </c>
      <c r="AD86" s="2">
        <f t="shared" si="21"/>
        <v>11237850848.007732</v>
      </c>
      <c r="AE86" s="2">
        <f t="shared" si="21"/>
        <v>12037186262.6938</v>
      </c>
      <c r="AF86" s="2"/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82"/>
  <sheetViews>
    <sheetView workbookViewId="0">
      <pane xSplit="2" ySplit="1" topLeftCell="C60" activePane="bottomRight" state="frozen"/>
      <selection pane="topRight"/>
      <selection pane="bottomLeft"/>
      <selection pane="bottomRight" activeCell="A60" sqref="A60"/>
    </sheetView>
  </sheetViews>
  <sheetFormatPr defaultColWidth="11.5546875" defaultRowHeight="14.4" x14ac:dyDescent="0.3"/>
  <sheetData>
    <row r="1" spans="1:32" x14ac:dyDescent="0.3">
      <c r="A1" t="str">
        <f t="shared" ref="A1:A40" si="0">M1</f>
        <v>ParentID</v>
      </c>
      <c r="B1" t="str">
        <f t="shared" ref="B1:B40" si="1">N1</f>
        <v>Vehicle.sum7</v>
      </c>
      <c r="M1" t="s">
        <v>6</v>
      </c>
      <c r="N1" t="s">
        <v>69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</row>
    <row r="2" spans="1:32" x14ac:dyDescent="0.3">
      <c r="A2" t="str">
        <f t="shared" si="0"/>
        <v>ABL Space</v>
      </c>
      <c r="B2" t="str">
        <f t="shared" si="1"/>
        <v>Definitive</v>
      </c>
      <c r="M2" t="s">
        <v>25</v>
      </c>
      <c r="N2" t="s">
        <v>70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2250000</v>
      </c>
      <c r="AC2" s="2">
        <v>600000</v>
      </c>
      <c r="AD2" s="2">
        <v>750000</v>
      </c>
      <c r="AE2" s="2">
        <v>16049988</v>
      </c>
      <c r="AF2" s="2"/>
    </row>
    <row r="3" spans="1:32" x14ac:dyDescent="0.3">
      <c r="A3" t="str">
        <f t="shared" si="0"/>
        <v>ABL Space</v>
      </c>
      <c r="B3" t="str">
        <f t="shared" si="1"/>
        <v>Multi-Awd.</v>
      </c>
      <c r="M3" t="s">
        <v>25</v>
      </c>
      <c r="N3" t="s">
        <v>71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>
        <v>0</v>
      </c>
      <c r="AE3" s="2">
        <v>5000</v>
      </c>
      <c r="AF3" s="2"/>
    </row>
    <row r="4" spans="1:32" x14ac:dyDescent="0.3">
      <c r="A4" t="str">
        <f t="shared" si="0"/>
        <v>ABL Space</v>
      </c>
      <c r="B4" t="str">
        <f t="shared" si="1"/>
        <v>Pur. Order</v>
      </c>
      <c r="M4" t="s">
        <v>25</v>
      </c>
      <c r="N4" t="s">
        <v>72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>
        <v>50000</v>
      </c>
      <c r="AC4" s="2">
        <v>100000</v>
      </c>
      <c r="AD4" s="2">
        <v>749952</v>
      </c>
      <c r="AE4" s="2">
        <v>0</v>
      </c>
      <c r="AF4" s="2"/>
    </row>
    <row r="5" spans="1:32" x14ac:dyDescent="0.3">
      <c r="A5" t="str">
        <f t="shared" si="0"/>
        <v>ABL Space</v>
      </c>
      <c r="B5" t="str">
        <f t="shared" si="1"/>
        <v>Single-Awd.</v>
      </c>
      <c r="M5" t="s">
        <v>25</v>
      </c>
      <c r="N5" t="s">
        <v>73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>
        <v>50000</v>
      </c>
      <c r="AD5" s="2">
        <v>0</v>
      </c>
      <c r="AE5" s="2">
        <v>1000000</v>
      </c>
      <c r="AF5" s="2"/>
    </row>
    <row r="6" spans="1:32" x14ac:dyDescent="0.3">
      <c r="A6" t="str">
        <f t="shared" si="0"/>
        <v>BLUE ORIGIN</v>
      </c>
      <c r="B6" t="str">
        <f t="shared" si="1"/>
        <v>Definitive</v>
      </c>
      <c r="M6" t="s">
        <v>28</v>
      </c>
      <c r="N6" t="s">
        <v>70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974734</v>
      </c>
      <c r="AA6" s="2">
        <v>5245152</v>
      </c>
      <c r="AB6" s="2">
        <v>231794302</v>
      </c>
      <c r="AC6" s="2">
        <v>275920431</v>
      </c>
      <c r="AD6" s="2">
        <v>16378759</v>
      </c>
      <c r="AE6" s="2">
        <v>425822770.61000001</v>
      </c>
      <c r="AF6" s="2"/>
    </row>
    <row r="7" spans="1:32" x14ac:dyDescent="0.3">
      <c r="A7" t="str">
        <f t="shared" si="0"/>
        <v>BLUE ORIGIN</v>
      </c>
      <c r="B7" t="str">
        <f t="shared" si="1"/>
        <v>Multi-Awd.</v>
      </c>
      <c r="M7" t="s">
        <v>28</v>
      </c>
      <c r="N7" t="s">
        <v>71</v>
      </c>
      <c r="O7" s="2"/>
      <c r="P7" s="2"/>
      <c r="Q7" s="2"/>
      <c r="R7" s="2"/>
      <c r="S7" s="2"/>
      <c r="T7" s="2"/>
      <c r="U7" s="2"/>
      <c r="V7" s="2"/>
      <c r="W7" s="2"/>
      <c r="X7" s="2">
        <v>781920</v>
      </c>
      <c r="Y7" s="2">
        <v>664628.46100000001</v>
      </c>
      <c r="Z7" s="2">
        <v>352325.96490000002</v>
      </c>
      <c r="AA7" s="2">
        <v>1239860.9752</v>
      </c>
      <c r="AB7" s="2">
        <v>1297636.1484000001</v>
      </c>
      <c r="AC7" s="2">
        <v>4580001.5996000003</v>
      </c>
      <c r="AD7" s="2">
        <v>1075360</v>
      </c>
      <c r="AE7" s="2">
        <v>15021617</v>
      </c>
      <c r="AF7" s="2"/>
    </row>
    <row r="8" spans="1:32" x14ac:dyDescent="0.3">
      <c r="A8" t="str">
        <f t="shared" si="0"/>
        <v>BLUE ORIGIN</v>
      </c>
      <c r="B8" t="str">
        <f t="shared" si="1"/>
        <v>Pur. Order</v>
      </c>
      <c r="M8" t="s">
        <v>28</v>
      </c>
      <c r="N8" t="s">
        <v>72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>
        <v>45000</v>
      </c>
      <c r="AA8" s="2"/>
      <c r="AB8" s="2"/>
      <c r="AC8" s="2"/>
      <c r="AD8" s="2"/>
      <c r="AE8" s="2"/>
      <c r="AF8" s="2"/>
    </row>
    <row r="9" spans="1:32" x14ac:dyDescent="0.3">
      <c r="A9" t="str">
        <f t="shared" si="0"/>
        <v>BOEING</v>
      </c>
      <c r="B9" t="str">
        <f t="shared" si="1"/>
        <v>BOA or BPA</v>
      </c>
      <c r="M9" t="s">
        <v>30</v>
      </c>
      <c r="N9" t="s">
        <v>74</v>
      </c>
      <c r="O9" s="2"/>
      <c r="P9" s="2">
        <v>5339832</v>
      </c>
      <c r="Q9" s="2">
        <v>3151588</v>
      </c>
      <c r="R9" s="2">
        <v>5800779</v>
      </c>
      <c r="S9" s="2">
        <v>3602768</v>
      </c>
      <c r="T9" s="2">
        <v>5511506</v>
      </c>
      <c r="U9" s="2">
        <v>4043641.08</v>
      </c>
      <c r="V9" s="2">
        <v>861081</v>
      </c>
      <c r="W9" s="2">
        <v>164681.5796</v>
      </c>
      <c r="X9" s="2">
        <v>1292667.1688999999</v>
      </c>
      <c r="Y9" s="2">
        <v>885505.31940000004</v>
      </c>
      <c r="Z9" s="2">
        <v>-12349.669900000001</v>
      </c>
      <c r="AA9" s="2">
        <v>-38125.960500000001</v>
      </c>
      <c r="AB9" s="2">
        <v>-155005.82999999999</v>
      </c>
      <c r="AC9" s="2">
        <v>5.83</v>
      </c>
      <c r="AD9" s="2"/>
      <c r="AE9" s="2"/>
      <c r="AF9" s="2"/>
    </row>
    <row r="10" spans="1:32" x14ac:dyDescent="0.3">
      <c r="A10" t="str">
        <f t="shared" si="0"/>
        <v>BOEING</v>
      </c>
      <c r="B10" t="str">
        <f t="shared" si="1"/>
        <v>Definitive</v>
      </c>
      <c r="M10" t="s">
        <v>30</v>
      </c>
      <c r="N10" t="s">
        <v>70</v>
      </c>
      <c r="O10" s="2">
        <v>1435996040.76</v>
      </c>
      <c r="P10" s="2">
        <v>2284576975.4000001</v>
      </c>
      <c r="Q10" s="2">
        <v>1542726404.3099999</v>
      </c>
      <c r="R10" s="2">
        <v>1360047685.9395001</v>
      </c>
      <c r="S10" s="2">
        <v>1747007162.2920001</v>
      </c>
      <c r="T10" s="2">
        <v>2384722147.7114</v>
      </c>
      <c r="U10" s="2">
        <v>1615663295.4574001</v>
      </c>
      <c r="V10" s="2">
        <v>1344958489.6293001</v>
      </c>
      <c r="W10" s="2">
        <v>1384820816.6621001</v>
      </c>
      <c r="X10" s="2">
        <v>1550241641.3178</v>
      </c>
      <c r="Y10" s="2">
        <v>1450642890.7625999</v>
      </c>
      <c r="Z10" s="2">
        <v>1589443613.03</v>
      </c>
      <c r="AA10" s="2">
        <v>1838206888.3399999</v>
      </c>
      <c r="AB10" s="2">
        <v>1858164139.45</v>
      </c>
      <c r="AC10" s="2">
        <v>1717439674.52</v>
      </c>
      <c r="AD10" s="2">
        <v>1685241036.27</v>
      </c>
      <c r="AE10" s="2">
        <v>1601518804.3381</v>
      </c>
      <c r="AF10" s="2"/>
    </row>
    <row r="11" spans="1:32" x14ac:dyDescent="0.3">
      <c r="A11" t="str">
        <f t="shared" si="0"/>
        <v>BOEING</v>
      </c>
      <c r="B11" t="str">
        <f t="shared" si="1"/>
        <v>FSS or GWAC</v>
      </c>
      <c r="M11" t="s">
        <v>30</v>
      </c>
      <c r="N11" t="s">
        <v>75</v>
      </c>
      <c r="O11" s="2"/>
      <c r="P11" s="2">
        <v>79830</v>
      </c>
      <c r="Q11" s="2">
        <v>50000</v>
      </c>
      <c r="R11" s="2">
        <v>-45869.621099999997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>
        <v>0</v>
      </c>
      <c r="AE11" s="2"/>
      <c r="AF11" s="2"/>
    </row>
    <row r="12" spans="1:32" x14ac:dyDescent="0.3">
      <c r="A12" t="str">
        <f t="shared" si="0"/>
        <v>BOEING</v>
      </c>
      <c r="B12" t="str">
        <f t="shared" si="1"/>
        <v>Multi-Awd.</v>
      </c>
      <c r="M12" t="s">
        <v>30</v>
      </c>
      <c r="N12" t="s">
        <v>71</v>
      </c>
      <c r="O12" s="2">
        <v>6714741</v>
      </c>
      <c r="P12" s="2">
        <v>6360684</v>
      </c>
      <c r="Q12" s="2">
        <v>4999474</v>
      </c>
      <c r="R12" s="2">
        <v>15679052</v>
      </c>
      <c r="S12" s="2">
        <v>18930753</v>
      </c>
      <c r="T12" s="2">
        <v>18176608</v>
      </c>
      <c r="U12" s="2">
        <v>17282812.510000002</v>
      </c>
      <c r="V12" s="2">
        <v>25517477.410100002</v>
      </c>
      <c r="W12" s="2">
        <v>32602525.9791</v>
      </c>
      <c r="X12" s="2">
        <v>4718930.6698000003</v>
      </c>
      <c r="Y12" s="2">
        <v>13661254.0606</v>
      </c>
      <c r="Z12" s="2">
        <v>3783800.4799000002</v>
      </c>
      <c r="AA12" s="2">
        <v>7112648.5802999996</v>
      </c>
      <c r="AB12" s="2">
        <v>6266029.3004999999</v>
      </c>
      <c r="AC12" s="2">
        <v>4286455.8616000004</v>
      </c>
      <c r="AD12" s="2">
        <v>1763693.375</v>
      </c>
      <c r="AE12" s="2">
        <v>2141603.5156</v>
      </c>
      <c r="AF12" s="2"/>
    </row>
    <row r="13" spans="1:32" x14ac:dyDescent="0.3">
      <c r="A13" t="str">
        <f t="shared" si="0"/>
        <v>BOEING</v>
      </c>
      <c r="B13" t="str">
        <f t="shared" si="1"/>
        <v>Pur. Order</v>
      </c>
      <c r="M13" t="s">
        <v>30</v>
      </c>
      <c r="N13" t="s">
        <v>72</v>
      </c>
      <c r="O13" s="2">
        <v>2032297</v>
      </c>
      <c r="P13" s="2">
        <v>171100</v>
      </c>
      <c r="Q13" s="2">
        <v>965900</v>
      </c>
      <c r="R13" s="2">
        <v>97616.867199999993</v>
      </c>
      <c r="S13" s="2">
        <v>14906.93</v>
      </c>
      <c r="T13" s="2">
        <v>793000</v>
      </c>
      <c r="U13" s="2">
        <v>166978</v>
      </c>
      <c r="V13" s="2">
        <v>48557.75</v>
      </c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t="str">
        <f t="shared" si="0"/>
        <v>BOEING</v>
      </c>
      <c r="B14" t="str">
        <f t="shared" si="1"/>
        <v>Single-Awd.</v>
      </c>
      <c r="M14" t="s">
        <v>30</v>
      </c>
      <c r="N14" t="s">
        <v>73</v>
      </c>
      <c r="O14" s="2">
        <v>4484438</v>
      </c>
      <c r="P14" s="2">
        <v>3842190.0019</v>
      </c>
      <c r="Q14" s="2">
        <v>100000</v>
      </c>
      <c r="R14" s="2">
        <v>134295942</v>
      </c>
      <c r="S14" s="2">
        <v>515361</v>
      </c>
      <c r="T14" s="2">
        <v>2025090</v>
      </c>
      <c r="U14" s="2">
        <v>773344.24</v>
      </c>
      <c r="V14" s="2">
        <v>71226.11</v>
      </c>
      <c r="W14" s="2">
        <v>48923723.739200003</v>
      </c>
      <c r="X14" s="2">
        <v>77110000</v>
      </c>
      <c r="Y14" s="2">
        <v>154220000</v>
      </c>
      <c r="Z14" s="2">
        <v>262922748.12099999</v>
      </c>
      <c r="AA14" s="2">
        <v>216014226.81009999</v>
      </c>
      <c r="AB14" s="2">
        <v>33203274.338500001</v>
      </c>
      <c r="AC14" s="2">
        <v>7992389.04</v>
      </c>
      <c r="AD14" s="2">
        <v>9826582.375</v>
      </c>
      <c r="AE14" s="2">
        <v>14501554.5</v>
      </c>
      <c r="AF14" s="2"/>
    </row>
    <row r="15" spans="1:32" x14ac:dyDescent="0.3">
      <c r="A15" t="str">
        <f t="shared" si="0"/>
        <v>BOEING</v>
      </c>
      <c r="B15">
        <f t="shared" si="1"/>
        <v>0</v>
      </c>
      <c r="M15" t="s">
        <v>30</v>
      </c>
      <c r="O15" s="2">
        <v>0</v>
      </c>
      <c r="P15" s="2"/>
      <c r="Q15" s="2">
        <v>0</v>
      </c>
      <c r="R15" s="2"/>
      <c r="S15" s="2"/>
      <c r="T15" s="2"/>
      <c r="U15" s="2"/>
      <c r="V15" s="2">
        <v>0</v>
      </c>
      <c r="W15" s="2">
        <v>0</v>
      </c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3">
      <c r="A16" t="str">
        <f t="shared" si="0"/>
        <v>Firefly Aerospace</v>
      </c>
      <c r="B16" t="str">
        <f t="shared" si="1"/>
        <v>Multi-Awd.</v>
      </c>
      <c r="M16" t="s">
        <v>35</v>
      </c>
      <c r="N16" t="s">
        <v>71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>
        <v>25000</v>
      </c>
      <c r="AB16" s="2"/>
      <c r="AC16" s="2">
        <v>49899250.5</v>
      </c>
      <c r="AD16" s="2">
        <v>37869252</v>
      </c>
      <c r="AE16" s="2">
        <v>94871677</v>
      </c>
      <c r="AF16" s="2"/>
    </row>
    <row r="17" spans="1:32" x14ac:dyDescent="0.3">
      <c r="A17" t="str">
        <f t="shared" si="0"/>
        <v>NORTHROP GRUMMAN</v>
      </c>
      <c r="B17" t="str">
        <f t="shared" si="1"/>
        <v>Definitive</v>
      </c>
      <c r="M17" t="s">
        <v>36</v>
      </c>
      <c r="N17" t="s">
        <v>70</v>
      </c>
      <c r="O17" s="2">
        <v>1269209686.78</v>
      </c>
      <c r="P17" s="2">
        <v>1367847892.28</v>
      </c>
      <c r="Q17" s="2">
        <v>1200577540.3</v>
      </c>
      <c r="R17" s="2">
        <v>1184256413.4361</v>
      </c>
      <c r="S17" s="2">
        <v>686537876.52460003</v>
      </c>
      <c r="T17" s="2">
        <v>613858795.71399999</v>
      </c>
      <c r="U17" s="2">
        <v>637221993.52999997</v>
      </c>
      <c r="V17" s="2">
        <v>653931811</v>
      </c>
      <c r="W17" s="2">
        <v>508951116.56230003</v>
      </c>
      <c r="X17" s="2">
        <v>621743127.34430003</v>
      </c>
      <c r="Y17" s="2">
        <v>575498013.09220004</v>
      </c>
      <c r="Z17" s="2">
        <v>591852513.24000001</v>
      </c>
      <c r="AA17" s="2">
        <v>974120358.59000003</v>
      </c>
      <c r="AB17" s="2">
        <v>1315683164.29</v>
      </c>
      <c r="AC17" s="2">
        <v>1041747440.1799999</v>
      </c>
      <c r="AD17" s="2">
        <v>970599991.12</v>
      </c>
      <c r="AE17" s="2">
        <v>1227400418.7625</v>
      </c>
      <c r="AF17" s="2"/>
    </row>
    <row r="18" spans="1:32" x14ac:dyDescent="0.3">
      <c r="A18" t="str">
        <f t="shared" si="0"/>
        <v>NORTHROP GRUMMAN</v>
      </c>
      <c r="B18" t="str">
        <f t="shared" si="1"/>
        <v>FSS or GWAC</v>
      </c>
      <c r="M18" t="s">
        <v>36</v>
      </c>
      <c r="N18" t="s">
        <v>75</v>
      </c>
      <c r="O18" s="2">
        <v>-56681</v>
      </c>
      <c r="P18" s="2">
        <v>1856758</v>
      </c>
      <c r="Q18" s="2">
        <v>500000</v>
      </c>
      <c r="R18" s="2">
        <v>95000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>
        <v>0</v>
      </c>
      <c r="AE18" s="2">
        <v>0</v>
      </c>
      <c r="AF18" s="2"/>
    </row>
    <row r="19" spans="1:32" x14ac:dyDescent="0.3">
      <c r="A19" t="str">
        <f t="shared" si="0"/>
        <v>NORTHROP GRUMMAN</v>
      </c>
      <c r="B19" t="str">
        <f t="shared" si="1"/>
        <v>Multi-Awd.</v>
      </c>
      <c r="M19" t="s">
        <v>36</v>
      </c>
      <c r="N19" t="s">
        <v>71</v>
      </c>
      <c r="O19" s="2">
        <v>4273732</v>
      </c>
      <c r="P19" s="2">
        <v>17230003.5</v>
      </c>
      <c r="Q19" s="2">
        <v>15411925.1097</v>
      </c>
      <c r="R19" s="2">
        <v>46510996.593699999</v>
      </c>
      <c r="S19" s="2">
        <v>38023481.496600002</v>
      </c>
      <c r="T19" s="2">
        <v>34036580.343800001</v>
      </c>
      <c r="U19" s="2">
        <v>15795094.4</v>
      </c>
      <c r="V19" s="2">
        <v>650585.18999999994</v>
      </c>
      <c r="W19" s="2">
        <v>828825.61809999996</v>
      </c>
      <c r="X19" s="2">
        <v>5751953.9782999996</v>
      </c>
      <c r="Y19" s="2">
        <v>27821201.851</v>
      </c>
      <c r="Z19" s="2">
        <v>26664228.5</v>
      </c>
      <c r="AA19" s="2">
        <v>569575324.87100005</v>
      </c>
      <c r="AB19" s="2">
        <v>532555633.44929999</v>
      </c>
      <c r="AC19" s="2">
        <v>554633609.72979999</v>
      </c>
      <c r="AD19" s="2">
        <v>501770646.68440002</v>
      </c>
      <c r="AE19" s="2">
        <v>532108246</v>
      </c>
      <c r="AF19" s="2"/>
    </row>
    <row r="20" spans="1:32" x14ac:dyDescent="0.3">
      <c r="A20" t="str">
        <f t="shared" si="0"/>
        <v>NORTHROP GRUMMAN</v>
      </c>
      <c r="B20" t="str">
        <f t="shared" si="1"/>
        <v>Pur. Order</v>
      </c>
      <c r="M20" t="s">
        <v>36</v>
      </c>
      <c r="N20" t="s">
        <v>72</v>
      </c>
      <c r="O20" s="2">
        <v>99981</v>
      </c>
      <c r="P20" s="2"/>
      <c r="Q20" s="2"/>
      <c r="R20" s="2">
        <v>99994</v>
      </c>
      <c r="S20" s="2">
        <v>448473.40629999997</v>
      </c>
      <c r="T20" s="2">
        <v>124842</v>
      </c>
      <c r="U20" s="2">
        <v>479172.82</v>
      </c>
      <c r="V20" s="2">
        <v>774920</v>
      </c>
      <c r="W20" s="2">
        <v>655210</v>
      </c>
      <c r="X20" s="2">
        <v>579446</v>
      </c>
      <c r="Y20" s="2">
        <v>146810</v>
      </c>
      <c r="Z20" s="2">
        <v>37913</v>
      </c>
      <c r="AA20" s="2">
        <v>299509</v>
      </c>
      <c r="AB20" s="2">
        <v>0</v>
      </c>
      <c r="AC20" s="2">
        <v>225050</v>
      </c>
      <c r="AD20" s="2">
        <v>0</v>
      </c>
      <c r="AE20" s="2">
        <v>104515.9531</v>
      </c>
      <c r="AF20" s="2"/>
    </row>
    <row r="21" spans="1:32" x14ac:dyDescent="0.3">
      <c r="A21" t="str">
        <f t="shared" si="0"/>
        <v>NORTHROP GRUMMAN</v>
      </c>
      <c r="B21" t="str">
        <f t="shared" si="1"/>
        <v>Single-Awd.</v>
      </c>
      <c r="M21" t="s">
        <v>36</v>
      </c>
      <c r="N21" t="s">
        <v>73</v>
      </c>
      <c r="O21" s="2">
        <v>24825470.070300002</v>
      </c>
      <c r="P21" s="2">
        <v>31213026.9703</v>
      </c>
      <c r="Q21" s="2">
        <v>25561199.7969</v>
      </c>
      <c r="R21" s="2">
        <v>27757040.797800001</v>
      </c>
      <c r="S21" s="2">
        <v>23201869.186000001</v>
      </c>
      <c r="T21" s="2">
        <v>13955268.296800001</v>
      </c>
      <c r="U21" s="2">
        <v>4347447</v>
      </c>
      <c r="V21" s="2">
        <v>14590548.640000001</v>
      </c>
      <c r="W21" s="2">
        <v>14401225.02</v>
      </c>
      <c r="X21" s="2">
        <v>16749735.075099999</v>
      </c>
      <c r="Y21" s="2">
        <v>17784547.404300001</v>
      </c>
      <c r="Z21" s="2">
        <v>27889481.5</v>
      </c>
      <c r="AA21" s="2">
        <v>37643740.907200001</v>
      </c>
      <c r="AB21" s="2">
        <v>72380734.085999995</v>
      </c>
      <c r="AC21" s="2">
        <v>80210000</v>
      </c>
      <c r="AD21" s="2">
        <v>153301307</v>
      </c>
      <c r="AE21" s="2">
        <v>257354229</v>
      </c>
      <c r="AF21" s="2"/>
    </row>
    <row r="22" spans="1:32" x14ac:dyDescent="0.3">
      <c r="A22" t="str">
        <f t="shared" si="0"/>
        <v>NORTHROP GRUMMAN</v>
      </c>
      <c r="B22">
        <f t="shared" si="1"/>
        <v>0</v>
      </c>
      <c r="M22" t="s">
        <v>36</v>
      </c>
      <c r="O22" s="2">
        <v>0</v>
      </c>
      <c r="P22" s="2">
        <v>0</v>
      </c>
      <c r="Q22" s="2">
        <v>0</v>
      </c>
      <c r="R22" s="2">
        <v>60000</v>
      </c>
      <c r="S22" s="2">
        <v>0</v>
      </c>
      <c r="T22" s="2">
        <v>-30000</v>
      </c>
      <c r="U22" s="2">
        <v>0</v>
      </c>
      <c r="V22" s="2">
        <v>10000</v>
      </c>
      <c r="W22" s="2">
        <v>0</v>
      </c>
      <c r="X22" s="2">
        <v>0</v>
      </c>
      <c r="Y22" s="2">
        <v>0</v>
      </c>
      <c r="Z22" s="2"/>
      <c r="AA22" s="2"/>
      <c r="AB22" s="2">
        <v>0</v>
      </c>
      <c r="AC22" s="2"/>
      <c r="AD22" s="2"/>
      <c r="AE22" s="2"/>
      <c r="AF22" s="2"/>
    </row>
    <row r="23" spans="1:32" x14ac:dyDescent="0.3">
      <c r="A23" t="str">
        <f t="shared" si="0"/>
        <v>RUSSIA SPACE AGENCY</v>
      </c>
      <c r="B23" t="str">
        <f t="shared" si="1"/>
        <v>Definitive</v>
      </c>
      <c r="M23" t="s">
        <v>38</v>
      </c>
      <c r="N23" t="s">
        <v>70</v>
      </c>
      <c r="O23" s="2">
        <v>100040612</v>
      </c>
      <c r="P23" s="2">
        <v>199782273</v>
      </c>
      <c r="Q23" s="2">
        <v>387192261</v>
      </c>
      <c r="R23" s="2">
        <v>341238820</v>
      </c>
      <c r="S23" s="2">
        <v>414009402.3398</v>
      </c>
      <c r="T23" s="2">
        <v>586488883.38090003</v>
      </c>
      <c r="U23" s="2">
        <v>285001263</v>
      </c>
      <c r="V23" s="2">
        <v>312278472.29000002</v>
      </c>
      <c r="W23" s="2">
        <v>459872927.36330003</v>
      </c>
      <c r="X23" s="2">
        <v>235823637.52149999</v>
      </c>
      <c r="Y23" s="2">
        <v>254927244.28130001</v>
      </c>
      <c r="Z23" s="2">
        <v>127459133.88</v>
      </c>
      <c r="AA23" s="2">
        <v>184529617.63999999</v>
      </c>
      <c r="AB23" s="2">
        <v>136408443.41</v>
      </c>
      <c r="AC23" s="2">
        <v>3413944.54</v>
      </c>
      <c r="AD23" s="2">
        <v>2504481</v>
      </c>
      <c r="AE23" s="2">
        <v>6014852</v>
      </c>
      <c r="AF23" s="2"/>
    </row>
    <row r="24" spans="1:32" x14ac:dyDescent="0.3">
      <c r="A24" t="str">
        <f t="shared" si="0"/>
        <v>Rocket Lab</v>
      </c>
      <c r="B24" t="str">
        <f t="shared" si="1"/>
        <v>Definitive</v>
      </c>
      <c r="M24" t="s">
        <v>39</v>
      </c>
      <c r="N24" t="s">
        <v>70</v>
      </c>
      <c r="O24" s="2"/>
      <c r="P24" s="2"/>
      <c r="Q24" s="2"/>
      <c r="R24" s="2"/>
      <c r="S24" s="2"/>
      <c r="T24" s="2"/>
      <c r="U24" s="2"/>
      <c r="V24" s="2"/>
      <c r="W24" s="2">
        <v>3025000</v>
      </c>
      <c r="X24" s="2">
        <v>3925000</v>
      </c>
      <c r="Y24" s="2">
        <v>0</v>
      </c>
      <c r="Z24" s="2">
        <v>6530871</v>
      </c>
      <c r="AA24" s="2">
        <v>0</v>
      </c>
      <c r="AB24" s="2">
        <v>9769139</v>
      </c>
      <c r="AC24" s="2">
        <v>1548010</v>
      </c>
      <c r="AD24" s="2">
        <v>371000</v>
      </c>
      <c r="AE24" s="2">
        <v>1243850</v>
      </c>
      <c r="AF24" s="2"/>
    </row>
    <row r="25" spans="1:32" x14ac:dyDescent="0.3">
      <c r="A25" t="str">
        <f t="shared" si="0"/>
        <v>Rocket Lab</v>
      </c>
      <c r="B25" t="str">
        <f t="shared" si="1"/>
        <v>Multi-Awd.</v>
      </c>
      <c r="M25" t="s">
        <v>39</v>
      </c>
      <c r="N25" t="s">
        <v>71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50000</v>
      </c>
      <c r="AC25" s="2">
        <v>0</v>
      </c>
      <c r="AD25" s="2">
        <v>0</v>
      </c>
      <c r="AE25" s="2">
        <v>13983500</v>
      </c>
      <c r="AF25" s="2"/>
    </row>
    <row r="26" spans="1:32" x14ac:dyDescent="0.3">
      <c r="A26" t="str">
        <f t="shared" si="0"/>
        <v>Rocket Lab</v>
      </c>
      <c r="B26" t="str">
        <f t="shared" si="1"/>
        <v>Pur. Order</v>
      </c>
      <c r="M26" t="s">
        <v>39</v>
      </c>
      <c r="N26" t="s">
        <v>72</v>
      </c>
      <c r="O26" s="2"/>
      <c r="P26" s="2"/>
      <c r="Q26" s="2"/>
      <c r="R26" s="2"/>
      <c r="S26" s="2"/>
      <c r="T26" s="2"/>
      <c r="U26" s="2"/>
      <c r="V26" s="2"/>
      <c r="W26" s="2">
        <v>99964</v>
      </c>
      <c r="X26" s="2"/>
      <c r="Y26" s="2"/>
      <c r="Z26" s="2"/>
      <c r="AA26" s="2"/>
      <c r="AB26" s="2">
        <v>93500</v>
      </c>
      <c r="AC26" s="2"/>
      <c r="AD26" s="2"/>
      <c r="AE26" s="2"/>
      <c r="AF26" s="2"/>
    </row>
    <row r="27" spans="1:32" x14ac:dyDescent="0.3">
      <c r="A27" t="str">
        <f t="shared" si="0"/>
        <v>SPACEX</v>
      </c>
      <c r="B27" t="str">
        <f t="shared" si="1"/>
        <v>BOA or BPA</v>
      </c>
      <c r="M27" t="s">
        <v>40</v>
      </c>
      <c r="N27" t="s">
        <v>74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>
        <v>82950</v>
      </c>
      <c r="AE27" s="2">
        <v>622050</v>
      </c>
      <c r="AF27" s="2"/>
    </row>
    <row r="28" spans="1:32" x14ac:dyDescent="0.3">
      <c r="A28" t="str">
        <f t="shared" si="0"/>
        <v>SPACEX</v>
      </c>
      <c r="B28" t="str">
        <f t="shared" si="1"/>
        <v>Definitive</v>
      </c>
      <c r="M28" t="s">
        <v>40</v>
      </c>
      <c r="N28" t="s">
        <v>70</v>
      </c>
      <c r="O28" s="2"/>
      <c r="P28" s="2">
        <v>20000</v>
      </c>
      <c r="Q28" s="2">
        <v>587217.65</v>
      </c>
      <c r="R28" s="2">
        <v>754625</v>
      </c>
      <c r="S28" s="2">
        <v>294921</v>
      </c>
      <c r="T28" s="2">
        <v>0</v>
      </c>
      <c r="U28" s="2">
        <v>8100000</v>
      </c>
      <c r="V28" s="2">
        <v>5722179</v>
      </c>
      <c r="W28" s="2">
        <v>961124</v>
      </c>
      <c r="X28" s="2">
        <v>83422533</v>
      </c>
      <c r="Y28" s="2">
        <v>105953407.25</v>
      </c>
      <c r="Z28" s="2">
        <v>232991912.97</v>
      </c>
      <c r="AA28" s="2">
        <v>377067322.88999999</v>
      </c>
      <c r="AB28" s="2">
        <v>101949705.54000001</v>
      </c>
      <c r="AC28" s="2">
        <v>573287261.00999999</v>
      </c>
      <c r="AD28" s="2">
        <v>1106847852.78</v>
      </c>
      <c r="AE28" s="2">
        <v>1003600351.7376</v>
      </c>
      <c r="AF28" s="2"/>
    </row>
    <row r="29" spans="1:32" x14ac:dyDescent="0.3">
      <c r="A29" t="str">
        <f t="shared" si="0"/>
        <v>SPACEX</v>
      </c>
      <c r="B29" t="str">
        <f t="shared" si="1"/>
        <v>FSS or GWAC</v>
      </c>
      <c r="M29" t="s">
        <v>40</v>
      </c>
      <c r="N29" t="s">
        <v>75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0</v>
      </c>
      <c r="AD29" s="2">
        <v>0</v>
      </c>
      <c r="AE29" s="2">
        <v>0</v>
      </c>
      <c r="AF29" s="2"/>
    </row>
    <row r="30" spans="1:32" x14ac:dyDescent="0.3">
      <c r="A30" t="str">
        <f t="shared" si="0"/>
        <v>SPACEX</v>
      </c>
      <c r="B30" t="str">
        <f t="shared" si="1"/>
        <v>Multi-Awd.</v>
      </c>
      <c r="M30" t="s">
        <v>40</v>
      </c>
      <c r="N30" t="s">
        <v>71</v>
      </c>
      <c r="O30" s="2"/>
      <c r="P30" s="2">
        <v>4000000</v>
      </c>
      <c r="Q30" s="2">
        <v>25070000</v>
      </c>
      <c r="R30" s="2">
        <v>114587767</v>
      </c>
      <c r="S30" s="2">
        <v>194287256.50999999</v>
      </c>
      <c r="T30" s="2">
        <v>256277026.80000001</v>
      </c>
      <c r="U30" s="2">
        <v>586142502.10000002</v>
      </c>
      <c r="V30" s="2">
        <v>362411723.89999998</v>
      </c>
      <c r="W30" s="2">
        <v>517644576.06</v>
      </c>
      <c r="X30" s="2">
        <v>419040999.85000002</v>
      </c>
      <c r="Y30" s="2">
        <v>437328869.58999997</v>
      </c>
      <c r="Z30" s="2">
        <v>502832390.62</v>
      </c>
      <c r="AA30" s="2">
        <v>742137221.62</v>
      </c>
      <c r="AB30" s="2">
        <v>708516141.25999999</v>
      </c>
      <c r="AC30" s="2">
        <v>735561013.13999999</v>
      </c>
      <c r="AD30" s="2">
        <v>732854777.21000004</v>
      </c>
      <c r="AE30" s="2">
        <v>702146127.5</v>
      </c>
      <c r="AF30" s="2"/>
    </row>
    <row r="31" spans="1:32" x14ac:dyDescent="0.3">
      <c r="A31" t="str">
        <f t="shared" si="0"/>
        <v>SPACEX</v>
      </c>
      <c r="B31" t="str">
        <f t="shared" si="1"/>
        <v>Pur. Order</v>
      </c>
      <c r="M31" t="s">
        <v>40</v>
      </c>
      <c r="N31" t="s">
        <v>72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>
        <v>100000</v>
      </c>
      <c r="AB31" s="2">
        <v>5022.0200000000004</v>
      </c>
      <c r="AC31" s="2">
        <v>795521.92</v>
      </c>
      <c r="AD31" s="2">
        <v>4489117.8</v>
      </c>
      <c r="AE31" s="2">
        <v>1566728</v>
      </c>
      <c r="AF31" s="2"/>
    </row>
    <row r="32" spans="1:32" x14ac:dyDescent="0.3">
      <c r="A32" t="str">
        <f t="shared" si="0"/>
        <v>SPACEX</v>
      </c>
      <c r="B32" t="str">
        <f t="shared" si="1"/>
        <v>Single-Awd.</v>
      </c>
      <c r="M32" t="s">
        <v>40</v>
      </c>
      <c r="N32" t="s">
        <v>73</v>
      </c>
      <c r="O32" s="2"/>
      <c r="P32" s="2"/>
      <c r="Q32" s="2"/>
      <c r="R32" s="2"/>
      <c r="S32" s="2"/>
      <c r="T32" s="2"/>
      <c r="U32" s="2"/>
      <c r="V32" s="2">
        <v>129300000</v>
      </c>
      <c r="W32" s="2">
        <v>124200000</v>
      </c>
      <c r="X32" s="2">
        <v>535565188</v>
      </c>
      <c r="Y32" s="2">
        <v>539565590</v>
      </c>
      <c r="Z32" s="2">
        <v>231310565</v>
      </c>
      <c r="AA32" s="2">
        <v>169372115</v>
      </c>
      <c r="AB32" s="2">
        <v>326741491</v>
      </c>
      <c r="AC32" s="2">
        <v>883690927.84379995</v>
      </c>
      <c r="AD32" s="2">
        <v>1003932882.9375</v>
      </c>
      <c r="AE32" s="2">
        <v>1401386395.8517001</v>
      </c>
      <c r="AF32" s="2"/>
    </row>
    <row r="33" spans="1:32" x14ac:dyDescent="0.3">
      <c r="A33" t="str">
        <f t="shared" si="0"/>
        <v>SPACEX</v>
      </c>
      <c r="B33">
        <f t="shared" si="1"/>
        <v>0</v>
      </c>
      <c r="M33" t="s">
        <v>40</v>
      </c>
      <c r="O33" s="2"/>
      <c r="P33" s="2"/>
      <c r="Q33" s="2">
        <v>0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>
        <v>10000</v>
      </c>
      <c r="AF33" s="2"/>
    </row>
    <row r="34" spans="1:32" x14ac:dyDescent="0.3">
      <c r="A34" t="str">
        <f t="shared" si="0"/>
        <v>UNITED LAUNCH ALLIANCE</v>
      </c>
      <c r="B34" t="str">
        <f t="shared" si="1"/>
        <v>Definitive</v>
      </c>
      <c r="M34" t="s">
        <v>41</v>
      </c>
      <c r="N34" t="s">
        <v>70</v>
      </c>
      <c r="O34" s="2"/>
      <c r="P34" s="2">
        <v>106995229</v>
      </c>
      <c r="Q34" s="2">
        <v>1423958564.71</v>
      </c>
      <c r="R34" s="2">
        <v>1417469675.1594</v>
      </c>
      <c r="S34" s="2">
        <v>1865399609.0599</v>
      </c>
      <c r="T34" s="2">
        <v>2541376021.3133998</v>
      </c>
      <c r="U34" s="2">
        <v>1353754345.3199999</v>
      </c>
      <c r="V34" s="2">
        <v>2559443250.9960999</v>
      </c>
      <c r="W34" s="2">
        <v>1748703715.03</v>
      </c>
      <c r="X34" s="2">
        <v>1546442332.1749001</v>
      </c>
      <c r="Y34" s="2">
        <v>2082070477.2</v>
      </c>
      <c r="Z34" s="2">
        <v>1441149279.23</v>
      </c>
      <c r="AA34" s="2">
        <v>1424141543.4400001</v>
      </c>
      <c r="AB34" s="2">
        <v>688251396.47000003</v>
      </c>
      <c r="AC34" s="2">
        <v>245230346.63</v>
      </c>
      <c r="AD34" s="2">
        <v>332164480.25</v>
      </c>
      <c r="AE34" s="2">
        <v>217271733.539</v>
      </c>
      <c r="AF34" s="2"/>
    </row>
    <row r="35" spans="1:32" x14ac:dyDescent="0.3">
      <c r="A35" t="str">
        <f t="shared" si="0"/>
        <v>UNITED LAUNCH ALLIANCE</v>
      </c>
      <c r="B35" t="str">
        <f t="shared" si="1"/>
        <v>Multi-Awd.</v>
      </c>
      <c r="M35" t="s">
        <v>41</v>
      </c>
      <c r="N35" t="s">
        <v>71</v>
      </c>
      <c r="O35" s="2"/>
      <c r="P35" s="2"/>
      <c r="Q35" s="2">
        <v>133597504</v>
      </c>
      <c r="R35" s="2">
        <v>932014.1875</v>
      </c>
      <c r="S35" s="2">
        <v>10676999</v>
      </c>
      <c r="T35" s="2">
        <v>198578411.75</v>
      </c>
      <c r="U35" s="2">
        <v>193481745</v>
      </c>
      <c r="V35" s="2">
        <v>324328504</v>
      </c>
      <c r="W35" s="2">
        <v>347742222</v>
      </c>
      <c r="X35" s="2">
        <v>305989005</v>
      </c>
      <c r="Y35" s="2">
        <v>167080500</v>
      </c>
      <c r="Z35" s="2">
        <v>296720345</v>
      </c>
      <c r="AA35" s="2">
        <v>212693075</v>
      </c>
      <c r="AB35" s="2">
        <v>275846019</v>
      </c>
      <c r="AC35" s="2">
        <v>85292104</v>
      </c>
      <c r="AD35" s="2">
        <v>40676271</v>
      </c>
      <c r="AE35" s="2">
        <v>10903485</v>
      </c>
      <c r="AF35" s="2"/>
    </row>
    <row r="36" spans="1:32" x14ac:dyDescent="0.3">
      <c r="A36" t="str">
        <f t="shared" si="0"/>
        <v>UNITED LAUNCH ALLIANCE</v>
      </c>
      <c r="B36" t="str">
        <f t="shared" si="1"/>
        <v>Pur. Order</v>
      </c>
      <c r="M36" t="s">
        <v>41</v>
      </c>
      <c r="N36" t="s">
        <v>72</v>
      </c>
      <c r="O36" s="2"/>
      <c r="P36" s="2"/>
      <c r="Q36" s="2"/>
      <c r="R36" s="2">
        <v>24578</v>
      </c>
      <c r="S36" s="2"/>
      <c r="T36" s="2"/>
      <c r="U36" s="2"/>
      <c r="V36" s="2"/>
      <c r="W36" s="2"/>
      <c r="X36" s="2">
        <v>159571.10939999999</v>
      </c>
      <c r="Y36" s="2">
        <v>92864.820300000007</v>
      </c>
      <c r="Z36" s="2">
        <v>163444</v>
      </c>
      <c r="AA36" s="2">
        <v>205909</v>
      </c>
      <c r="AB36" s="2"/>
      <c r="AC36" s="2">
        <v>0</v>
      </c>
      <c r="AD36" s="2">
        <v>100000</v>
      </c>
      <c r="AE36" s="2"/>
      <c r="AF36" s="2"/>
    </row>
    <row r="37" spans="1:32" x14ac:dyDescent="0.3">
      <c r="A37" t="str">
        <f t="shared" si="0"/>
        <v>UNITED LAUNCH ALLIANCE</v>
      </c>
      <c r="B37" t="str">
        <f t="shared" si="1"/>
        <v>Single-Awd.</v>
      </c>
      <c r="C37">
        <f t="shared" ref="C37:C42" si="2">AB37</f>
        <v>330324664</v>
      </c>
      <c r="D37">
        <f t="shared" ref="D37:D42" si="3">AD37</f>
        <v>749757947.75</v>
      </c>
      <c r="E37">
        <f t="shared" ref="E37:E42" si="4">AE37</f>
        <v>829492703.5</v>
      </c>
      <c r="F37">
        <f t="shared" ref="F37:F42" si="5">AF37</f>
        <v>0</v>
      </c>
      <c r="G37" t="str">
        <f>AD37&amp;"-"&amp;AE37</f>
        <v>749757947.75-829492703.5</v>
      </c>
      <c r="H37" t="str">
        <f>AB37&amp;"-"&amp;AE37</f>
        <v>330324664-829492703.5</v>
      </c>
      <c r="I37" t="str">
        <f>AF37&amp;"/"&amp;AE37</f>
        <v>/829492703.5</v>
      </c>
      <c r="J37" t="str">
        <f>"Share "&amp;AE37</f>
        <v>Share 829492703.5</v>
      </c>
      <c r="K37" t="str">
        <f>"Share "&amp;AF37</f>
        <v xml:space="preserve">Share </v>
      </c>
      <c r="M37" t="s">
        <v>41</v>
      </c>
      <c r="N37" t="s">
        <v>73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v>330324664</v>
      </c>
      <c r="AC37" s="2">
        <v>392379350</v>
      </c>
      <c r="AD37" s="2">
        <v>749757947.75</v>
      </c>
      <c r="AE37" s="2">
        <v>829492703.5</v>
      </c>
      <c r="AF37" s="2"/>
    </row>
    <row r="38" spans="1:32" x14ac:dyDescent="0.3">
      <c r="A38" t="str">
        <f t="shared" si="0"/>
        <v>Virgin Orbit</v>
      </c>
      <c r="B38" t="str">
        <f t="shared" si="1"/>
        <v>Definitive</v>
      </c>
      <c r="C38" s="2">
        <f t="shared" si="2"/>
        <v>300000</v>
      </c>
      <c r="D38" s="2">
        <f t="shared" si="3"/>
        <v>0</v>
      </c>
      <c r="E38" s="2">
        <f t="shared" si="4"/>
        <v>0</v>
      </c>
      <c r="F38" s="2">
        <f t="shared" si="5"/>
        <v>0</v>
      </c>
      <c r="G38" s="1" t="e">
        <f t="shared" ref="G38:G42" si="6">AE38/AD38-1</f>
        <v>#DIV/0!</v>
      </c>
      <c r="H38" s="1">
        <f t="shared" ref="H38:H42" si="7">AE38/AB38-1</f>
        <v>-1</v>
      </c>
      <c r="I38" s="1" t="e">
        <f t="shared" ref="I38:I42" si="8">AF38/AE38</f>
        <v>#DIV/0!</v>
      </c>
      <c r="J38" s="1">
        <f t="shared" ref="J38:J42" si="9">AE38/SUM(AE$37:AE$69)</f>
        <v>0</v>
      </c>
      <c r="K38" s="1" t="e">
        <f>AF38/SUM(AF37:AF$69)</f>
        <v>#DIV/0!</v>
      </c>
      <c r="M38" t="s">
        <v>42</v>
      </c>
      <c r="N38" t="s">
        <v>70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>
        <v>897869.52</v>
      </c>
      <c r="AB38" s="2">
        <v>300000</v>
      </c>
      <c r="AC38" s="2">
        <v>0</v>
      </c>
      <c r="AD38" s="2">
        <v>0</v>
      </c>
      <c r="AE38" s="2">
        <v>0</v>
      </c>
      <c r="AF38" s="2"/>
    </row>
    <row r="39" spans="1:32" x14ac:dyDescent="0.3">
      <c r="A39" t="str">
        <f t="shared" si="0"/>
        <v>Virgin Orbit</v>
      </c>
      <c r="B39" t="str">
        <f t="shared" si="1"/>
        <v>Multi-Awd.</v>
      </c>
      <c r="C39" s="2">
        <f t="shared" si="2"/>
        <v>35050000</v>
      </c>
      <c r="D39" s="2">
        <f t="shared" si="3"/>
        <v>0</v>
      </c>
      <c r="E39" s="2">
        <f t="shared" si="4"/>
        <v>-210426</v>
      </c>
      <c r="F39" s="2">
        <f t="shared" si="5"/>
        <v>0</v>
      </c>
      <c r="G39" s="1" t="e">
        <f t="shared" si="6"/>
        <v>#DIV/0!</v>
      </c>
      <c r="H39" s="1">
        <f t="shared" si="7"/>
        <v>-1.0060035948644792</v>
      </c>
      <c r="I39" s="1">
        <f t="shared" si="8"/>
        <v>0</v>
      </c>
      <c r="J39" s="1">
        <f t="shared" si="9"/>
        <v>-1.5118708826605045E-5</v>
      </c>
      <c r="K39" s="1" t="e">
        <f>AF39/SUM(AF37:AF$69)</f>
        <v>#DIV/0!</v>
      </c>
      <c r="M39" t="s">
        <v>42</v>
      </c>
      <c r="N39" t="s">
        <v>71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>
        <v>35050000</v>
      </c>
      <c r="AC39" s="2">
        <v>2249791</v>
      </c>
      <c r="AD39" s="2">
        <v>0</v>
      </c>
      <c r="AE39" s="2">
        <v>-210426</v>
      </c>
      <c r="AF39" s="2"/>
    </row>
    <row r="40" spans="1:32" x14ac:dyDescent="0.3">
      <c r="A40" t="str">
        <f t="shared" si="0"/>
        <v>Grand Total</v>
      </c>
      <c r="B40" t="str">
        <f t="shared" si="1"/>
        <v>NA</v>
      </c>
      <c r="C40" s="2">
        <f t="shared" si="2"/>
        <v>6666795428.9327011</v>
      </c>
      <c r="D40" s="2">
        <f t="shared" si="3"/>
        <v>7353108340.5518999</v>
      </c>
      <c r="E40" s="2">
        <f t="shared" si="4"/>
        <v>8375931775.8076</v>
      </c>
      <c r="F40" s="2">
        <f t="shared" si="5"/>
        <v>0</v>
      </c>
      <c r="G40" s="1">
        <f t="shared" si="6"/>
        <v>0.13910082483279851</v>
      </c>
      <c r="H40" s="1">
        <f t="shared" si="7"/>
        <v>0.2563655005008183</v>
      </c>
      <c r="I40" s="1">
        <f t="shared" si="8"/>
        <v>0</v>
      </c>
      <c r="J40" s="1">
        <f t="shared" si="9"/>
        <v>0.60179480515689143</v>
      </c>
      <c r="K40" s="1" t="e">
        <f>AF40/SUM(AF37:AF$69)</f>
        <v>#DIV/0!</v>
      </c>
      <c r="M40" t="s">
        <v>43</v>
      </c>
      <c r="N40" t="s">
        <v>44</v>
      </c>
      <c r="O40" s="2">
        <f t="shared" ref="O40:AE40" si="10">SUM(O2:O39)</f>
        <v>2847620317.6103001</v>
      </c>
      <c r="P40" s="2">
        <f t="shared" si="10"/>
        <v>4029315794.1522002</v>
      </c>
      <c r="Q40" s="2">
        <f t="shared" si="10"/>
        <v>4764449578.8766003</v>
      </c>
      <c r="R40" s="2">
        <f t="shared" si="10"/>
        <v>4649662130.3600998</v>
      </c>
      <c r="S40" s="2">
        <f t="shared" si="10"/>
        <v>5002950839.7452002</v>
      </c>
      <c r="T40" s="2">
        <f t="shared" si="10"/>
        <v>6655894181.3102999</v>
      </c>
      <c r="U40" s="2">
        <f t="shared" si="10"/>
        <v>4722253634.4574003</v>
      </c>
      <c r="V40" s="2">
        <f t="shared" si="10"/>
        <v>5734898826.9155006</v>
      </c>
      <c r="W40" s="2">
        <f t="shared" si="10"/>
        <v>5193597653.6136999</v>
      </c>
      <c r="X40" s="2">
        <f t="shared" si="10"/>
        <v>5409337688.21</v>
      </c>
      <c r="Y40" s="2">
        <f t="shared" si="10"/>
        <v>5828343804.0927</v>
      </c>
      <c r="Z40" s="2">
        <f t="shared" si="10"/>
        <v>5343111949.8659</v>
      </c>
      <c r="AA40" s="2">
        <f t="shared" si="10"/>
        <v>6760589258.2233009</v>
      </c>
      <c r="AB40" s="2">
        <f t="shared" si="10"/>
        <v>6666795428.9327011</v>
      </c>
      <c r="AC40" s="2">
        <f t="shared" si="10"/>
        <v>6661132578.3448</v>
      </c>
      <c r="AD40" s="2">
        <f t="shared" si="10"/>
        <v>7353108340.5518999</v>
      </c>
      <c r="AE40" s="2">
        <f t="shared" si="10"/>
        <v>8375931775.8076</v>
      </c>
      <c r="AF40" s="2"/>
    </row>
    <row r="41" spans="1:32" x14ac:dyDescent="0.3">
      <c r="A41" t="s">
        <v>5</v>
      </c>
      <c r="B41" t="s">
        <v>0</v>
      </c>
      <c r="C41" s="2">
        <f t="shared" si="2"/>
        <v>269778447.76292598</v>
      </c>
      <c r="D41" s="2">
        <f t="shared" si="3"/>
        <v>18252585.508063801</v>
      </c>
      <c r="E41" s="2">
        <f t="shared" si="4"/>
        <v>440844387.61000001</v>
      </c>
      <c r="F41" s="2">
        <f t="shared" si="5"/>
        <v>0</v>
      </c>
      <c r="G41" s="1">
        <f t="shared" si="6"/>
        <v>23.152435139407487</v>
      </c>
      <c r="H41" s="1">
        <f t="shared" si="7"/>
        <v>0.63409787277522689</v>
      </c>
      <c r="I41" s="1">
        <f t="shared" si="8"/>
        <v>0</v>
      </c>
      <c r="J41" s="1">
        <f t="shared" si="9"/>
        <v>3.16738327683775E-2</v>
      </c>
      <c r="K41" s="1" t="e">
        <f>AF41/SUM(AF37:AF$69)</f>
        <v>#DIV/0!</v>
      </c>
      <c r="M41" t="s">
        <v>5</v>
      </c>
      <c r="N41" t="s">
        <v>0</v>
      </c>
      <c r="O41" s="2"/>
      <c r="P41" s="2"/>
      <c r="Q41" s="2"/>
      <c r="R41" s="2"/>
      <c r="S41" s="2"/>
      <c r="T41" s="2"/>
      <c r="U41" s="2"/>
      <c r="V41" s="2"/>
      <c r="W41" s="2"/>
      <c r="X41" s="2">
        <v>970601.73317900696</v>
      </c>
      <c r="Y41" s="2">
        <v>811311.96249855298</v>
      </c>
      <c r="Z41" s="2">
        <v>1638498.9225023701</v>
      </c>
      <c r="AA41" s="2">
        <v>4598565.9986498598</v>
      </c>
      <c r="AB41" s="2">
        <v>269778447.76292598</v>
      </c>
      <c r="AC41" s="2">
        <v>313846817.66620499</v>
      </c>
      <c r="AD41" s="2">
        <v>18252585.508063801</v>
      </c>
      <c r="AE41" s="2">
        <v>440844387.61000001</v>
      </c>
      <c r="AF41" s="2"/>
    </row>
    <row r="42" spans="1:32" x14ac:dyDescent="0.3">
      <c r="A42" t="s">
        <v>5</v>
      </c>
      <c r="B42" t="s">
        <v>1</v>
      </c>
      <c r="C42" s="2">
        <f t="shared" si="2"/>
        <v>413348923.03149402</v>
      </c>
      <c r="D42" s="2">
        <f t="shared" si="3"/>
        <v>3517341.45578099</v>
      </c>
      <c r="E42" s="2">
        <f t="shared" si="4"/>
        <v>62428924.515600003</v>
      </c>
      <c r="F42" s="2">
        <f t="shared" si="5"/>
        <v>0</v>
      </c>
      <c r="G42" s="1">
        <f t="shared" si="6"/>
        <v>16.748895096037327</v>
      </c>
      <c r="H42" s="1">
        <f t="shared" si="7"/>
        <v>-0.84896797587435979</v>
      </c>
      <c r="I42" s="1">
        <f t="shared" si="8"/>
        <v>0</v>
      </c>
      <c r="J42" s="1">
        <f t="shared" si="9"/>
        <v>4.4853997705105921E-3</v>
      </c>
      <c r="K42" s="1" t="e">
        <f>AF42/SUM(AF37:AF$69)</f>
        <v>#DIV/0!</v>
      </c>
      <c r="M42" t="s">
        <v>5</v>
      </c>
      <c r="N42" t="s">
        <v>1</v>
      </c>
      <c r="O42" s="2">
        <v>241137772.77505699</v>
      </c>
      <c r="P42" s="2">
        <v>134681274.74356899</v>
      </c>
      <c r="Q42" s="2">
        <v>110686761.70072199</v>
      </c>
      <c r="R42" s="2">
        <v>207090634.40752199</v>
      </c>
      <c r="S42" s="2">
        <v>637144269.74863696</v>
      </c>
      <c r="T42" s="2">
        <v>1549215108.1908</v>
      </c>
      <c r="U42" s="2">
        <v>95088397.016858399</v>
      </c>
      <c r="V42" s="2">
        <v>99541671.459783107</v>
      </c>
      <c r="W42" s="2">
        <v>157644506.750027</v>
      </c>
      <c r="X42" s="2">
        <v>258555776.653667</v>
      </c>
      <c r="Y42" s="2">
        <v>246558233.14500099</v>
      </c>
      <c r="Z42" s="2">
        <v>327652004.60578603</v>
      </c>
      <c r="AA42" s="2">
        <v>277936884.03653598</v>
      </c>
      <c r="AB42" s="2">
        <v>413348923.03149402</v>
      </c>
      <c r="AC42" s="2">
        <v>79304710.963929504</v>
      </c>
      <c r="AD42" s="2">
        <v>3517341.45578099</v>
      </c>
      <c r="AE42" s="2">
        <v>62428924.515600003</v>
      </c>
      <c r="AF42" s="2"/>
    </row>
    <row r="43" spans="1:32" x14ac:dyDescent="0.3">
      <c r="A43" t="str">
        <f t="shared" ref="A43:A82" si="11">M43</f>
        <v>ParentID</v>
      </c>
      <c r="B43" t="str">
        <f t="shared" ref="B43:B82" si="12">N43</f>
        <v>Vehicle.sum7</v>
      </c>
      <c r="C43" s="2" t="str">
        <f t="shared" ref="C43:C82" si="13">AB43</f>
        <v>2020</v>
      </c>
      <c r="D43" s="2" t="str">
        <f t="shared" ref="D43:D82" si="14">AD43</f>
        <v>2022</v>
      </c>
      <c r="E43" s="2" t="str">
        <f t="shared" ref="E43:E82" si="15">AE43</f>
        <v>2023</v>
      </c>
      <c r="F43" s="2">
        <f t="shared" ref="F43:F82" si="16">AF43</f>
        <v>0</v>
      </c>
      <c r="G43" s="1" t="str">
        <f>AD43&amp;"-"&amp;AE43</f>
        <v>2022-2023</v>
      </c>
      <c r="H43" s="1" t="str">
        <f>AB43&amp;"-"&amp;AE43</f>
        <v>2020-2023</v>
      </c>
      <c r="I43" s="1" t="str">
        <f>AF43&amp;"/"&amp;AE43</f>
        <v>/2023</v>
      </c>
      <c r="J43" s="1" t="str">
        <f>"Share "&amp;AE43</f>
        <v>Share 2023</v>
      </c>
      <c r="K43" s="1" t="str">
        <f>"Share "&amp;AF43</f>
        <v xml:space="preserve">Share </v>
      </c>
      <c r="M43" t="s">
        <v>6</v>
      </c>
      <c r="N43" t="s">
        <v>69</v>
      </c>
      <c r="O43" s="2" t="s">
        <v>8</v>
      </c>
      <c r="P43" s="2" t="s">
        <v>9</v>
      </c>
      <c r="Q43" s="2" t="s">
        <v>10</v>
      </c>
      <c r="R43" s="2" t="s">
        <v>11</v>
      </c>
      <c r="S43" s="2" t="s">
        <v>12</v>
      </c>
      <c r="T43" s="2" t="s">
        <v>13</v>
      </c>
      <c r="U43" s="2" t="s">
        <v>14</v>
      </c>
      <c r="V43" s="2" t="s">
        <v>15</v>
      </c>
      <c r="W43" s="2" t="s">
        <v>16</v>
      </c>
      <c r="X43" s="2" t="s">
        <v>17</v>
      </c>
      <c r="Y43" s="2" t="s">
        <v>18</v>
      </c>
      <c r="Z43" s="2" t="s">
        <v>19</v>
      </c>
      <c r="AA43" s="2" t="s">
        <v>20</v>
      </c>
      <c r="AB43" s="2" t="s">
        <v>21</v>
      </c>
      <c r="AC43" s="2" t="s">
        <v>22</v>
      </c>
      <c r="AD43" s="2" t="s">
        <v>23</v>
      </c>
      <c r="AE43" s="2" t="s">
        <v>24</v>
      </c>
      <c r="AF43" s="2"/>
    </row>
    <row r="44" spans="1:32" x14ac:dyDescent="0.3">
      <c r="A44" t="str">
        <f t="shared" si="11"/>
        <v>ABL Space</v>
      </c>
      <c r="B44" t="str">
        <f t="shared" si="12"/>
        <v>Definitive</v>
      </c>
      <c r="C44" s="2">
        <f t="shared" si="13"/>
        <v>2604129.1358611099</v>
      </c>
      <c r="D44" s="2">
        <f t="shared" si="14"/>
        <v>784309.94603897398</v>
      </c>
      <c r="E44" s="2">
        <f t="shared" si="15"/>
        <v>16049988</v>
      </c>
      <c r="F44" s="2">
        <f t="shared" si="16"/>
        <v>0</v>
      </c>
      <c r="G44" s="1">
        <f t="shared" ref="G44:G82" si="17">AE44/AD44-1</f>
        <v>19.463833311126265</v>
      </c>
      <c r="H44" s="1">
        <f t="shared" ref="H44:H82" si="18">AE44/AB44-1</f>
        <v>5.1632842162002595</v>
      </c>
      <c r="I44" s="1">
        <f t="shared" ref="I44:I82" si="19">AF44/AE44</f>
        <v>0</v>
      </c>
      <c r="J44" s="1">
        <f t="shared" ref="J44:J81" si="20">AE44/SUM(AE$43:AE$81)</f>
        <v>1.9162032869414667E-3</v>
      </c>
      <c r="K44" s="1" t="e">
        <f>AF44/SUM(AF43:AF$81)</f>
        <v>#DIV/0!</v>
      </c>
      <c r="M44" t="s">
        <v>25</v>
      </c>
      <c r="N44" t="s">
        <v>70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>
        <v>2604129.1358611099</v>
      </c>
      <c r="AC44" s="2">
        <v>671329.05591102305</v>
      </c>
      <c r="AD44" s="2">
        <v>784309.94603897398</v>
      </c>
      <c r="AE44" s="2">
        <v>16049988</v>
      </c>
      <c r="AF44" s="2"/>
    </row>
    <row r="45" spans="1:32" x14ac:dyDescent="0.3">
      <c r="A45" t="str">
        <f t="shared" si="11"/>
        <v>ABL Space</v>
      </c>
      <c r="B45" t="str">
        <f t="shared" si="12"/>
        <v>Multi-Awd.</v>
      </c>
      <c r="C45" s="2">
        <f t="shared" si="13"/>
        <v>0</v>
      </c>
      <c r="D45" s="2">
        <f t="shared" si="14"/>
        <v>0</v>
      </c>
      <c r="E45" s="2">
        <f t="shared" si="15"/>
        <v>5000</v>
      </c>
      <c r="F45" s="2">
        <f t="shared" si="16"/>
        <v>0</v>
      </c>
      <c r="G45" s="1" t="e">
        <f t="shared" si="17"/>
        <v>#DIV/0!</v>
      </c>
      <c r="H45" s="1" t="e">
        <f t="shared" si="18"/>
        <v>#DIV/0!</v>
      </c>
      <c r="I45" s="1">
        <f t="shared" si="19"/>
        <v>0</v>
      </c>
      <c r="J45" s="1">
        <f t="shared" si="20"/>
        <v>5.9694851078439026E-7</v>
      </c>
      <c r="K45" s="1" t="e">
        <f>AF45/SUM(AF43:AF$81)</f>
        <v>#DIV/0!</v>
      </c>
      <c r="M45" t="s">
        <v>25</v>
      </c>
      <c r="N45" t="s">
        <v>71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>
        <v>0</v>
      </c>
      <c r="AE45" s="2">
        <v>5000</v>
      </c>
      <c r="AF45" s="2"/>
    </row>
    <row r="46" spans="1:32" x14ac:dyDescent="0.3">
      <c r="A46" t="str">
        <f t="shared" si="11"/>
        <v>ABL Space</v>
      </c>
      <c r="B46" t="str">
        <f t="shared" si="12"/>
        <v>Pur. Order</v>
      </c>
      <c r="C46" s="2">
        <f t="shared" si="13"/>
        <v>57869.536352469098</v>
      </c>
      <c r="D46" s="2">
        <f t="shared" si="14"/>
        <v>784259.75020242704</v>
      </c>
      <c r="E46" s="2">
        <f t="shared" si="15"/>
        <v>0</v>
      </c>
      <c r="F46" s="2">
        <f t="shared" si="16"/>
        <v>0</v>
      </c>
      <c r="G46" s="1">
        <f t="shared" si="17"/>
        <v>-1</v>
      </c>
      <c r="H46" s="1">
        <f t="shared" si="18"/>
        <v>-1</v>
      </c>
      <c r="I46" s="1" t="e">
        <f t="shared" si="19"/>
        <v>#DIV/0!</v>
      </c>
      <c r="J46" s="1">
        <f t="shared" si="20"/>
        <v>0</v>
      </c>
      <c r="K46" s="1" t="e">
        <f>AF46/SUM(AF43:AF$81)</f>
        <v>#DIV/0!</v>
      </c>
      <c r="M46" t="s">
        <v>25</v>
      </c>
      <c r="N46" t="s">
        <v>72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>
        <v>57869.536352469098</v>
      </c>
      <c r="AC46" s="2">
        <v>111888.17598517</v>
      </c>
      <c r="AD46" s="2">
        <v>784259.75020242704</v>
      </c>
      <c r="AE46" s="2">
        <v>0</v>
      </c>
      <c r="AF46" s="2"/>
    </row>
    <row r="47" spans="1:32" x14ac:dyDescent="0.3">
      <c r="A47" t="str">
        <f t="shared" si="11"/>
        <v>ABL Space</v>
      </c>
      <c r="B47" t="str">
        <f t="shared" si="12"/>
        <v>Single-Awd.</v>
      </c>
      <c r="C47" s="2">
        <f t="shared" si="13"/>
        <v>0</v>
      </c>
      <c r="D47" s="2">
        <f t="shared" si="14"/>
        <v>0</v>
      </c>
      <c r="E47" s="2">
        <f t="shared" si="15"/>
        <v>1000000</v>
      </c>
      <c r="F47" s="2">
        <f t="shared" si="16"/>
        <v>0</v>
      </c>
      <c r="G47" s="1" t="e">
        <f t="shared" si="17"/>
        <v>#DIV/0!</v>
      </c>
      <c r="H47" s="1" t="e">
        <f t="shared" si="18"/>
        <v>#DIV/0!</v>
      </c>
      <c r="I47" s="1">
        <f t="shared" si="19"/>
        <v>0</v>
      </c>
      <c r="J47" s="1">
        <f t="shared" si="20"/>
        <v>1.1938970215687804E-4</v>
      </c>
      <c r="K47" s="1" t="e">
        <f>AF47/SUM(AF43:AF$81)</f>
        <v>#DIV/0!</v>
      </c>
      <c r="M47" t="s">
        <v>25</v>
      </c>
      <c r="N47" t="s">
        <v>73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>
        <v>55944.087992585199</v>
      </c>
      <c r="AD47" s="2">
        <v>0</v>
      </c>
      <c r="AE47" s="2">
        <v>1000000</v>
      </c>
      <c r="AF47" s="2"/>
    </row>
    <row r="48" spans="1:32" x14ac:dyDescent="0.3">
      <c r="A48" t="str">
        <f t="shared" si="11"/>
        <v>BLUE ORIGIN</v>
      </c>
      <c r="B48" t="str">
        <f t="shared" si="12"/>
        <v>Definitive</v>
      </c>
      <c r="C48" s="2">
        <f t="shared" si="13"/>
        <v>268276575.717684</v>
      </c>
      <c r="D48" s="2">
        <f t="shared" si="14"/>
        <v>17128031.449967101</v>
      </c>
      <c r="E48" s="2">
        <f t="shared" si="15"/>
        <v>425822770.61000001</v>
      </c>
      <c r="F48" s="2">
        <f t="shared" si="16"/>
        <v>0</v>
      </c>
      <c r="G48" s="1">
        <f t="shared" si="17"/>
        <v>23.861162349793439</v>
      </c>
      <c r="H48" s="1">
        <f t="shared" si="18"/>
        <v>0.58725289179964379</v>
      </c>
      <c r="I48" s="1">
        <f t="shared" si="19"/>
        <v>0</v>
      </c>
      <c r="J48" s="1">
        <f t="shared" si="20"/>
        <v>5.0838853754744506E-2</v>
      </c>
      <c r="K48" s="1" t="e">
        <f>AF48/SUM(AF43:AF$81)</f>
        <v>#DIV/0!</v>
      </c>
      <c r="M48" t="s">
        <v>28</v>
      </c>
      <c r="N48" t="s">
        <v>70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>
        <v>1164016.62433378</v>
      </c>
      <c r="AA48" s="2">
        <v>6149992.3629157403</v>
      </c>
      <c r="AB48" s="2">
        <v>268276575.717684</v>
      </c>
      <c r="AC48" s="2">
        <v>308722337.41632098</v>
      </c>
      <c r="AD48" s="2">
        <v>17128031.449967101</v>
      </c>
      <c r="AE48" s="2">
        <v>425822770.61000001</v>
      </c>
      <c r="AF48" s="2"/>
    </row>
    <row r="49" spans="1:32" x14ac:dyDescent="0.3">
      <c r="A49" t="str">
        <f t="shared" si="11"/>
        <v>BLUE ORIGIN</v>
      </c>
      <c r="B49" t="str">
        <f t="shared" si="12"/>
        <v>Multi-Awd.</v>
      </c>
      <c r="C49" s="2">
        <f t="shared" si="13"/>
        <v>1501872.04524224</v>
      </c>
      <c r="D49" s="2">
        <f t="shared" si="14"/>
        <v>1124554.05809663</v>
      </c>
      <c r="E49" s="2">
        <f t="shared" si="15"/>
        <v>15021617</v>
      </c>
      <c r="F49" s="2">
        <f t="shared" si="16"/>
        <v>0</v>
      </c>
      <c r="G49" s="1">
        <f t="shared" si="17"/>
        <v>12.357843397430727</v>
      </c>
      <c r="H49" s="1">
        <f t="shared" si="18"/>
        <v>9.0019286247365589</v>
      </c>
      <c r="I49" s="1">
        <f t="shared" si="19"/>
        <v>0</v>
      </c>
      <c r="J49" s="1">
        <f t="shared" si="20"/>
        <v>1.7934263795446959E-3</v>
      </c>
      <c r="K49" s="1" t="e">
        <f>AF49/SUM(AF43:AF$81)</f>
        <v>#DIV/0!</v>
      </c>
      <c r="M49" t="s">
        <v>28</v>
      </c>
      <c r="N49" t="s">
        <v>71</v>
      </c>
      <c r="O49" s="2"/>
      <c r="P49" s="2"/>
      <c r="Q49" s="2"/>
      <c r="R49" s="2"/>
      <c r="S49" s="2"/>
      <c r="T49" s="2"/>
      <c r="U49" s="2"/>
      <c r="V49" s="2"/>
      <c r="W49" s="2"/>
      <c r="X49" s="2">
        <v>970601.73317900696</v>
      </c>
      <c r="Y49" s="2">
        <v>811311.96249855298</v>
      </c>
      <c r="Z49" s="2">
        <v>420743.79300202901</v>
      </c>
      <c r="AA49" s="2">
        <v>1453749.20089204</v>
      </c>
      <c r="AB49" s="2">
        <v>1501872.04524224</v>
      </c>
      <c r="AC49" s="2">
        <v>5124480.2498840699</v>
      </c>
      <c r="AD49" s="2">
        <v>1124554.05809663</v>
      </c>
      <c r="AE49" s="2">
        <v>15021617</v>
      </c>
      <c r="AF49" s="2"/>
    </row>
    <row r="50" spans="1:32" x14ac:dyDescent="0.3">
      <c r="A50" t="str">
        <f t="shared" si="11"/>
        <v>BLUE ORIGIN</v>
      </c>
      <c r="B50" t="str">
        <f t="shared" si="12"/>
        <v>Pur. Order</v>
      </c>
      <c r="C50" s="2">
        <f t="shared" si="13"/>
        <v>0</v>
      </c>
      <c r="D50" s="2">
        <f t="shared" si="14"/>
        <v>0</v>
      </c>
      <c r="E50" s="2">
        <f t="shared" si="15"/>
        <v>0</v>
      </c>
      <c r="F50" s="2">
        <f t="shared" si="16"/>
        <v>0</v>
      </c>
      <c r="G50" s="1" t="e">
        <f t="shared" si="17"/>
        <v>#DIV/0!</v>
      </c>
      <c r="H50" s="1" t="e">
        <f t="shared" si="18"/>
        <v>#DIV/0!</v>
      </c>
      <c r="I50" s="1" t="e">
        <f t="shared" si="19"/>
        <v>#DIV/0!</v>
      </c>
      <c r="J50" s="1">
        <f t="shared" si="20"/>
        <v>0</v>
      </c>
      <c r="K50" s="1" t="e">
        <f>AF50/SUM(AF43:AF$81)</f>
        <v>#DIV/0!</v>
      </c>
      <c r="M50" t="s">
        <v>28</v>
      </c>
      <c r="N50" t="s">
        <v>72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>
        <v>53738.505166558403</v>
      </c>
      <c r="AA50" s="2"/>
      <c r="AB50" s="2"/>
      <c r="AC50" s="2"/>
      <c r="AD50" s="2"/>
      <c r="AE50" s="2"/>
      <c r="AF50" s="2"/>
    </row>
    <row r="51" spans="1:32" x14ac:dyDescent="0.3">
      <c r="A51" t="str">
        <f t="shared" si="11"/>
        <v>BOEING</v>
      </c>
      <c r="B51" t="str">
        <f t="shared" si="12"/>
        <v>BOA or BPA</v>
      </c>
      <c r="C51" s="2">
        <f t="shared" si="13"/>
        <v>-179402.310280593</v>
      </c>
      <c r="D51" s="2">
        <f t="shared" si="14"/>
        <v>0</v>
      </c>
      <c r="E51" s="2">
        <f t="shared" si="15"/>
        <v>0</v>
      </c>
      <c r="F51" s="2">
        <f t="shared" si="16"/>
        <v>0</v>
      </c>
      <c r="G51" s="1" t="e">
        <f t="shared" si="17"/>
        <v>#DIV/0!</v>
      </c>
      <c r="H51" s="1">
        <f t="shared" si="18"/>
        <v>-1</v>
      </c>
      <c r="I51" s="1" t="e">
        <f t="shared" si="19"/>
        <v>#DIV/0!</v>
      </c>
      <c r="J51" s="1">
        <f t="shared" si="20"/>
        <v>0</v>
      </c>
      <c r="K51" s="1" t="e">
        <f>AF51/SUM(AF43:AF$81)</f>
        <v>#DIV/0!</v>
      </c>
      <c r="M51" t="s">
        <v>30</v>
      </c>
      <c r="N51" t="s">
        <v>74</v>
      </c>
      <c r="O51" s="2"/>
      <c r="P51" s="2">
        <v>7406354.86849433</v>
      </c>
      <c r="Q51" s="2">
        <v>4327008.7384944204</v>
      </c>
      <c r="R51" s="2">
        <v>7895864.0975743001</v>
      </c>
      <c r="S51" s="2">
        <v>4807497.7048691604</v>
      </c>
      <c r="T51" s="2">
        <v>7223422.1352566499</v>
      </c>
      <c r="U51" s="2">
        <v>5205180.4963281201</v>
      </c>
      <c r="V51" s="2">
        <v>1088568.3271749599</v>
      </c>
      <c r="W51" s="2">
        <v>206054.53486509001</v>
      </c>
      <c r="X51" s="2">
        <v>1604595.09228302</v>
      </c>
      <c r="Y51" s="2">
        <v>1080936.3435992301</v>
      </c>
      <c r="Z51" s="2">
        <v>-14747.839993920899</v>
      </c>
      <c r="AA51" s="2">
        <v>-44703.064068272397</v>
      </c>
      <c r="AB51" s="2">
        <v>-179402.310280593</v>
      </c>
      <c r="AC51" s="2">
        <v>6.5230806599354398</v>
      </c>
      <c r="AD51" s="2"/>
      <c r="AE51" s="2"/>
      <c r="AF51" s="2"/>
    </row>
    <row r="52" spans="1:32" x14ac:dyDescent="0.3">
      <c r="A52" t="str">
        <f t="shared" si="11"/>
        <v>BOEING</v>
      </c>
      <c r="B52" t="str">
        <f t="shared" si="12"/>
        <v>Definitive</v>
      </c>
      <c r="C52" s="2">
        <f t="shared" si="13"/>
        <v>2150621944.3351302</v>
      </c>
      <c r="D52" s="2">
        <f t="shared" si="14"/>
        <v>1762335074.95945</v>
      </c>
      <c r="E52" s="2">
        <f t="shared" si="15"/>
        <v>1601518804.3381</v>
      </c>
      <c r="F52" s="2">
        <f t="shared" si="16"/>
        <v>0</v>
      </c>
      <c r="G52" s="1">
        <f t="shared" si="17"/>
        <v>-9.1251812953362599E-2</v>
      </c>
      <c r="H52" s="1">
        <f t="shared" si="18"/>
        <v>-0.2553229503880966</v>
      </c>
      <c r="I52" s="1">
        <f t="shared" si="19"/>
        <v>0</v>
      </c>
      <c r="J52" s="1">
        <f t="shared" si="20"/>
        <v>0.19120485304856522</v>
      </c>
      <c r="K52" s="1" t="e">
        <f>AF52/SUM(AF43:AF$81)</f>
        <v>#DIV/0!</v>
      </c>
      <c r="M52" t="s">
        <v>30</v>
      </c>
      <c r="N52" t="s">
        <v>70</v>
      </c>
      <c r="O52" s="2">
        <v>2033078598.2084899</v>
      </c>
      <c r="P52" s="2">
        <v>3168711638.1571202</v>
      </c>
      <c r="Q52" s="2">
        <v>2118103836.08373</v>
      </c>
      <c r="R52" s="2">
        <v>1851260269.42221</v>
      </c>
      <c r="S52" s="2">
        <v>2331188942.2546201</v>
      </c>
      <c r="T52" s="2">
        <v>3125435180.1876502</v>
      </c>
      <c r="U52" s="2">
        <v>2079763981.9575901</v>
      </c>
      <c r="V52" s="2">
        <v>1700280476.7211499</v>
      </c>
      <c r="W52" s="2">
        <v>1732729367.43681</v>
      </c>
      <c r="X52" s="2">
        <v>1924323746.5588901</v>
      </c>
      <c r="Y52" s="2">
        <v>1770799777.09408</v>
      </c>
      <c r="Z52" s="2">
        <v>1898096084.6836901</v>
      </c>
      <c r="AA52" s="2">
        <v>2155315675.2654901</v>
      </c>
      <c r="AB52" s="2">
        <v>2150621944.3351302</v>
      </c>
      <c r="AC52" s="2">
        <v>1921611925.46608</v>
      </c>
      <c r="AD52" s="2">
        <v>1762335074.95945</v>
      </c>
      <c r="AE52" s="2">
        <v>1601518804.3381</v>
      </c>
      <c r="AF52" s="2"/>
    </row>
    <row r="53" spans="1:32" x14ac:dyDescent="0.3">
      <c r="A53" t="str">
        <f t="shared" si="11"/>
        <v>BOEING</v>
      </c>
      <c r="B53" t="str">
        <f t="shared" si="12"/>
        <v>FSS or GWAC</v>
      </c>
      <c r="C53" s="2">
        <f t="shared" si="13"/>
        <v>0</v>
      </c>
      <c r="D53" s="2">
        <f t="shared" si="14"/>
        <v>0</v>
      </c>
      <c r="E53" s="2">
        <f t="shared" si="15"/>
        <v>0</v>
      </c>
      <c r="F53" s="2">
        <f t="shared" si="16"/>
        <v>0</v>
      </c>
      <c r="G53" s="1" t="e">
        <f t="shared" si="17"/>
        <v>#DIV/0!</v>
      </c>
      <c r="H53" s="1" t="e">
        <f t="shared" si="18"/>
        <v>#DIV/0!</v>
      </c>
      <c r="I53" s="1" t="e">
        <f t="shared" si="19"/>
        <v>#DIV/0!</v>
      </c>
      <c r="J53" s="1">
        <f t="shared" si="20"/>
        <v>0</v>
      </c>
      <c r="K53" s="1" t="e">
        <f>AF53/SUM(AF43:AF$81)</f>
        <v>#DIV/0!</v>
      </c>
      <c r="M53" t="s">
        <v>30</v>
      </c>
      <c r="N53" t="s">
        <v>75</v>
      </c>
      <c r="O53" s="2"/>
      <c r="P53" s="2">
        <v>110724.327872469</v>
      </c>
      <c r="Q53" s="2">
        <v>68648.071043778895</v>
      </c>
      <c r="R53" s="2">
        <v>-62436.492480204201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>
        <v>0</v>
      </c>
      <c r="AE53" s="2"/>
      <c r="AF53" s="2"/>
    </row>
    <row r="54" spans="1:32" x14ac:dyDescent="0.3">
      <c r="A54" t="str">
        <f t="shared" si="11"/>
        <v>BOEING</v>
      </c>
      <c r="B54" t="str">
        <f t="shared" si="12"/>
        <v>Multi-Awd.</v>
      </c>
      <c r="C54" s="2">
        <f t="shared" si="13"/>
        <v>7252244.2078184299</v>
      </c>
      <c r="D54" s="2">
        <f t="shared" si="14"/>
        <v>1844376.3410340601</v>
      </c>
      <c r="E54" s="2">
        <f t="shared" si="15"/>
        <v>2141603.5156</v>
      </c>
      <c r="F54" s="2">
        <f t="shared" si="16"/>
        <v>0</v>
      </c>
      <c r="G54" s="1">
        <f t="shared" si="17"/>
        <v>0.16115321366532909</v>
      </c>
      <c r="H54" s="1">
        <f t="shared" si="18"/>
        <v>-0.7046978212218501</v>
      </c>
      <c r="I54" s="1">
        <f t="shared" si="19"/>
        <v>0</v>
      </c>
      <c r="J54" s="1">
        <f t="shared" si="20"/>
        <v>2.5568540586560693E-4</v>
      </c>
      <c r="K54" s="1" t="e">
        <f>AF54/SUM(AF43:AF$81)</f>
        <v>#DIV/0!</v>
      </c>
      <c r="M54" t="s">
        <v>30</v>
      </c>
      <c r="N54" t="s">
        <v>71</v>
      </c>
      <c r="O54" s="2">
        <v>9506708.8154281899</v>
      </c>
      <c r="P54" s="2">
        <v>8822278.0998267308</v>
      </c>
      <c r="Q54" s="2">
        <v>6864084.9266705103</v>
      </c>
      <c r="R54" s="2">
        <v>21341903.177280199</v>
      </c>
      <c r="S54" s="2">
        <v>25261008.091263399</v>
      </c>
      <c r="T54" s="2">
        <v>23822402.183919098</v>
      </c>
      <c r="U54" s="2">
        <v>22247315.431553502</v>
      </c>
      <c r="V54" s="2">
        <v>32258890.5086018</v>
      </c>
      <c r="W54" s="2">
        <v>40793258.981167004</v>
      </c>
      <c r="X54" s="2">
        <v>5857635.41904472</v>
      </c>
      <c r="Y54" s="2">
        <v>16676292.834977901</v>
      </c>
      <c r="Z54" s="2">
        <v>4518572.9252962703</v>
      </c>
      <c r="AA54" s="2">
        <v>8339650.49038589</v>
      </c>
      <c r="AB54" s="2">
        <v>7252244.2078184299</v>
      </c>
      <c r="AC54" s="2">
        <v>4796037.2779536601</v>
      </c>
      <c r="AD54" s="2">
        <v>1844376.3410340601</v>
      </c>
      <c r="AE54" s="2">
        <v>2141603.5156</v>
      </c>
      <c r="AF54" s="2"/>
    </row>
    <row r="55" spans="1:32" x14ac:dyDescent="0.3">
      <c r="A55" t="str">
        <f t="shared" si="11"/>
        <v>BOEING</v>
      </c>
      <c r="B55" t="str">
        <f t="shared" si="12"/>
        <v>Pur. Order</v>
      </c>
      <c r="C55" s="2">
        <f t="shared" si="13"/>
        <v>0</v>
      </c>
      <c r="D55" s="2">
        <f t="shared" si="14"/>
        <v>0</v>
      </c>
      <c r="E55" s="2">
        <f t="shared" si="15"/>
        <v>0</v>
      </c>
      <c r="F55" s="2">
        <f t="shared" si="16"/>
        <v>0</v>
      </c>
      <c r="G55" s="1" t="e">
        <f t="shared" si="17"/>
        <v>#DIV/0!</v>
      </c>
      <c r="H55" s="1" t="e">
        <f t="shared" si="18"/>
        <v>#DIV/0!</v>
      </c>
      <c r="I55" s="1" t="e">
        <f t="shared" si="19"/>
        <v>#DIV/0!</v>
      </c>
      <c r="J55" s="1">
        <f t="shared" si="20"/>
        <v>0</v>
      </c>
      <c r="K55" s="1" t="e">
        <f>AF55/SUM(AF43:AF$81)</f>
        <v>#DIV/0!</v>
      </c>
      <c r="M55" t="s">
        <v>30</v>
      </c>
      <c r="N55" t="s">
        <v>72</v>
      </c>
      <c r="O55" s="2">
        <v>2877319.58767557</v>
      </c>
      <c r="P55" s="2">
        <v>237315.95263659599</v>
      </c>
      <c r="Q55" s="2">
        <v>1326143.4364237201</v>
      </c>
      <c r="R55" s="2">
        <v>132873.449762895</v>
      </c>
      <c r="S55" s="2">
        <v>19891.658791697198</v>
      </c>
      <c r="T55" s="2">
        <v>1039311.89646868</v>
      </c>
      <c r="U55" s="2">
        <v>214942.57569365599</v>
      </c>
      <c r="V55" s="2">
        <v>61386.1282375058</v>
      </c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3">
      <c r="A56" t="str">
        <f t="shared" si="11"/>
        <v>BOEING</v>
      </c>
      <c r="B56" t="str">
        <f t="shared" si="12"/>
        <v>Single-Awd.</v>
      </c>
      <c r="C56" s="2">
        <f t="shared" si="13"/>
        <v>38429161.827056602</v>
      </c>
      <c r="D56" s="2">
        <f t="shared" si="14"/>
        <v>10276115.0563784</v>
      </c>
      <c r="E56" s="2">
        <f t="shared" si="15"/>
        <v>14501554.5</v>
      </c>
      <c r="F56" s="2">
        <f t="shared" si="16"/>
        <v>0</v>
      </c>
      <c r="G56" s="1">
        <f t="shared" si="17"/>
        <v>0.41119035943441129</v>
      </c>
      <c r="H56" s="1">
        <f t="shared" si="18"/>
        <v>-0.62264192580463795</v>
      </c>
      <c r="I56" s="1">
        <f t="shared" si="19"/>
        <v>0</v>
      </c>
      <c r="J56" s="1">
        <f t="shared" si="20"/>
        <v>1.7313362725667346E-3</v>
      </c>
      <c r="K56" s="1" t="e">
        <f>AF56/SUM(AF43:AF$81)</f>
        <v>#DIV/0!</v>
      </c>
      <c r="M56" t="s">
        <v>30</v>
      </c>
      <c r="N56" t="s">
        <v>73</v>
      </c>
      <c r="O56" s="2">
        <v>6349052.9667251697</v>
      </c>
      <c r="P56" s="2">
        <v>5329123.2057960397</v>
      </c>
      <c r="Q56" s="2">
        <v>137296.14208755799</v>
      </c>
      <c r="R56" s="2">
        <v>182800018.219574</v>
      </c>
      <c r="S56" s="2">
        <v>687692.58100412705</v>
      </c>
      <c r="T56" s="2">
        <v>2654098.5225974298</v>
      </c>
      <c r="U56" s="2">
        <v>995488.04539192596</v>
      </c>
      <c r="V56" s="2">
        <v>90043.198507317502</v>
      </c>
      <c r="W56" s="2">
        <v>61214831.454950497</v>
      </c>
      <c r="X56" s="2">
        <v>95717080.577850893</v>
      </c>
      <c r="Y56" s="2">
        <v>188256354.03616399</v>
      </c>
      <c r="Z56" s="2">
        <v>313979454.62902403</v>
      </c>
      <c r="AA56" s="2">
        <v>253278807.77587801</v>
      </c>
      <c r="AB56" s="2">
        <v>38429161.827056602</v>
      </c>
      <c r="AC56" s="2">
        <v>8942538.3144946806</v>
      </c>
      <c r="AD56" s="2">
        <v>10276115.0563784</v>
      </c>
      <c r="AE56" s="2">
        <v>14501554.5</v>
      </c>
      <c r="AF56" s="2"/>
    </row>
    <row r="57" spans="1:32" x14ac:dyDescent="0.3">
      <c r="A57" t="str">
        <f t="shared" si="11"/>
        <v>BOEING</v>
      </c>
      <c r="B57">
        <f t="shared" si="12"/>
        <v>0</v>
      </c>
      <c r="C57" s="2">
        <f t="shared" si="13"/>
        <v>0</v>
      </c>
      <c r="D57" s="2">
        <f t="shared" si="14"/>
        <v>0</v>
      </c>
      <c r="E57" s="2">
        <f t="shared" si="15"/>
        <v>0</v>
      </c>
      <c r="F57" s="2">
        <f t="shared" si="16"/>
        <v>0</v>
      </c>
      <c r="G57" s="1" t="e">
        <f t="shared" si="17"/>
        <v>#DIV/0!</v>
      </c>
      <c r="H57" s="1" t="e">
        <f t="shared" si="18"/>
        <v>#DIV/0!</v>
      </c>
      <c r="I57" s="1" t="e">
        <f t="shared" si="19"/>
        <v>#DIV/0!</v>
      </c>
      <c r="J57" s="1">
        <f t="shared" si="20"/>
        <v>0</v>
      </c>
      <c r="K57" s="1" t="e">
        <f>AF57/SUM(AF43:AF$81)</f>
        <v>#DIV/0!</v>
      </c>
      <c r="M57" t="s">
        <v>30</v>
      </c>
      <c r="O57" s="2">
        <v>0</v>
      </c>
      <c r="P57" s="2"/>
      <c r="Q57" s="2">
        <v>0</v>
      </c>
      <c r="R57" s="2"/>
      <c r="S57" s="2"/>
      <c r="T57" s="2"/>
      <c r="U57" s="2"/>
      <c r="V57" s="2">
        <v>0</v>
      </c>
      <c r="W57" s="2">
        <v>0</v>
      </c>
      <c r="X57" s="2"/>
      <c r="Y57" s="2"/>
      <c r="Z57" s="2"/>
      <c r="AA57" s="2"/>
      <c r="AB57" s="2"/>
      <c r="AC57" s="2"/>
      <c r="AD57" s="2"/>
      <c r="AE57" s="2"/>
      <c r="AF57" s="2"/>
    </row>
    <row r="58" spans="1:32" x14ac:dyDescent="0.3">
      <c r="A58" t="str">
        <f t="shared" si="11"/>
        <v>Firefly Aerospace</v>
      </c>
      <c r="B58" t="str">
        <f t="shared" si="12"/>
        <v>Multi-Awd.</v>
      </c>
      <c r="C58" s="2">
        <f t="shared" si="13"/>
        <v>0</v>
      </c>
      <c r="D58" s="2">
        <f t="shared" si="14"/>
        <v>39601641.323541701</v>
      </c>
      <c r="E58" s="2">
        <f t="shared" si="15"/>
        <v>94871677</v>
      </c>
      <c r="F58" s="2">
        <f t="shared" si="16"/>
        <v>0</v>
      </c>
      <c r="G58" s="1">
        <f t="shared" si="17"/>
        <v>1.3956501253295861</v>
      </c>
      <c r="H58" s="1" t="e">
        <f t="shared" si="18"/>
        <v>#DIV/0!</v>
      </c>
      <c r="I58" s="1">
        <f t="shared" si="19"/>
        <v>0</v>
      </c>
      <c r="J58" s="1">
        <f t="shared" si="20"/>
        <v>1.1326701260153537E-2</v>
      </c>
      <c r="K58" s="1" t="e">
        <f>AF58/SUM(AF43:AF$81)</f>
        <v>#DIV/0!</v>
      </c>
      <c r="M58" t="s">
        <v>35</v>
      </c>
      <c r="N58" t="s">
        <v>71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>
        <v>29312.746145944599</v>
      </c>
      <c r="AB58" s="2"/>
      <c r="AC58" s="2">
        <v>55831361.214721099</v>
      </c>
      <c r="AD58" s="2">
        <v>39601641.323541701</v>
      </c>
      <c r="AE58" s="2">
        <v>94871677</v>
      </c>
      <c r="AF58" s="2"/>
    </row>
    <row r="59" spans="1:32" x14ac:dyDescent="0.3">
      <c r="A59" t="str">
        <f t="shared" si="11"/>
        <v>NORTHROP GRUMMAN</v>
      </c>
      <c r="B59" t="str">
        <f t="shared" si="12"/>
        <v>Definitive</v>
      </c>
      <c r="C59" s="2">
        <f t="shared" si="13"/>
        <v>1522759494.08424</v>
      </c>
      <c r="D59" s="2">
        <f t="shared" si="14"/>
        <v>1015001635.54767</v>
      </c>
      <c r="E59" s="2">
        <f t="shared" si="15"/>
        <v>1227400418.7625</v>
      </c>
      <c r="F59" s="2">
        <f t="shared" si="16"/>
        <v>0</v>
      </c>
      <c r="G59" s="1">
        <f t="shared" si="17"/>
        <v>0.20925954774469391</v>
      </c>
      <c r="H59" s="1">
        <f t="shared" si="18"/>
        <v>-0.19396304962745514</v>
      </c>
      <c r="I59" s="1">
        <f t="shared" si="19"/>
        <v>0</v>
      </c>
      <c r="J59" s="1">
        <f t="shared" si="20"/>
        <v>0.14653897042328226</v>
      </c>
      <c r="K59" s="1" t="e">
        <f>AF59/SUM(AF43:AF$81)</f>
        <v>#DIV/0!</v>
      </c>
      <c r="M59" t="s">
        <v>36</v>
      </c>
      <c r="N59" t="s">
        <v>70</v>
      </c>
      <c r="O59" s="2">
        <v>1796943012.0891199</v>
      </c>
      <c r="P59" s="2">
        <v>1897207046.2793</v>
      </c>
      <c r="Q59" s="2">
        <v>1648346645.6015899</v>
      </c>
      <c r="R59" s="2">
        <v>1611977925.23594</v>
      </c>
      <c r="S59" s="2">
        <v>916109298.65530097</v>
      </c>
      <c r="T59" s="2">
        <v>804528056.91992295</v>
      </c>
      <c r="U59" s="2">
        <v>820264565.26000094</v>
      </c>
      <c r="V59" s="2">
        <v>826692793.81006002</v>
      </c>
      <c r="W59" s="2">
        <v>636814911.82583404</v>
      </c>
      <c r="X59" s="2">
        <v>771773272.19218504</v>
      </c>
      <c r="Y59" s="2">
        <v>702510424.71660101</v>
      </c>
      <c r="Z59" s="2">
        <v>706783763.12418497</v>
      </c>
      <c r="AA59" s="2">
        <v>1142165711.4778099</v>
      </c>
      <c r="AB59" s="2">
        <v>1522759494.08424</v>
      </c>
      <c r="AC59" s="2">
        <v>1165592209.18961</v>
      </c>
      <c r="AD59" s="2">
        <v>1015001635.54767</v>
      </c>
      <c r="AE59" s="2">
        <v>1227400418.7625</v>
      </c>
      <c r="AF59" s="2"/>
    </row>
    <row r="60" spans="1:32" x14ac:dyDescent="0.3">
      <c r="A60" t="str">
        <f t="shared" si="11"/>
        <v>NORTHROP GRUMMAN</v>
      </c>
      <c r="B60" t="str">
        <f t="shared" si="12"/>
        <v>FSS or GWAC</v>
      </c>
      <c r="C60" s="2">
        <f t="shared" si="13"/>
        <v>0</v>
      </c>
      <c r="D60" s="2">
        <f t="shared" si="14"/>
        <v>0</v>
      </c>
      <c r="E60" s="2">
        <f t="shared" si="15"/>
        <v>0</v>
      </c>
      <c r="F60" s="2">
        <f t="shared" si="16"/>
        <v>0</v>
      </c>
      <c r="G60" s="1" t="e">
        <f t="shared" si="17"/>
        <v>#DIV/0!</v>
      </c>
      <c r="H60" s="1" t="e">
        <f t="shared" si="18"/>
        <v>#DIV/0!</v>
      </c>
      <c r="I60" s="1" t="e">
        <f t="shared" si="19"/>
        <v>#DIV/0!</v>
      </c>
      <c r="J60" s="1">
        <f t="shared" si="20"/>
        <v>0</v>
      </c>
      <c r="K60" s="1" t="e">
        <f>AF60/SUM(AF43:AF$81)</f>
        <v>#DIV/0!</v>
      </c>
      <c r="M60" t="s">
        <v>36</v>
      </c>
      <c r="N60" t="s">
        <v>75</v>
      </c>
      <c r="O60" s="2">
        <v>-80248.778376900198</v>
      </c>
      <c r="P60" s="2">
        <v>2575326.0875839898</v>
      </c>
      <c r="Q60" s="2">
        <v>686480.71043778898</v>
      </c>
      <c r="R60" s="2">
        <v>129311.44063057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>
        <v>0</v>
      </c>
      <c r="AE60" s="2">
        <v>0</v>
      </c>
      <c r="AF60" s="2"/>
    </row>
    <row r="61" spans="1:32" x14ac:dyDescent="0.3">
      <c r="A61" t="str">
        <f t="shared" si="11"/>
        <v>NORTHROP GRUMMAN</v>
      </c>
      <c r="B61" t="str">
        <f t="shared" si="12"/>
        <v>Multi-Awd.</v>
      </c>
      <c r="C61" s="2">
        <f t="shared" si="13"/>
        <v>616374951.79212999</v>
      </c>
      <c r="D61" s="2">
        <f t="shared" si="14"/>
        <v>524724945.09997702</v>
      </c>
      <c r="E61" s="2">
        <f t="shared" si="15"/>
        <v>532108246</v>
      </c>
      <c r="F61" s="2">
        <f t="shared" si="16"/>
        <v>0</v>
      </c>
      <c r="G61" s="1">
        <f t="shared" si="17"/>
        <v>1.4070802177350794E-2</v>
      </c>
      <c r="H61" s="1">
        <f t="shared" si="18"/>
        <v>-0.13671338451882553</v>
      </c>
      <c r="I61" s="1">
        <f t="shared" si="19"/>
        <v>0</v>
      </c>
      <c r="J61" s="1">
        <f t="shared" si="20"/>
        <v>6.3528245005158801E-2</v>
      </c>
      <c r="K61" s="1" t="e">
        <f>AF61/SUM(AF43:AF$81)</f>
        <v>#DIV/0!</v>
      </c>
      <c r="M61" t="s">
        <v>36</v>
      </c>
      <c r="N61" t="s">
        <v>71</v>
      </c>
      <c r="O61" s="2">
        <v>6050736.0863475697</v>
      </c>
      <c r="P61" s="2">
        <v>23898040.29535</v>
      </c>
      <c r="Q61" s="2">
        <v>21159978.5970417</v>
      </c>
      <c r="R61" s="2">
        <v>63309515.523104101</v>
      </c>
      <c r="S61" s="2">
        <v>50738154.670530997</v>
      </c>
      <c r="T61" s="2">
        <v>44608603.866864398</v>
      </c>
      <c r="U61" s="2">
        <v>20332249.000829101</v>
      </c>
      <c r="V61" s="2">
        <v>822462.03546832595</v>
      </c>
      <c r="W61" s="2">
        <v>1037051.4883126999</v>
      </c>
      <c r="X61" s="2">
        <v>7139933.1140063703</v>
      </c>
      <c r="Y61" s="2">
        <v>33961341.106039703</v>
      </c>
      <c r="Z61" s="2">
        <v>31842128.466878802</v>
      </c>
      <c r="AA61" s="2">
        <v>667832676.35750198</v>
      </c>
      <c r="AB61" s="2">
        <v>616374951.79212999</v>
      </c>
      <c r="AC61" s="2">
        <v>620569429.32738197</v>
      </c>
      <c r="AD61" s="2">
        <v>524724945.09997702</v>
      </c>
      <c r="AE61" s="2">
        <v>532108246</v>
      </c>
      <c r="AF61" s="2"/>
    </row>
    <row r="62" spans="1:32" x14ac:dyDescent="0.3">
      <c r="A62" t="str">
        <f t="shared" si="11"/>
        <v>NORTHROP GRUMMAN</v>
      </c>
      <c r="B62" t="str">
        <f t="shared" si="12"/>
        <v>Pur. Order</v>
      </c>
      <c r="C62" s="2">
        <f t="shared" si="13"/>
        <v>0</v>
      </c>
      <c r="D62" s="2">
        <f t="shared" si="14"/>
        <v>0</v>
      </c>
      <c r="E62" s="2">
        <f t="shared" si="15"/>
        <v>104515.9531</v>
      </c>
      <c r="F62" s="2">
        <f t="shared" si="16"/>
        <v>0</v>
      </c>
      <c r="G62" s="1" t="e">
        <f t="shared" si="17"/>
        <v>#DIV/0!</v>
      </c>
      <c r="H62" s="1" t="e">
        <f t="shared" si="18"/>
        <v>#DIV/0!</v>
      </c>
      <c r="I62" s="1">
        <f t="shared" si="19"/>
        <v>0</v>
      </c>
      <c r="J62" s="1">
        <f t="shared" si="20"/>
        <v>1.2478128511251235E-5</v>
      </c>
      <c r="K62" s="1" t="e">
        <f>AF62/SUM(AF43:AF$81)</f>
        <v>#DIV/0!</v>
      </c>
      <c r="M62" t="s">
        <v>36</v>
      </c>
      <c r="N62" t="s">
        <v>72</v>
      </c>
      <c r="O62" s="2">
        <v>141552.77978336401</v>
      </c>
      <c r="P62" s="2"/>
      <c r="Q62" s="2"/>
      <c r="R62" s="2">
        <v>136109.13888856</v>
      </c>
      <c r="S62" s="2">
        <v>598438.44274238695</v>
      </c>
      <c r="T62" s="2">
        <v>163618.884967141</v>
      </c>
      <c r="U62" s="2">
        <v>616815.62920380302</v>
      </c>
      <c r="V62" s="2">
        <v>979644.618908579</v>
      </c>
      <c r="W62" s="2">
        <v>819818.41634554998</v>
      </c>
      <c r="X62" s="2">
        <v>719269.60799524595</v>
      </c>
      <c r="Y62" s="2">
        <v>179210.96703442599</v>
      </c>
      <c r="Z62" s="2">
        <v>45275.287697327301</v>
      </c>
      <c r="AA62" s="2">
        <v>351177.25141702901</v>
      </c>
      <c r="AB62" s="2">
        <v>0</v>
      </c>
      <c r="AC62" s="2">
        <v>251804.34005462599</v>
      </c>
      <c r="AD62" s="2">
        <v>0</v>
      </c>
      <c r="AE62" s="2">
        <v>104515.9531</v>
      </c>
      <c r="AF62" s="2"/>
    </row>
    <row r="63" spans="1:32" x14ac:dyDescent="0.3">
      <c r="A63" t="str">
        <f t="shared" si="11"/>
        <v>NORTHROP GRUMMAN</v>
      </c>
      <c r="B63" t="str">
        <f t="shared" si="12"/>
        <v>Single-Awd.</v>
      </c>
      <c r="C63" s="2">
        <f t="shared" si="13"/>
        <v>83772790.448163599</v>
      </c>
      <c r="D63" s="2">
        <f t="shared" si="14"/>
        <v>160314319.76116601</v>
      </c>
      <c r="E63" s="2">
        <f t="shared" si="15"/>
        <v>257354229</v>
      </c>
      <c r="F63" s="2">
        <f t="shared" si="16"/>
        <v>0</v>
      </c>
      <c r="G63" s="1">
        <f t="shared" si="17"/>
        <v>0.60531030155885435</v>
      </c>
      <c r="H63" s="1">
        <f t="shared" si="18"/>
        <v>2.0720503354755029</v>
      </c>
      <c r="I63" s="1">
        <f t="shared" si="19"/>
        <v>0</v>
      </c>
      <c r="J63" s="1">
        <f t="shared" si="20"/>
        <v>3.0725444749122987E-2</v>
      </c>
      <c r="K63" s="1" t="e">
        <f>AF63/SUM(AF43:AF$81)</f>
        <v>#DIV/0!</v>
      </c>
      <c r="M63" t="s">
        <v>36</v>
      </c>
      <c r="N63" t="s">
        <v>73</v>
      </c>
      <c r="O63" s="2">
        <v>35147821.064799003</v>
      </c>
      <c r="P63" s="2">
        <v>43292514.495198697</v>
      </c>
      <c r="Q63" s="2">
        <v>35094541.192436397</v>
      </c>
      <c r="R63" s="2">
        <v>37782136.139000297</v>
      </c>
      <c r="S63" s="2">
        <v>30960342.9530765</v>
      </c>
      <c r="T63" s="2">
        <v>18289881.915859401</v>
      </c>
      <c r="U63" s="2">
        <v>5596254.9310188098</v>
      </c>
      <c r="V63" s="2">
        <v>18445197.5198729</v>
      </c>
      <c r="W63" s="2">
        <v>18019244.9586122</v>
      </c>
      <c r="X63" s="2">
        <v>20791541.198819902</v>
      </c>
      <c r="Y63" s="2">
        <v>21709597.020599399</v>
      </c>
      <c r="Z63" s="2">
        <v>33305312.126230799</v>
      </c>
      <c r="AA63" s="2">
        <v>44137656.8478586</v>
      </c>
      <c r="AB63" s="2">
        <v>83772790.448163599</v>
      </c>
      <c r="AC63" s="2">
        <v>89745505.9577052</v>
      </c>
      <c r="AD63" s="2">
        <v>160314319.76116601</v>
      </c>
      <c r="AE63" s="2">
        <v>257354229</v>
      </c>
      <c r="AF63" s="2"/>
    </row>
    <row r="64" spans="1:32" x14ac:dyDescent="0.3">
      <c r="A64" t="str">
        <f t="shared" si="11"/>
        <v>NORTHROP GRUMMAN</v>
      </c>
      <c r="B64">
        <f t="shared" si="12"/>
        <v>0</v>
      </c>
      <c r="C64" s="2">
        <f t="shared" si="13"/>
        <v>0</v>
      </c>
      <c r="D64" s="2">
        <f t="shared" si="14"/>
        <v>0</v>
      </c>
      <c r="E64" s="2">
        <f t="shared" si="15"/>
        <v>0</v>
      </c>
      <c r="F64" s="2">
        <f t="shared" si="16"/>
        <v>0</v>
      </c>
      <c r="G64" s="1" t="e">
        <f t="shared" si="17"/>
        <v>#DIV/0!</v>
      </c>
      <c r="H64" s="1" t="e">
        <f t="shared" si="18"/>
        <v>#DIV/0!</v>
      </c>
      <c r="I64" s="1" t="e">
        <f t="shared" si="19"/>
        <v>#DIV/0!</v>
      </c>
      <c r="J64" s="1">
        <f t="shared" si="20"/>
        <v>0</v>
      </c>
      <c r="K64" s="1" t="e">
        <f>AF64/SUM(AF43:AF$81)</f>
        <v>#DIV/0!</v>
      </c>
      <c r="M64" t="s">
        <v>36</v>
      </c>
      <c r="O64" s="2">
        <v>0</v>
      </c>
      <c r="P64" s="2">
        <v>0</v>
      </c>
      <c r="Q64" s="2">
        <v>0</v>
      </c>
      <c r="R64" s="2">
        <v>81670.383556149594</v>
      </c>
      <c r="S64" s="2">
        <v>0</v>
      </c>
      <c r="T64" s="2">
        <v>-39318.230635637403</v>
      </c>
      <c r="U64" s="2">
        <v>0</v>
      </c>
      <c r="V64" s="2">
        <v>12641.880696182599</v>
      </c>
      <c r="W64" s="2">
        <v>0</v>
      </c>
      <c r="X64" s="2">
        <v>0</v>
      </c>
      <c r="Y64" s="2">
        <v>0</v>
      </c>
      <c r="Z64" s="2"/>
      <c r="AA64" s="2"/>
      <c r="AB64" s="2">
        <v>0</v>
      </c>
      <c r="AC64" s="2"/>
      <c r="AD64" s="2"/>
      <c r="AE64" s="2"/>
      <c r="AF64" s="2"/>
    </row>
    <row r="65" spans="1:32" x14ac:dyDescent="0.3">
      <c r="A65" t="str">
        <f t="shared" si="11"/>
        <v>RUSSIA SPACE AGENCY</v>
      </c>
      <c r="B65" t="str">
        <f t="shared" si="12"/>
        <v>Definitive</v>
      </c>
      <c r="C65" s="2">
        <f t="shared" si="13"/>
        <v>157877867.49397501</v>
      </c>
      <c r="D65" s="2">
        <f t="shared" si="14"/>
        <v>2619052.4772875099</v>
      </c>
      <c r="E65" s="2">
        <f t="shared" si="15"/>
        <v>6014852</v>
      </c>
      <c r="F65" s="2">
        <f t="shared" si="16"/>
        <v>0</v>
      </c>
      <c r="G65" s="1">
        <f t="shared" si="17"/>
        <v>1.296575594479664</v>
      </c>
      <c r="H65" s="1">
        <f t="shared" si="18"/>
        <v>-0.96190186695909397</v>
      </c>
      <c r="I65" s="1">
        <f t="shared" si="19"/>
        <v>0</v>
      </c>
      <c r="J65" s="1">
        <f t="shared" si="20"/>
        <v>7.1811138879770227E-4</v>
      </c>
      <c r="K65" s="1" t="e">
        <f>AF65/SUM(AF43:AF$81)</f>
        <v>#DIV/0!</v>
      </c>
      <c r="M65" t="s">
        <v>38</v>
      </c>
      <c r="N65" t="s">
        <v>70</v>
      </c>
      <c r="O65" s="2">
        <v>141637178.26215899</v>
      </c>
      <c r="P65" s="2">
        <v>277098307.63822001</v>
      </c>
      <c r="Q65" s="2">
        <v>531600036.81458801</v>
      </c>
      <c r="R65" s="2">
        <v>464485088.56079799</v>
      </c>
      <c r="S65" s="2">
        <v>552450019.41364002</v>
      </c>
      <c r="T65" s="2">
        <v>768656839.40025604</v>
      </c>
      <c r="U65" s="2">
        <v>366868123.61607599</v>
      </c>
      <c r="V65" s="2">
        <v>394778719.06763297</v>
      </c>
      <c r="W65" s="2">
        <v>575406808.55172098</v>
      </c>
      <c r="X65" s="2">
        <v>292729219.48913699</v>
      </c>
      <c r="Y65" s="2">
        <v>311189687.15396202</v>
      </c>
      <c r="Z65" s="2">
        <v>152210296.100788</v>
      </c>
      <c r="AA65" s="2">
        <v>216362793.531582</v>
      </c>
      <c r="AB65" s="2">
        <v>157877867.49397501</v>
      </c>
      <c r="AC65" s="2">
        <v>3819800.2749513201</v>
      </c>
      <c r="AD65" s="2">
        <v>2619052.4772875099</v>
      </c>
      <c r="AE65" s="2">
        <v>6014852</v>
      </c>
      <c r="AF65" s="2"/>
    </row>
    <row r="66" spans="1:32" x14ac:dyDescent="0.3">
      <c r="A66" t="str">
        <f t="shared" si="11"/>
        <v>Rocket Lab</v>
      </c>
      <c r="B66" t="str">
        <f t="shared" si="12"/>
        <v>Definitive</v>
      </c>
      <c r="C66" s="2">
        <f t="shared" si="13"/>
        <v>11306710.889856501</v>
      </c>
      <c r="D66" s="2">
        <f t="shared" si="14"/>
        <v>387971.98664061201</v>
      </c>
      <c r="E66" s="2">
        <f t="shared" si="15"/>
        <v>1243850</v>
      </c>
      <c r="F66" s="2">
        <f t="shared" si="16"/>
        <v>0</v>
      </c>
      <c r="G66" s="1">
        <f t="shared" si="17"/>
        <v>2.2060304424819437</v>
      </c>
      <c r="H66" s="1">
        <f t="shared" si="18"/>
        <v>-0.88999011187984955</v>
      </c>
      <c r="I66" s="1">
        <f t="shared" si="19"/>
        <v>0</v>
      </c>
      <c r="J66" s="1">
        <f t="shared" si="20"/>
        <v>1.4850288102783276E-4</v>
      </c>
      <c r="K66" s="1" t="e">
        <f>AF66/SUM(AF43:AF$81)</f>
        <v>#DIV/0!</v>
      </c>
      <c r="M66" t="s">
        <v>39</v>
      </c>
      <c r="N66" t="s">
        <v>70</v>
      </c>
      <c r="O66" s="2"/>
      <c r="P66" s="2"/>
      <c r="Q66" s="2"/>
      <c r="R66" s="2"/>
      <c r="S66" s="2"/>
      <c r="T66" s="2"/>
      <c r="U66" s="2"/>
      <c r="V66" s="2"/>
      <c r="W66" s="2">
        <v>3784970.78714502</v>
      </c>
      <c r="X66" s="2">
        <v>4872124.7732857596</v>
      </c>
      <c r="Y66" s="2">
        <v>0</v>
      </c>
      <c r="Z66" s="2">
        <v>7799094.3327917</v>
      </c>
      <c r="AA66" s="2">
        <v>0</v>
      </c>
      <c r="AB66" s="2">
        <v>11306710.889856501</v>
      </c>
      <c r="AC66" s="2">
        <v>1732040.15306804</v>
      </c>
      <c r="AD66" s="2">
        <v>387971.98664061201</v>
      </c>
      <c r="AE66" s="2">
        <v>1243850</v>
      </c>
      <c r="AF66" s="2"/>
    </row>
    <row r="67" spans="1:32" x14ac:dyDescent="0.3">
      <c r="A67" t="str">
        <f t="shared" si="11"/>
        <v>Rocket Lab</v>
      </c>
      <c r="B67" t="str">
        <f t="shared" si="12"/>
        <v>Multi-Awd.</v>
      </c>
      <c r="C67" s="2">
        <f t="shared" si="13"/>
        <v>57869.536352469098</v>
      </c>
      <c r="D67" s="2">
        <f t="shared" si="14"/>
        <v>0</v>
      </c>
      <c r="E67" s="2">
        <f t="shared" si="15"/>
        <v>13983500</v>
      </c>
      <c r="F67" s="2">
        <f t="shared" si="16"/>
        <v>0</v>
      </c>
      <c r="G67" s="1" t="e">
        <f t="shared" si="17"/>
        <v>#DIV/0!</v>
      </c>
      <c r="H67" s="1">
        <f t="shared" si="18"/>
        <v>240.63836245084019</v>
      </c>
      <c r="I67" s="1">
        <f t="shared" si="19"/>
        <v>0</v>
      </c>
      <c r="J67" s="1">
        <f t="shared" si="20"/>
        <v>1.6694859001107041E-3</v>
      </c>
      <c r="K67" s="1" t="e">
        <f>AF67/SUM(AF43:AF$81)</f>
        <v>#DIV/0!</v>
      </c>
      <c r="M67" t="s">
        <v>39</v>
      </c>
      <c r="N67" t="s">
        <v>71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>
        <v>57869.536352469098</v>
      </c>
      <c r="AC67" s="2">
        <v>0</v>
      </c>
      <c r="AD67" s="2">
        <v>0</v>
      </c>
      <c r="AE67" s="2">
        <v>13983500</v>
      </c>
      <c r="AF67" s="2"/>
    </row>
    <row r="68" spans="1:32" x14ac:dyDescent="0.3">
      <c r="A68" t="str">
        <f t="shared" si="11"/>
        <v>Rocket Lab</v>
      </c>
      <c r="B68" t="str">
        <f t="shared" si="12"/>
        <v>Pur. Order</v>
      </c>
      <c r="C68" s="2">
        <f t="shared" si="13"/>
        <v>108216.03297911699</v>
      </c>
      <c r="D68" s="2">
        <f t="shared" si="14"/>
        <v>0</v>
      </c>
      <c r="E68" s="2">
        <f t="shared" si="15"/>
        <v>0</v>
      </c>
      <c r="F68" s="2">
        <f t="shared" si="16"/>
        <v>0</v>
      </c>
      <c r="G68" s="1" t="e">
        <f t="shared" si="17"/>
        <v>#DIV/0!</v>
      </c>
      <c r="H68" s="1">
        <f t="shared" si="18"/>
        <v>-1</v>
      </c>
      <c r="I68" s="1" t="e">
        <f t="shared" si="19"/>
        <v>#DIV/0!</v>
      </c>
      <c r="J68" s="1">
        <f t="shared" si="20"/>
        <v>0</v>
      </c>
      <c r="K68" s="1" t="e">
        <f>AF68/SUM(AF43:AF$81)</f>
        <v>#DIV/0!</v>
      </c>
      <c r="M68" t="s">
        <v>39</v>
      </c>
      <c r="N68" t="s">
        <v>72</v>
      </c>
      <c r="O68" s="2"/>
      <c r="P68" s="2"/>
      <c r="Q68" s="2"/>
      <c r="R68" s="2"/>
      <c r="S68" s="2"/>
      <c r="T68" s="2"/>
      <c r="U68" s="2"/>
      <c r="V68" s="2"/>
      <c r="W68" s="2">
        <v>125077.956947493</v>
      </c>
      <c r="X68" s="2"/>
      <c r="Y68" s="2"/>
      <c r="Z68" s="2"/>
      <c r="AA68" s="2"/>
      <c r="AB68" s="2">
        <v>108216.03297911699</v>
      </c>
      <c r="AC68" s="2"/>
      <c r="AD68" s="2"/>
      <c r="AE68" s="2"/>
      <c r="AF68" s="2"/>
    </row>
    <row r="69" spans="1:32" x14ac:dyDescent="0.3">
      <c r="A69" t="str">
        <f t="shared" si="11"/>
        <v>SPACEX</v>
      </c>
      <c r="B69" t="str">
        <f t="shared" si="12"/>
        <v>BOA or BPA</v>
      </c>
      <c r="C69" s="2">
        <f t="shared" si="13"/>
        <v>0</v>
      </c>
      <c r="D69" s="2">
        <f t="shared" si="14"/>
        <v>86744.680031910495</v>
      </c>
      <c r="E69" s="2">
        <f t="shared" si="15"/>
        <v>622050</v>
      </c>
      <c r="F69" s="2">
        <f t="shared" si="16"/>
        <v>0</v>
      </c>
      <c r="G69" s="1">
        <f t="shared" si="17"/>
        <v>6.1710449536636531</v>
      </c>
      <c r="H69" s="1" t="e">
        <f t="shared" si="18"/>
        <v>#DIV/0!</v>
      </c>
      <c r="I69" s="1">
        <f t="shared" si="19"/>
        <v>0</v>
      </c>
      <c r="J69" s="1">
        <f t="shared" si="20"/>
        <v>7.4266364226685985E-5</v>
      </c>
      <c r="K69" s="1" t="e">
        <f>AF69/SUM(AF43:AF$81)</f>
        <v>#DIV/0!</v>
      </c>
      <c r="M69" t="s">
        <v>40</v>
      </c>
      <c r="N69" t="s">
        <v>74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>
        <v>86744.680031910495</v>
      </c>
      <c r="AE69" s="2">
        <v>622050</v>
      </c>
      <c r="AF69" s="2"/>
    </row>
    <row r="70" spans="1:32" x14ac:dyDescent="0.3">
      <c r="A70" t="str">
        <f t="shared" si="11"/>
        <v>SPACEX</v>
      </c>
      <c r="B70" t="str">
        <f t="shared" si="12"/>
        <v>Definitive</v>
      </c>
      <c r="C70" s="2">
        <f t="shared" si="13"/>
        <v>117995643.81741101</v>
      </c>
      <c r="D70" s="2">
        <f t="shared" si="14"/>
        <v>1157482372.9163101</v>
      </c>
      <c r="E70" s="2">
        <f t="shared" si="15"/>
        <v>1003600351.7376</v>
      </c>
      <c r="F70" s="2">
        <f t="shared" si="16"/>
        <v>0</v>
      </c>
      <c r="G70" s="1">
        <f t="shared" si="17"/>
        <v>-0.13294545539471148</v>
      </c>
      <c r="H70" s="1">
        <f t="shared" si="18"/>
        <v>7.5054017188176267</v>
      </c>
      <c r="I70" s="1">
        <f t="shared" si="19"/>
        <v>0</v>
      </c>
      <c r="J70" s="1">
        <f t="shared" si="20"/>
        <v>0.1198195470784901</v>
      </c>
      <c r="K70" s="1" t="e">
        <f>AF70/SUM(AF43:AF$81)</f>
        <v>#DIV/0!</v>
      </c>
      <c r="M70" t="s">
        <v>40</v>
      </c>
      <c r="N70" t="s">
        <v>70</v>
      </c>
      <c r="O70" s="2"/>
      <c r="P70" s="2">
        <v>27740.029530870401</v>
      </c>
      <c r="Q70" s="2">
        <v>806227.17910721805</v>
      </c>
      <c r="R70" s="2">
        <v>1027175.21985099</v>
      </c>
      <c r="S70" s="2">
        <v>393539.642468712</v>
      </c>
      <c r="T70" s="2">
        <v>0</v>
      </c>
      <c r="U70" s="2">
        <v>10426732.043254901</v>
      </c>
      <c r="V70" s="2">
        <v>7233910.4240201199</v>
      </c>
      <c r="W70" s="2">
        <v>1202587.19432197</v>
      </c>
      <c r="X70" s="2">
        <v>103552863.612624</v>
      </c>
      <c r="Y70" s="2">
        <v>129337324.254921</v>
      </c>
      <c r="Z70" s="2">
        <v>278236380.42010403</v>
      </c>
      <c r="AA70" s="2">
        <v>442115148.63221997</v>
      </c>
      <c r="AB70" s="2">
        <v>117995643.81741101</v>
      </c>
      <c r="AC70" s="2">
        <v>641440659.49943197</v>
      </c>
      <c r="AD70" s="2">
        <v>1157482372.9163101</v>
      </c>
      <c r="AE70" s="2">
        <v>1003600351.7376</v>
      </c>
      <c r="AF70" s="2"/>
    </row>
    <row r="71" spans="1:32" x14ac:dyDescent="0.3">
      <c r="A71" t="str">
        <f t="shared" si="11"/>
        <v>SPACEX</v>
      </c>
      <c r="B71" t="str">
        <f t="shared" si="12"/>
        <v>FSS or GWAC</v>
      </c>
      <c r="C71" s="2">
        <f t="shared" si="13"/>
        <v>0</v>
      </c>
      <c r="D71" s="2">
        <f t="shared" si="14"/>
        <v>0</v>
      </c>
      <c r="E71" s="2">
        <f t="shared" si="15"/>
        <v>0</v>
      </c>
      <c r="F71" s="2">
        <f t="shared" si="16"/>
        <v>0</v>
      </c>
      <c r="G71" s="1" t="e">
        <f t="shared" si="17"/>
        <v>#DIV/0!</v>
      </c>
      <c r="H71" s="1" t="e">
        <f t="shared" si="18"/>
        <v>#DIV/0!</v>
      </c>
      <c r="I71" s="1" t="e">
        <f t="shared" si="19"/>
        <v>#DIV/0!</v>
      </c>
      <c r="J71" s="1">
        <f t="shared" si="20"/>
        <v>0</v>
      </c>
      <c r="K71" s="1" t="e">
        <f>AF71/SUM(AF43:AF$81)</f>
        <v>#DIV/0!</v>
      </c>
      <c r="M71" t="s">
        <v>40</v>
      </c>
      <c r="N71" t="s">
        <v>75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>
        <v>0</v>
      </c>
      <c r="AD71" s="2">
        <v>0</v>
      </c>
      <c r="AE71" s="2">
        <v>0</v>
      </c>
      <c r="AF71" s="2"/>
    </row>
    <row r="72" spans="1:32" x14ac:dyDescent="0.3">
      <c r="A72" t="str">
        <f t="shared" si="11"/>
        <v>SPACEX</v>
      </c>
      <c r="B72" t="str">
        <f t="shared" si="12"/>
        <v>Multi-Awd.</v>
      </c>
      <c r="C72" s="2">
        <f t="shared" si="13"/>
        <v>820030011.85913503</v>
      </c>
      <c r="D72" s="2">
        <f t="shared" si="14"/>
        <v>766380387.69063902</v>
      </c>
      <c r="E72" s="2">
        <f t="shared" si="15"/>
        <v>702146127.5</v>
      </c>
      <c r="F72" s="2">
        <f t="shared" si="16"/>
        <v>0</v>
      </c>
      <c r="G72" s="1">
        <f t="shared" si="17"/>
        <v>-8.3815114820720238E-2</v>
      </c>
      <c r="H72" s="1">
        <f t="shared" si="18"/>
        <v>-0.14375557315502885</v>
      </c>
      <c r="I72" s="1">
        <f t="shared" si="19"/>
        <v>0</v>
      </c>
      <c r="J72" s="1">
        <f t="shared" si="20"/>
        <v>8.3829017032830314E-2</v>
      </c>
      <c r="K72" s="1" t="e">
        <f>AF72/SUM(AF43:AF$81)</f>
        <v>#DIV/0!</v>
      </c>
      <c r="M72" t="s">
        <v>40</v>
      </c>
      <c r="N72" t="s">
        <v>71</v>
      </c>
      <c r="O72" s="2"/>
      <c r="P72" s="2">
        <v>5548005.9061740702</v>
      </c>
      <c r="Q72" s="2">
        <v>34420142.821350701</v>
      </c>
      <c r="R72" s="2">
        <v>155973781.362212</v>
      </c>
      <c r="S72" s="2">
        <v>259254978.32698399</v>
      </c>
      <c r="T72" s="2">
        <v>335878641.54459399</v>
      </c>
      <c r="U72" s="2">
        <v>754512445.50119305</v>
      </c>
      <c r="V72" s="2">
        <v>458156577.64416498</v>
      </c>
      <c r="W72" s="2">
        <v>647692429.25989103</v>
      </c>
      <c r="X72" s="2">
        <v>520157971.05519003</v>
      </c>
      <c r="Y72" s="2">
        <v>533847351.21106499</v>
      </c>
      <c r="Z72" s="2">
        <v>600476911.58324003</v>
      </c>
      <c r="AA72" s="2">
        <v>870163199.31214702</v>
      </c>
      <c r="AB72" s="2">
        <v>820030011.85913503</v>
      </c>
      <c r="AC72" s="2">
        <v>823005800.86038601</v>
      </c>
      <c r="AD72" s="2">
        <v>766380387.69063902</v>
      </c>
      <c r="AE72" s="2">
        <v>702146127.5</v>
      </c>
      <c r="AF72" s="2"/>
    </row>
    <row r="73" spans="1:32" x14ac:dyDescent="0.3">
      <c r="A73" t="str">
        <f t="shared" si="11"/>
        <v>SPACEX</v>
      </c>
      <c r="B73" t="str">
        <f t="shared" si="12"/>
        <v>Pur. Order</v>
      </c>
      <c r="C73" s="2">
        <f t="shared" si="13"/>
        <v>5812.43937905654</v>
      </c>
      <c r="D73" s="2">
        <f t="shared" si="14"/>
        <v>4694479.6526408</v>
      </c>
      <c r="E73" s="2">
        <f t="shared" si="15"/>
        <v>1566728</v>
      </c>
      <c r="F73" s="2">
        <f t="shared" si="16"/>
        <v>0</v>
      </c>
      <c r="G73" s="1">
        <f t="shared" si="17"/>
        <v>-0.66626162728841232</v>
      </c>
      <c r="H73" s="1">
        <f t="shared" si="18"/>
        <v>268.54741337092571</v>
      </c>
      <c r="I73" s="1">
        <f t="shared" si="19"/>
        <v>0</v>
      </c>
      <c r="J73" s="1">
        <f t="shared" si="20"/>
        <v>1.8705118928084123E-4</v>
      </c>
      <c r="K73" s="1" t="e">
        <f>AF73/SUM(AF43:AF$81)</f>
        <v>#DIV/0!</v>
      </c>
      <c r="M73" t="s">
        <v>40</v>
      </c>
      <c r="N73" t="s">
        <v>72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>
        <v>117250.984583778</v>
      </c>
      <c r="AB73" s="2">
        <v>5812.43937905654</v>
      </c>
      <c r="AC73" s="2">
        <v>890094.96585020702</v>
      </c>
      <c r="AD73" s="2">
        <v>4694479.6526408</v>
      </c>
      <c r="AE73" s="2">
        <v>1566728</v>
      </c>
      <c r="AF73" s="2"/>
    </row>
    <row r="74" spans="1:32" x14ac:dyDescent="0.3">
      <c r="A74" t="str">
        <f t="shared" si="11"/>
        <v>SPACEX</v>
      </c>
      <c r="B74" t="str">
        <f t="shared" si="12"/>
        <v>Single-Awd.</v>
      </c>
      <c r="C74" s="2">
        <f t="shared" si="13"/>
        <v>378167571.82568902</v>
      </c>
      <c r="D74" s="2">
        <f t="shared" si="14"/>
        <v>1049859393.65795</v>
      </c>
      <c r="E74" s="2">
        <f t="shared" si="15"/>
        <v>1401386395.8517001</v>
      </c>
      <c r="F74" s="2">
        <f t="shared" si="16"/>
        <v>0</v>
      </c>
      <c r="G74" s="1">
        <f t="shared" si="17"/>
        <v>0.33483245881998513</v>
      </c>
      <c r="H74" s="1">
        <f t="shared" si="18"/>
        <v>2.7057286247104479</v>
      </c>
      <c r="I74" s="1">
        <f t="shared" si="19"/>
        <v>0</v>
      </c>
      <c r="J74" s="1">
        <f t="shared" si="20"/>
        <v>0.16731110440743527</v>
      </c>
      <c r="K74" s="1" t="e">
        <f>AF74/SUM(AF43:AF$81)</f>
        <v>#DIV/0!</v>
      </c>
      <c r="M74" t="s">
        <v>40</v>
      </c>
      <c r="N74" t="s">
        <v>73</v>
      </c>
      <c r="O74" s="2"/>
      <c r="P74" s="2"/>
      <c r="Q74" s="2"/>
      <c r="R74" s="2"/>
      <c r="S74" s="2"/>
      <c r="T74" s="2"/>
      <c r="U74" s="2"/>
      <c r="V74" s="2">
        <v>163459517.40164</v>
      </c>
      <c r="W74" s="2">
        <v>155402767.52509499</v>
      </c>
      <c r="X74" s="2">
        <v>664800107.04821503</v>
      </c>
      <c r="Y74" s="2">
        <v>658647715.83952606</v>
      </c>
      <c r="Z74" s="2">
        <v>276228533.16293401</v>
      </c>
      <c r="AA74" s="2">
        <v>198590472.447869</v>
      </c>
      <c r="AB74" s="2">
        <v>378167571.82568902</v>
      </c>
      <c r="AC74" s="2">
        <v>988745660.51085699</v>
      </c>
      <c r="AD74" s="2">
        <v>1049859393.65795</v>
      </c>
      <c r="AE74" s="2">
        <v>1401386395.8517001</v>
      </c>
      <c r="AF74" s="2"/>
    </row>
    <row r="75" spans="1:32" x14ac:dyDescent="0.3">
      <c r="A75" t="str">
        <f t="shared" si="11"/>
        <v>SPACEX</v>
      </c>
      <c r="B75">
        <f t="shared" si="12"/>
        <v>0</v>
      </c>
      <c r="C75" s="2">
        <f t="shared" si="13"/>
        <v>0</v>
      </c>
      <c r="D75" s="2">
        <f t="shared" si="14"/>
        <v>0</v>
      </c>
      <c r="E75" s="2">
        <f t="shared" si="15"/>
        <v>10000</v>
      </c>
      <c r="F75" s="2">
        <f t="shared" si="16"/>
        <v>0</v>
      </c>
      <c r="G75" s="1" t="e">
        <f t="shared" si="17"/>
        <v>#DIV/0!</v>
      </c>
      <c r="H75" s="1" t="e">
        <f t="shared" si="18"/>
        <v>#DIV/0!</v>
      </c>
      <c r="I75" s="1">
        <f t="shared" si="19"/>
        <v>0</v>
      </c>
      <c r="J75" s="1">
        <f t="shared" si="20"/>
        <v>1.1938970215687805E-6</v>
      </c>
      <c r="K75" s="1" t="e">
        <f>AF75/SUM(AF43:AF$81)</f>
        <v>#DIV/0!</v>
      </c>
      <c r="M75" t="s">
        <v>40</v>
      </c>
      <c r="O75" s="2"/>
      <c r="P75" s="2"/>
      <c r="Q75" s="2">
        <v>0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>
        <v>10000</v>
      </c>
      <c r="AF75" s="2"/>
    </row>
    <row r="76" spans="1:32" x14ac:dyDescent="0.3">
      <c r="A76" t="str">
        <f t="shared" si="11"/>
        <v>UNITED LAUNCH ALLIANCE</v>
      </c>
      <c r="B76" t="str">
        <f t="shared" si="12"/>
        <v>Definitive</v>
      </c>
      <c r="C76" s="2">
        <f t="shared" si="13"/>
        <v>796575784.15316606</v>
      </c>
      <c r="D76" s="2">
        <f t="shared" si="14"/>
        <v>347359874.10792202</v>
      </c>
      <c r="E76" s="2">
        <f t="shared" si="15"/>
        <v>217271733.539</v>
      </c>
      <c r="F76" s="2">
        <f t="shared" si="16"/>
        <v>0</v>
      </c>
      <c r="G76" s="1">
        <f t="shared" si="17"/>
        <v>-0.37450537688905494</v>
      </c>
      <c r="H76" s="1">
        <f t="shared" si="18"/>
        <v>-0.72724285892022189</v>
      </c>
      <c r="I76" s="1">
        <f t="shared" si="19"/>
        <v>0</v>
      </c>
      <c r="J76" s="1">
        <f t="shared" si="20"/>
        <v>2.5940007554329781E-2</v>
      </c>
      <c r="K76" s="1" t="e">
        <f>AF76/SUM(AF43:AF$81)</f>
        <v>#DIV/0!</v>
      </c>
      <c r="M76" t="s">
        <v>41</v>
      </c>
      <c r="N76" t="s">
        <v>70</v>
      </c>
      <c r="O76" s="2"/>
      <c r="P76" s="2">
        <v>148402540.606112</v>
      </c>
      <c r="Q76" s="2">
        <v>1955040174.2721901</v>
      </c>
      <c r="R76" s="2">
        <v>1929421534.15798</v>
      </c>
      <c r="S76" s="2">
        <v>2489170643.0220599</v>
      </c>
      <c r="T76" s="2">
        <v>3330746951.26263</v>
      </c>
      <c r="U76" s="2">
        <v>1742621458.1535299</v>
      </c>
      <c r="V76" s="2">
        <v>3235617622.77423</v>
      </c>
      <c r="W76" s="2">
        <v>2188030570.8299298</v>
      </c>
      <c r="X76" s="2">
        <v>1919607642.5597799</v>
      </c>
      <c r="Y76" s="2">
        <v>2541583432.0062799</v>
      </c>
      <c r="Z76" s="2">
        <v>1721004621.9485199</v>
      </c>
      <c r="AA76" s="2">
        <v>1669819981.55002</v>
      </c>
      <c r="AB76" s="2">
        <v>796575784.15316606</v>
      </c>
      <c r="AC76" s="2">
        <v>274383761.806418</v>
      </c>
      <c r="AD76" s="2">
        <v>347359874.10792202</v>
      </c>
      <c r="AE76" s="2">
        <v>217271733.539</v>
      </c>
      <c r="AF76" s="2"/>
    </row>
    <row r="77" spans="1:32" x14ac:dyDescent="0.3">
      <c r="A77" t="str">
        <f t="shared" si="11"/>
        <v>UNITED LAUNCH ALLIANCE</v>
      </c>
      <c r="B77" t="str">
        <f t="shared" si="12"/>
        <v>Multi-Awd.</v>
      </c>
      <c r="C77" s="2">
        <f t="shared" si="13"/>
        <v>319261624.484088</v>
      </c>
      <c r="D77" s="2">
        <f t="shared" si="14"/>
        <v>42537071.884102203</v>
      </c>
      <c r="E77" s="2">
        <f t="shared" si="15"/>
        <v>10903485</v>
      </c>
      <c r="F77" s="2">
        <f t="shared" si="16"/>
        <v>0</v>
      </c>
      <c r="G77" s="1">
        <f t="shared" si="17"/>
        <v>-0.74367100232691219</v>
      </c>
      <c r="H77" s="1">
        <f t="shared" si="18"/>
        <v>-0.96584780579996254</v>
      </c>
      <c r="I77" s="1">
        <f t="shared" si="19"/>
        <v>0</v>
      </c>
      <c r="J77" s="1">
        <f t="shared" si="20"/>
        <v>1.3017638266219875E-3</v>
      </c>
      <c r="K77" s="1" t="e">
        <f>AF77/SUM(AF43:AF$81)</f>
        <v>#DIV/0!</v>
      </c>
      <c r="M77" t="s">
        <v>41</v>
      </c>
      <c r="N77" t="s">
        <v>71</v>
      </c>
      <c r="O77" s="2"/>
      <c r="P77" s="2"/>
      <c r="Q77" s="2">
        <v>183424218.91727099</v>
      </c>
      <c r="R77" s="2">
        <v>1268632.60288164</v>
      </c>
      <c r="S77" s="2">
        <v>14247281.0315264</v>
      </c>
      <c r="T77" s="2">
        <v>260258393.08150199</v>
      </c>
      <c r="U77" s="2">
        <v>249059544.49090999</v>
      </c>
      <c r="V77" s="2">
        <v>410012225.39393699</v>
      </c>
      <c r="W77" s="2">
        <v>435105504.703107</v>
      </c>
      <c r="X77" s="2">
        <v>379825888.309187</v>
      </c>
      <c r="Y77" s="2">
        <v>203955166.38918</v>
      </c>
      <c r="Z77" s="2">
        <v>354340173.173455</v>
      </c>
      <c r="AA77" s="2">
        <v>249384724.579014</v>
      </c>
      <c r="AB77" s="2">
        <v>319261624.484088</v>
      </c>
      <c r="AC77" s="2">
        <v>95431779.424974605</v>
      </c>
      <c r="AD77" s="2">
        <v>42537071.884102203</v>
      </c>
      <c r="AE77" s="2">
        <v>10903485</v>
      </c>
      <c r="AF77" s="2"/>
    </row>
    <row r="78" spans="1:32" x14ac:dyDescent="0.3">
      <c r="A78" t="str">
        <f t="shared" si="11"/>
        <v>UNITED LAUNCH ALLIANCE</v>
      </c>
      <c r="B78" t="str">
        <f t="shared" si="12"/>
        <v>Pur. Order</v>
      </c>
      <c r="C78" s="2">
        <f t="shared" si="13"/>
        <v>0</v>
      </c>
      <c r="D78" s="2">
        <f t="shared" si="14"/>
        <v>104574.65947186299</v>
      </c>
      <c r="E78" s="2">
        <f t="shared" si="15"/>
        <v>0</v>
      </c>
      <c r="F78" s="2">
        <f t="shared" si="16"/>
        <v>0</v>
      </c>
      <c r="G78" s="1">
        <f t="shared" si="17"/>
        <v>-1</v>
      </c>
      <c r="H78" s="1" t="e">
        <f t="shared" si="18"/>
        <v>#DIV/0!</v>
      </c>
      <c r="I78" s="1" t="e">
        <f t="shared" si="19"/>
        <v>#DIV/0!</v>
      </c>
      <c r="J78" s="1">
        <f t="shared" si="20"/>
        <v>0</v>
      </c>
      <c r="K78" s="1" t="e">
        <f>AF78/SUM(AF43:AF$81)</f>
        <v>#DIV/0!</v>
      </c>
      <c r="M78" t="s">
        <v>41</v>
      </c>
      <c r="N78" t="s">
        <v>72</v>
      </c>
      <c r="O78" s="2"/>
      <c r="P78" s="2"/>
      <c r="Q78" s="2"/>
      <c r="R78" s="2">
        <v>33454.911450717402</v>
      </c>
      <c r="S78" s="2"/>
      <c r="T78" s="2"/>
      <c r="U78" s="2"/>
      <c r="V78" s="2"/>
      <c r="W78" s="2"/>
      <c r="X78" s="2">
        <v>198076.523619983</v>
      </c>
      <c r="Y78" s="2">
        <v>113360.08616198599</v>
      </c>
      <c r="Z78" s="2">
        <v>195183.02752095499</v>
      </c>
      <c r="AA78" s="2">
        <v>241430.329846612</v>
      </c>
      <c r="AB78" s="2"/>
      <c r="AC78" s="2">
        <v>0</v>
      </c>
      <c r="AD78" s="2">
        <v>104574.65947186299</v>
      </c>
      <c r="AE78" s="2"/>
      <c r="AF78" s="2"/>
    </row>
    <row r="79" spans="1:32" x14ac:dyDescent="0.3">
      <c r="A79" t="str">
        <f t="shared" si="11"/>
        <v>UNITED LAUNCH ALLIANCE</v>
      </c>
      <c r="B79" t="str">
        <f t="shared" si="12"/>
        <v>Single-Awd.</v>
      </c>
      <c r="C79" s="2">
        <f t="shared" si="13"/>
        <v>382314703.02930301</v>
      </c>
      <c r="D79" s="2">
        <f t="shared" si="14"/>
        <v>784056820.72279203</v>
      </c>
      <c r="E79" s="2">
        <f t="shared" si="15"/>
        <v>829492703.5</v>
      </c>
      <c r="F79" s="2">
        <f t="shared" si="16"/>
        <v>0</v>
      </c>
      <c r="G79" s="1">
        <f t="shared" si="17"/>
        <v>5.7949732183086411E-2</v>
      </c>
      <c r="H79" s="1">
        <f t="shared" si="18"/>
        <v>1.1696594374410507</v>
      </c>
      <c r="I79" s="1">
        <f t="shared" si="19"/>
        <v>0</v>
      </c>
      <c r="J79" s="1">
        <f t="shared" si="20"/>
        <v>9.9032886812168555E-2</v>
      </c>
      <c r="K79" s="1" t="e">
        <f>AF79/SUM(AF43:AF$81)</f>
        <v>#DIV/0!</v>
      </c>
      <c r="M79" t="s">
        <v>41</v>
      </c>
      <c r="N79" t="s">
        <v>73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>
        <v>382314703.02930301</v>
      </c>
      <c r="AC79" s="2">
        <v>439026097.65746802</v>
      </c>
      <c r="AD79" s="2">
        <v>784056820.72279203</v>
      </c>
      <c r="AE79" s="2">
        <v>829492703.5</v>
      </c>
      <c r="AF79" s="2"/>
    </row>
    <row r="80" spans="1:32" x14ac:dyDescent="0.3">
      <c r="A80" t="str">
        <f t="shared" si="11"/>
        <v>Virgin Orbit</v>
      </c>
      <c r="B80" t="str">
        <f t="shared" si="12"/>
        <v>Definitive</v>
      </c>
      <c r="C80" s="2">
        <f t="shared" si="13"/>
        <v>347217.21811481501</v>
      </c>
      <c r="D80" s="2">
        <f t="shared" si="14"/>
        <v>0</v>
      </c>
      <c r="E80" s="2">
        <f t="shared" si="15"/>
        <v>0</v>
      </c>
      <c r="F80" s="2">
        <f t="shared" si="16"/>
        <v>0</v>
      </c>
      <c r="G80" s="1" t="e">
        <f t="shared" si="17"/>
        <v>#DIV/0!</v>
      </c>
      <c r="H80" s="1">
        <f t="shared" si="18"/>
        <v>-1</v>
      </c>
      <c r="I80" s="1" t="e">
        <f t="shared" si="19"/>
        <v>#DIV/0!</v>
      </c>
      <c r="J80" s="1">
        <f t="shared" si="20"/>
        <v>0</v>
      </c>
      <c r="K80" s="1" t="e">
        <f>AF80/SUM(AF43:AF$81)</f>
        <v>#DIV/0!</v>
      </c>
      <c r="M80" t="s">
        <v>42</v>
      </c>
      <c r="N80" t="s">
        <v>70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>
        <v>1052760.8524776499</v>
      </c>
      <c r="AB80" s="2">
        <v>347217.21811481501</v>
      </c>
      <c r="AC80" s="2">
        <v>0</v>
      </c>
      <c r="AD80" s="2">
        <v>0</v>
      </c>
      <c r="AE80" s="2">
        <v>0</v>
      </c>
      <c r="AF80" s="2"/>
    </row>
    <row r="81" spans="1:32" x14ac:dyDescent="0.3">
      <c r="A81" t="str">
        <f t="shared" si="11"/>
        <v>Virgin Orbit</v>
      </c>
      <c r="B81" t="str">
        <f t="shared" si="12"/>
        <v>Multi-Awd.</v>
      </c>
      <c r="C81" s="2">
        <f t="shared" si="13"/>
        <v>40566544.983080901</v>
      </c>
      <c r="D81" s="2">
        <f t="shared" si="14"/>
        <v>0</v>
      </c>
      <c r="E81" s="2">
        <f t="shared" si="15"/>
        <v>-210426</v>
      </c>
      <c r="F81" s="2">
        <f t="shared" si="16"/>
        <v>0</v>
      </c>
      <c r="G81" s="1" t="e">
        <f t="shared" si="17"/>
        <v>#DIV/0!</v>
      </c>
      <c r="H81" s="1">
        <f t="shared" si="18"/>
        <v>-1.0051871807196733</v>
      </c>
      <c r="I81" s="1">
        <f t="shared" si="19"/>
        <v>0</v>
      </c>
      <c r="J81" s="1">
        <f t="shared" si="20"/>
        <v>-2.5122697466063221E-5</v>
      </c>
      <c r="K81" s="1" t="e">
        <f>AF81/SUM(AF43:AF$81)</f>
        <v>#DIV/0!</v>
      </c>
      <c r="M81" t="s">
        <v>42</v>
      </c>
      <c r="N81" t="s">
        <v>71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>
        <v>40566544.983080901</v>
      </c>
      <c r="AC81" s="2">
        <v>2517250.1133785299</v>
      </c>
      <c r="AD81" s="2">
        <v>0</v>
      </c>
      <c r="AE81" s="2">
        <v>-210426</v>
      </c>
      <c r="AF81" s="2"/>
    </row>
    <row r="82" spans="1:32" x14ac:dyDescent="0.3">
      <c r="A82" t="str">
        <f t="shared" si="11"/>
        <v>Grand Total</v>
      </c>
      <c r="B82" t="str">
        <f t="shared" si="12"/>
        <v>NA</v>
      </c>
      <c r="C82" s="2">
        <f t="shared" si="13"/>
        <v>7716087208.5819273</v>
      </c>
      <c r="D82" s="2">
        <f t="shared" si="14"/>
        <v>7689488007.7293091</v>
      </c>
      <c r="E82" s="2">
        <f t="shared" si="15"/>
        <v>8375931775.8076</v>
      </c>
      <c r="F82" s="2">
        <f t="shared" si="16"/>
        <v>0</v>
      </c>
      <c r="G82" s="1">
        <f t="shared" si="17"/>
        <v>8.9270412722965764E-2</v>
      </c>
      <c r="H82" s="1">
        <f t="shared" si="18"/>
        <v>8.5515436695918323E-2</v>
      </c>
      <c r="I82" s="1">
        <f t="shared" si="19"/>
        <v>0</v>
      </c>
      <c r="J82" s="1">
        <f>SUM(J$43:J$81)</f>
        <v>1</v>
      </c>
      <c r="K82" s="1" t="e">
        <f>SUM(K$43:K$81)</f>
        <v>#DIV/0!</v>
      </c>
      <c r="M82" t="s">
        <v>43</v>
      </c>
      <c r="N82" t="s">
        <v>44</v>
      </c>
      <c r="O82" s="2">
        <f t="shared" ref="O82:AE82" si="21">SUM(O44:O81)</f>
        <v>4031651731.08215</v>
      </c>
      <c r="P82" s="2">
        <f t="shared" si="21"/>
        <v>5588666955.9492149</v>
      </c>
      <c r="Q82" s="2">
        <f t="shared" si="21"/>
        <v>6541405463.5044632</v>
      </c>
      <c r="R82" s="2">
        <f t="shared" si="21"/>
        <v>6328994826.5502138</v>
      </c>
      <c r="S82" s="2">
        <f t="shared" si="21"/>
        <v>6675887728.4488783</v>
      </c>
      <c r="T82" s="2">
        <f t="shared" si="21"/>
        <v>8723266083.5718517</v>
      </c>
      <c r="U82" s="2">
        <f t="shared" si="21"/>
        <v>6078725097.1325741</v>
      </c>
      <c r="V82" s="2">
        <f t="shared" si="21"/>
        <v>7249990677.4543028</v>
      </c>
      <c r="W82" s="2">
        <f t="shared" si="21"/>
        <v>6498385255.905055</v>
      </c>
      <c r="X82" s="2">
        <f t="shared" si="21"/>
        <v>6714641568.8652935</v>
      </c>
      <c r="Y82" s="2">
        <f t="shared" si="21"/>
        <v>7114659283.0226898</v>
      </c>
      <c r="Z82" s="2">
        <f t="shared" si="21"/>
        <v>6380685536.0748653</v>
      </c>
      <c r="AA82" s="2">
        <f t="shared" si="21"/>
        <v>7926857468.9319878</v>
      </c>
      <c r="AB82" s="2">
        <f t="shared" si="21"/>
        <v>7716087208.5819273</v>
      </c>
      <c r="AC82" s="2">
        <f t="shared" si="21"/>
        <v>7453019741.8639584</v>
      </c>
      <c r="AD82" s="2">
        <f t="shared" si="21"/>
        <v>7689488007.7293091</v>
      </c>
      <c r="AE82" s="2">
        <f t="shared" si="21"/>
        <v>8375931775.8076</v>
      </c>
      <c r="AF82" s="2"/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78"/>
  <sheetViews>
    <sheetView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defaultColWidth="11.5546875" defaultRowHeight="14.4" x14ac:dyDescent="0.3"/>
  <sheetData>
    <row r="1" spans="1:32" x14ac:dyDescent="0.3">
      <c r="A1" t="str">
        <f t="shared" ref="A1:A38" si="0">M1</f>
        <v>SpaceParentID</v>
      </c>
      <c r="B1" t="str">
        <f t="shared" ref="B1:B38" si="1">N1</f>
        <v>AnyCommercialText</v>
      </c>
      <c r="M1" t="s">
        <v>78</v>
      </c>
      <c r="N1" t="s">
        <v>144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</row>
    <row r="2" spans="1:32" x14ac:dyDescent="0.3">
      <c r="A2" t="str">
        <f t="shared" si="0"/>
        <v>ABL Space</v>
      </c>
      <c r="B2" t="str">
        <f t="shared" si="1"/>
        <v>Not Classified
as Commercial</v>
      </c>
      <c r="M2" t="s">
        <v>97</v>
      </c>
      <c r="N2" t="s">
        <v>145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>
        <v>650000</v>
      </c>
      <c r="AD2" s="2">
        <v>750000</v>
      </c>
      <c r="AE2" s="2">
        <v>17049988</v>
      </c>
      <c r="AF2" s="2"/>
    </row>
    <row r="3" spans="1:32" x14ac:dyDescent="0.3">
      <c r="A3" t="str">
        <f t="shared" si="0"/>
        <v>ABL Space</v>
      </c>
      <c r="B3" t="str">
        <f t="shared" si="1"/>
        <v>Any Commercial
Classification</v>
      </c>
      <c r="M3" t="s">
        <v>97</v>
      </c>
      <c r="N3" t="s">
        <v>146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>
        <v>2300000</v>
      </c>
      <c r="AC3" s="2">
        <v>100000</v>
      </c>
      <c r="AD3" s="2">
        <v>749952</v>
      </c>
      <c r="AE3" s="2">
        <v>5000</v>
      </c>
      <c r="AF3" s="2"/>
    </row>
    <row r="4" spans="1:32" x14ac:dyDescent="0.3">
      <c r="A4" t="str">
        <f t="shared" si="0"/>
        <v>BLUE ORIGIN</v>
      </c>
      <c r="B4" t="str">
        <f t="shared" si="1"/>
        <v>Not Classified
as Commercial</v>
      </c>
      <c r="M4" t="s">
        <v>100</v>
      </c>
      <c r="N4" t="s">
        <v>145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3922893</v>
      </c>
      <c r="AB4" s="2">
        <v>230315502</v>
      </c>
      <c r="AC4" s="2">
        <v>275900431</v>
      </c>
      <c r="AD4" s="2">
        <v>13066261</v>
      </c>
      <c r="AE4" s="2">
        <v>425009984</v>
      </c>
      <c r="AF4" s="2"/>
    </row>
    <row r="5" spans="1:32" x14ac:dyDescent="0.3">
      <c r="A5" t="str">
        <f t="shared" si="0"/>
        <v>BLUE ORIGIN</v>
      </c>
      <c r="B5" t="str">
        <f t="shared" si="1"/>
        <v>Any Commercial
Classification</v>
      </c>
      <c r="M5" t="s">
        <v>100</v>
      </c>
      <c r="N5" t="s">
        <v>146</v>
      </c>
      <c r="O5" s="2"/>
      <c r="P5" s="2"/>
      <c r="Q5" s="2"/>
      <c r="R5" s="2"/>
      <c r="S5" s="2"/>
      <c r="T5" s="2"/>
      <c r="U5" s="2"/>
      <c r="V5" s="2"/>
      <c r="W5" s="2"/>
      <c r="X5" s="2">
        <v>781920</v>
      </c>
      <c r="Y5" s="2">
        <v>664628.46100000001</v>
      </c>
      <c r="Z5" s="2">
        <v>1372059.9649</v>
      </c>
      <c r="AA5" s="2">
        <v>2562119.9752000002</v>
      </c>
      <c r="AB5" s="2">
        <v>2776436.1483999998</v>
      </c>
      <c r="AC5" s="2">
        <v>4600001.5996000003</v>
      </c>
      <c r="AD5" s="2">
        <v>4387858</v>
      </c>
      <c r="AE5" s="2">
        <v>15834403.609999999</v>
      </c>
      <c r="AF5" s="2"/>
    </row>
    <row r="6" spans="1:32" x14ac:dyDescent="0.3">
      <c r="A6" t="str">
        <f t="shared" si="0"/>
        <v>BOEING</v>
      </c>
      <c r="B6" t="str">
        <f t="shared" si="1"/>
        <v>Not Classified
as Commercial</v>
      </c>
      <c r="M6" t="s">
        <v>104</v>
      </c>
      <c r="N6" t="s">
        <v>145</v>
      </c>
      <c r="O6" s="2">
        <v>1437100275.76</v>
      </c>
      <c r="P6" s="2">
        <v>2293263065.4018998</v>
      </c>
      <c r="Q6" s="2">
        <v>1527958159.3099999</v>
      </c>
      <c r="R6" s="2">
        <v>1510753507.9277999</v>
      </c>
      <c r="S6" s="2">
        <v>1768196070.9094999</v>
      </c>
      <c r="T6" s="2">
        <v>2407903446.7114</v>
      </c>
      <c r="U6" s="2">
        <v>1637900097.9073999</v>
      </c>
      <c r="V6" s="2">
        <v>1370551966.1494</v>
      </c>
      <c r="W6" s="2">
        <v>1466522655.6905</v>
      </c>
      <c r="X6" s="2">
        <v>1633313239.1565001</v>
      </c>
      <c r="Y6" s="2">
        <v>1619409650.1426001</v>
      </c>
      <c r="Z6" s="2">
        <v>1856137811.961</v>
      </c>
      <c r="AA6" s="2">
        <v>2060795805.7699001</v>
      </c>
      <c r="AB6" s="2">
        <v>1897478437.2590001</v>
      </c>
      <c r="AC6" s="2">
        <v>1729718525.2516</v>
      </c>
      <c r="AD6" s="2">
        <v>1696831312.02</v>
      </c>
      <c r="AE6" s="2">
        <v>1618161962.3536999</v>
      </c>
      <c r="AF6" s="2"/>
    </row>
    <row r="7" spans="1:32" x14ac:dyDescent="0.3">
      <c r="A7" t="str">
        <f t="shared" si="0"/>
        <v>BOEING</v>
      </c>
      <c r="B7" t="str">
        <f t="shared" si="1"/>
        <v>Non-development
or Commercial Similar</v>
      </c>
      <c r="M7" t="s">
        <v>104</v>
      </c>
      <c r="N7" t="s">
        <v>147</v>
      </c>
      <c r="O7" s="2"/>
      <c r="P7" s="2"/>
      <c r="Q7" s="2">
        <v>-13348000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3">
      <c r="A8" t="str">
        <f t="shared" si="0"/>
        <v>BOEING</v>
      </c>
      <c r="B8" t="str">
        <f t="shared" si="1"/>
        <v>Any Commercial
Classification</v>
      </c>
      <c r="M8" t="s">
        <v>104</v>
      </c>
      <c r="N8" t="s">
        <v>146</v>
      </c>
      <c r="O8" s="2">
        <v>12127241</v>
      </c>
      <c r="P8" s="2">
        <v>7107546</v>
      </c>
      <c r="Q8" s="2">
        <v>37383207</v>
      </c>
      <c r="R8" s="2">
        <v>5121698.2577999998</v>
      </c>
      <c r="S8" s="2">
        <v>1874880.3125</v>
      </c>
      <c r="T8" s="2">
        <v>3324905</v>
      </c>
      <c r="U8" s="2">
        <v>29973.38</v>
      </c>
      <c r="V8" s="2">
        <v>904865.75</v>
      </c>
      <c r="W8" s="2">
        <v>-10907.7305</v>
      </c>
      <c r="X8" s="2">
        <v>50000</v>
      </c>
      <c r="Y8" s="2"/>
      <c r="Z8" s="2">
        <v>0</v>
      </c>
      <c r="AA8" s="2">
        <v>499832</v>
      </c>
      <c r="AB8" s="2"/>
      <c r="AC8" s="2"/>
      <c r="AD8" s="2"/>
      <c r="AE8" s="2"/>
      <c r="AF8" s="2"/>
    </row>
    <row r="9" spans="1:32" x14ac:dyDescent="0.3">
      <c r="A9" t="str">
        <f t="shared" si="0"/>
        <v>CALIFORNIA INSTITUTE OF TECHNOLOGY</v>
      </c>
      <c r="B9" t="str">
        <f t="shared" si="1"/>
        <v>Not Classified
as Commercial</v>
      </c>
      <c r="M9" t="s">
        <v>119</v>
      </c>
      <c r="N9" t="s">
        <v>145</v>
      </c>
      <c r="O9" s="2">
        <v>1729266480.6192999</v>
      </c>
      <c r="P9" s="2">
        <v>1781677847.6443999</v>
      </c>
      <c r="Q9" s="2">
        <v>1738681674.7009001</v>
      </c>
      <c r="R9" s="2">
        <v>1653348261.8513999</v>
      </c>
      <c r="S9" s="2">
        <v>1629652202.9521999</v>
      </c>
      <c r="T9" s="2">
        <v>1671519359.4695001</v>
      </c>
      <c r="U9" s="2">
        <v>1709066992.4398999</v>
      </c>
      <c r="V9" s="2">
        <v>1717744631.47</v>
      </c>
      <c r="W9" s="2">
        <v>1855991704.4418001</v>
      </c>
      <c r="X9" s="2">
        <v>2138632543.5039001</v>
      </c>
      <c r="Y9" s="2">
        <v>2351964282.7873998</v>
      </c>
      <c r="Z9" s="2">
        <v>2710772590.0436001</v>
      </c>
      <c r="AA9" s="2">
        <v>3031439939.0943999</v>
      </c>
      <c r="AB9" s="2">
        <v>2818363191.4253998</v>
      </c>
      <c r="AC9" s="2">
        <v>2353682832.1705999</v>
      </c>
      <c r="AD9" s="2">
        <v>2648084317.1606002</v>
      </c>
      <c r="AE9" s="2">
        <v>2915419456.0369</v>
      </c>
      <c r="AF9" s="2"/>
    </row>
    <row r="10" spans="1:32" x14ac:dyDescent="0.3">
      <c r="A10" t="str">
        <f t="shared" si="0"/>
        <v>Firefly Aerospace</v>
      </c>
      <c r="B10" t="str">
        <f t="shared" si="1"/>
        <v>Any Commercial
Classification</v>
      </c>
      <c r="M10" t="s">
        <v>110</v>
      </c>
      <c r="N10" t="s">
        <v>146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>
        <v>25000</v>
      </c>
      <c r="AB10" s="2"/>
      <c r="AC10" s="2">
        <v>49899250.5</v>
      </c>
      <c r="AD10" s="2">
        <v>37869252</v>
      </c>
      <c r="AE10" s="2">
        <v>94871677</v>
      </c>
      <c r="AF10" s="2"/>
    </row>
    <row r="11" spans="1:32" x14ac:dyDescent="0.3">
      <c r="A11" t="str">
        <f t="shared" si="0"/>
        <v>JOHNS HOPKINS UNIVERSITY</v>
      </c>
      <c r="B11" t="str">
        <f t="shared" si="1"/>
        <v>Not Classified
as Commercial</v>
      </c>
      <c r="M11" t="s">
        <v>120</v>
      </c>
      <c r="N11" t="s">
        <v>145</v>
      </c>
      <c r="O11" s="2">
        <v>103249058</v>
      </c>
      <c r="P11" s="2">
        <v>167580283.16999999</v>
      </c>
      <c r="Q11" s="2">
        <v>241065205.41229999</v>
      </c>
      <c r="R11" s="2">
        <v>205884077.40419999</v>
      </c>
      <c r="S11" s="2">
        <v>169763126.16850001</v>
      </c>
      <c r="T11" s="2">
        <v>189606407.28439999</v>
      </c>
      <c r="U11" s="2">
        <v>165577355.68000001</v>
      </c>
      <c r="V11" s="2">
        <v>160640950.55000001</v>
      </c>
      <c r="W11" s="2">
        <v>212985656.12020001</v>
      </c>
      <c r="X11" s="2">
        <v>226347549.11179999</v>
      </c>
      <c r="Y11" s="2">
        <v>160823866.17649999</v>
      </c>
      <c r="Z11" s="2">
        <v>287713993.98979998</v>
      </c>
      <c r="AA11" s="2">
        <v>208584822.34779999</v>
      </c>
      <c r="AB11" s="2">
        <v>320076010.39969999</v>
      </c>
      <c r="AC11" s="2">
        <v>272014788.09460002</v>
      </c>
      <c r="AD11" s="2">
        <v>390672453.42159998</v>
      </c>
      <c r="AE11" s="2">
        <v>507034415.44929999</v>
      </c>
      <c r="AF11" s="2"/>
    </row>
    <row r="12" spans="1:32" x14ac:dyDescent="0.3">
      <c r="A12" t="str">
        <f t="shared" si="0"/>
        <v>LORAL SPACE</v>
      </c>
      <c r="B12" t="str">
        <f t="shared" si="1"/>
        <v>Not Classified
as Commercial</v>
      </c>
      <c r="M12" t="s">
        <v>121</v>
      </c>
      <c r="N12" t="s">
        <v>145</v>
      </c>
      <c r="O12" s="2">
        <v>54480642.640000001</v>
      </c>
      <c r="P12" s="2">
        <v>0</v>
      </c>
      <c r="Q12" s="2">
        <v>87043144.980000004</v>
      </c>
      <c r="R12" s="2">
        <v>27683453.052499998</v>
      </c>
      <c r="S12" s="2">
        <v>31704997.6406</v>
      </c>
      <c r="T12" s="2">
        <v>12766835.385</v>
      </c>
      <c r="U12" s="2">
        <v>125848.59</v>
      </c>
      <c r="V12" s="2"/>
      <c r="W12" s="2">
        <v>0</v>
      </c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3">
      <c r="A13" t="str">
        <f t="shared" si="0"/>
        <v>LORAL SPACE</v>
      </c>
      <c r="B13" t="str">
        <f t="shared" si="1"/>
        <v>Any Commercial
Classification</v>
      </c>
      <c r="M13" t="s">
        <v>121</v>
      </c>
      <c r="N13" t="s">
        <v>146</v>
      </c>
      <c r="O13" s="2">
        <v>715391</v>
      </c>
      <c r="P13" s="2"/>
      <c r="Q13" s="2">
        <v>50000</v>
      </c>
      <c r="R13" s="2">
        <v>11366.04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3">
      <c r="A14" t="str">
        <f t="shared" si="0"/>
        <v>MAXAR TECHNOLOGIES</v>
      </c>
      <c r="B14" t="str">
        <f t="shared" si="1"/>
        <v>Not Classified
as Commercial</v>
      </c>
      <c r="M14" t="s">
        <v>122</v>
      </c>
      <c r="N14" t="s">
        <v>145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>
        <v>22325557</v>
      </c>
      <c r="AA14" s="2">
        <v>205712449.43000001</v>
      </c>
      <c r="AB14" s="2">
        <v>93877178.370000005</v>
      </c>
      <c r="AC14" s="2">
        <v>87758120.200000003</v>
      </c>
      <c r="AD14" s="2">
        <v>194718322</v>
      </c>
      <c r="AE14" s="2">
        <v>183028480</v>
      </c>
      <c r="AF14" s="2"/>
    </row>
    <row r="15" spans="1:32" x14ac:dyDescent="0.3">
      <c r="A15" t="str">
        <f t="shared" si="0"/>
        <v>MAXAR TECHNOLOGIES</v>
      </c>
      <c r="B15" t="str">
        <f t="shared" si="1"/>
        <v>Any Commercial
Classification</v>
      </c>
      <c r="M15" t="s">
        <v>122</v>
      </c>
      <c r="N15" t="s">
        <v>146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>
        <v>21149954</v>
      </c>
      <c r="AB15" s="2">
        <v>29703228</v>
      </c>
      <c r="AC15" s="2">
        <v>5885887</v>
      </c>
      <c r="AD15" s="2">
        <v>12241052.25</v>
      </c>
      <c r="AE15" s="2">
        <v>2637413</v>
      </c>
      <c r="AF15" s="2"/>
    </row>
    <row r="16" spans="1:32" x14ac:dyDescent="0.3">
      <c r="A16" t="str">
        <f t="shared" si="0"/>
        <v>MDA</v>
      </c>
      <c r="B16" t="str">
        <f t="shared" si="1"/>
        <v>Not Classified
as Commercial</v>
      </c>
      <c r="M16" t="s">
        <v>123</v>
      </c>
      <c r="N16" t="s">
        <v>145</v>
      </c>
      <c r="O16" s="2"/>
      <c r="P16" s="2">
        <v>-1458.35</v>
      </c>
      <c r="Q16" s="2">
        <v>1458.35</v>
      </c>
      <c r="R16" s="2">
        <v>990000</v>
      </c>
      <c r="S16" s="2">
        <v>1822031.3125</v>
      </c>
      <c r="T16" s="2">
        <v>558406.6875</v>
      </c>
      <c r="U16" s="2">
        <v>4150000</v>
      </c>
      <c r="V16" s="2">
        <v>5349851</v>
      </c>
      <c r="W16" s="2">
        <v>0</v>
      </c>
      <c r="X16" s="2">
        <v>1116012.97</v>
      </c>
      <c r="Y16" s="2">
        <v>23933409</v>
      </c>
      <c r="Z16" s="2">
        <v>249996</v>
      </c>
      <c r="AA16" s="2"/>
      <c r="AB16" s="2"/>
      <c r="AC16" s="2"/>
      <c r="AD16" s="2"/>
      <c r="AE16" s="2"/>
      <c r="AF16" s="2"/>
    </row>
    <row r="17" spans="1:32" x14ac:dyDescent="0.3">
      <c r="A17" t="str">
        <f t="shared" si="0"/>
        <v>MDA</v>
      </c>
      <c r="B17" t="str">
        <f t="shared" si="1"/>
        <v>Any Commercial
Classification</v>
      </c>
      <c r="M17" t="s">
        <v>123</v>
      </c>
      <c r="N17" t="s">
        <v>146</v>
      </c>
      <c r="O17" s="2">
        <v>27500</v>
      </c>
      <c r="P17" s="2"/>
      <c r="Q17" s="2"/>
      <c r="R17" s="2"/>
      <c r="S17" s="2"/>
      <c r="T17" s="2"/>
      <c r="U17" s="2"/>
      <c r="V17" s="2">
        <v>1727091.34</v>
      </c>
      <c r="W17" s="2">
        <v>0</v>
      </c>
      <c r="X17" s="2">
        <v>50000</v>
      </c>
      <c r="Y17" s="2"/>
      <c r="Z17" s="2"/>
      <c r="AA17" s="2"/>
      <c r="AB17" s="2"/>
      <c r="AC17" s="2"/>
      <c r="AD17" s="2"/>
      <c r="AE17" s="2"/>
      <c r="AF17" s="2"/>
    </row>
    <row r="18" spans="1:32" x14ac:dyDescent="0.3">
      <c r="A18" t="str">
        <f t="shared" si="0"/>
        <v>NORTHROP GRUMMAN</v>
      </c>
      <c r="B18" t="str">
        <f t="shared" si="1"/>
        <v>Not Classified
as Commercial</v>
      </c>
      <c r="M18" t="s">
        <v>111</v>
      </c>
      <c r="N18" t="s">
        <v>145</v>
      </c>
      <c r="O18" s="2">
        <v>1298352188.8503001</v>
      </c>
      <c r="P18" s="2">
        <v>1418147680.7502999</v>
      </c>
      <c r="Q18" s="2">
        <v>1241926389.8566</v>
      </c>
      <c r="R18" s="2">
        <v>1253830057.8276</v>
      </c>
      <c r="S18" s="2">
        <v>748194716.6135</v>
      </c>
      <c r="T18" s="2">
        <v>661945486.35459995</v>
      </c>
      <c r="U18" s="2">
        <v>657789385.75</v>
      </c>
      <c r="V18" s="2">
        <v>669447864.83000004</v>
      </c>
      <c r="W18" s="2">
        <v>524106888.37040001</v>
      </c>
      <c r="X18" s="2">
        <v>644769262.39769995</v>
      </c>
      <c r="Y18" s="2">
        <v>621250572.34749997</v>
      </c>
      <c r="Z18" s="2">
        <v>645700002.24000001</v>
      </c>
      <c r="AA18" s="2">
        <v>1191073219.3682001</v>
      </c>
      <c r="AB18" s="2">
        <v>1444146067.7453001</v>
      </c>
      <c r="AC18" s="2">
        <v>1265877277.2697999</v>
      </c>
      <c r="AD18" s="2">
        <v>1136053698.0743999</v>
      </c>
      <c r="AE18" s="2">
        <v>1520729273.7625</v>
      </c>
      <c r="AF18" s="2"/>
    </row>
    <row r="19" spans="1:32" x14ac:dyDescent="0.3">
      <c r="A19" t="str">
        <f t="shared" si="0"/>
        <v>NORTHROP GRUMMAN</v>
      </c>
      <c r="B19" t="str">
        <f t="shared" si="1"/>
        <v>Non-development
or Commercial Similar</v>
      </c>
      <c r="M19" t="s">
        <v>111</v>
      </c>
      <c r="N19" t="s">
        <v>147</v>
      </c>
      <c r="O19" s="2"/>
      <c r="P19" s="2"/>
      <c r="Q19" s="2"/>
      <c r="R19" s="2"/>
      <c r="S19" s="2">
        <v>16984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3">
      <c r="A20" t="str">
        <f t="shared" si="0"/>
        <v>NORTHROP GRUMMAN</v>
      </c>
      <c r="B20" t="str">
        <f t="shared" si="1"/>
        <v>Any Commercial
Classification</v>
      </c>
      <c r="M20" t="s">
        <v>111</v>
      </c>
      <c r="N20" t="s">
        <v>146</v>
      </c>
      <c r="O20" s="2"/>
      <c r="P20" s="2"/>
      <c r="Q20" s="2">
        <v>124275.35</v>
      </c>
      <c r="R20" s="2">
        <v>4949387</v>
      </c>
      <c r="S20" s="2"/>
      <c r="T20" s="2"/>
      <c r="U20" s="2">
        <v>54322</v>
      </c>
      <c r="V20" s="2">
        <v>510000</v>
      </c>
      <c r="W20" s="2">
        <v>729488.83</v>
      </c>
      <c r="X20" s="2">
        <v>55000</v>
      </c>
      <c r="Y20" s="2">
        <v>0</v>
      </c>
      <c r="Z20" s="2">
        <v>744134</v>
      </c>
      <c r="AA20" s="2">
        <v>390565714</v>
      </c>
      <c r="AB20" s="2">
        <v>476473464.07999998</v>
      </c>
      <c r="AC20" s="2">
        <v>410938822.63999999</v>
      </c>
      <c r="AD20" s="2">
        <v>489618246.73000002</v>
      </c>
      <c r="AE20" s="2">
        <v>496238135.95310003</v>
      </c>
      <c r="AF20" s="2"/>
    </row>
    <row r="21" spans="1:32" x14ac:dyDescent="0.3">
      <c r="A21" t="str">
        <f t="shared" si="0"/>
        <v>ORBITAL SCIENCES</v>
      </c>
      <c r="B21" t="str">
        <f t="shared" si="1"/>
        <v>Not Classified
as Commercial</v>
      </c>
      <c r="M21" t="s">
        <v>124</v>
      </c>
      <c r="N21" t="s">
        <v>145</v>
      </c>
      <c r="O21" s="2">
        <v>180614063.0478</v>
      </c>
      <c r="P21" s="2">
        <v>193385890.192</v>
      </c>
      <c r="Q21" s="2">
        <v>285411830.74849999</v>
      </c>
      <c r="R21" s="2">
        <v>382408823.6972</v>
      </c>
      <c r="S21" s="2">
        <v>435209106.22259998</v>
      </c>
      <c r="T21" s="2">
        <v>662324518.37269998</v>
      </c>
      <c r="U21" s="2">
        <v>390165707.02999997</v>
      </c>
      <c r="V21" s="2">
        <v>831087045.39999998</v>
      </c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3">
      <c r="A22" t="str">
        <f t="shared" si="0"/>
        <v>ORBITAL SCIENCES</v>
      </c>
      <c r="B22" t="str">
        <f t="shared" si="1"/>
        <v>Any Commercial
Classification</v>
      </c>
      <c r="M22" t="s">
        <v>124</v>
      </c>
      <c r="N22" t="s">
        <v>146</v>
      </c>
      <c r="O22" s="2">
        <v>774129</v>
      </c>
      <c r="P22" s="2">
        <v>20666</v>
      </c>
      <c r="Q22" s="2">
        <v>4514730</v>
      </c>
      <c r="R22" s="2">
        <v>41065825.899999999</v>
      </c>
      <c r="S22" s="2">
        <v>28565661</v>
      </c>
      <c r="T22" s="2">
        <v>5667957.7032000003</v>
      </c>
      <c r="U22" s="2">
        <v>8548086.9000000004</v>
      </c>
      <c r="V22" s="2">
        <v>22051425</v>
      </c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3">
      <c r="A23" t="str">
        <f t="shared" si="0"/>
        <v>Orbital ATK</v>
      </c>
      <c r="B23" t="str">
        <f t="shared" si="1"/>
        <v>Not Classified
as Commercial</v>
      </c>
      <c r="M23" t="s">
        <v>125</v>
      </c>
      <c r="N23" t="s">
        <v>145</v>
      </c>
      <c r="O23" s="2"/>
      <c r="P23" s="2"/>
      <c r="Q23" s="2"/>
      <c r="R23" s="2"/>
      <c r="S23" s="2"/>
      <c r="T23" s="2"/>
      <c r="U23" s="2"/>
      <c r="V23" s="2"/>
      <c r="W23" s="2">
        <v>720283148.72370005</v>
      </c>
      <c r="X23" s="2">
        <v>988465763.14139998</v>
      </c>
      <c r="Y23" s="2">
        <v>992413859.28639996</v>
      </c>
      <c r="Z23" s="2">
        <v>983790605.38059998</v>
      </c>
      <c r="AA23" s="2">
        <v>102529</v>
      </c>
      <c r="AB23" s="2">
        <v>23205</v>
      </c>
      <c r="AC23" s="2">
        <v>415901</v>
      </c>
      <c r="AD23" s="2">
        <v>333618</v>
      </c>
      <c r="AE23" s="2">
        <v>0</v>
      </c>
      <c r="AF23" s="2"/>
    </row>
    <row r="24" spans="1:32" x14ac:dyDescent="0.3">
      <c r="A24" t="str">
        <f t="shared" si="0"/>
        <v>Orbital ATK</v>
      </c>
      <c r="B24" t="str">
        <f t="shared" si="1"/>
        <v>Any Commercial
Classification</v>
      </c>
      <c r="M24" t="s">
        <v>125</v>
      </c>
      <c r="N24" t="s">
        <v>146</v>
      </c>
      <c r="O24" s="2"/>
      <c r="P24" s="2"/>
      <c r="Q24" s="2"/>
      <c r="R24" s="2"/>
      <c r="S24" s="2"/>
      <c r="T24" s="2"/>
      <c r="U24" s="2"/>
      <c r="V24" s="2"/>
      <c r="W24" s="2">
        <v>63487738</v>
      </c>
      <c r="X24" s="2">
        <v>29392176.039999999</v>
      </c>
      <c r="Y24" s="2">
        <v>115912485.5</v>
      </c>
      <c r="Z24" s="2">
        <v>134886105.46000001</v>
      </c>
      <c r="AA24" s="2"/>
      <c r="AB24" s="2"/>
      <c r="AC24" s="2"/>
      <c r="AD24" s="2"/>
      <c r="AE24" s="2"/>
      <c r="AF24" s="2"/>
    </row>
    <row r="25" spans="1:32" x14ac:dyDescent="0.3">
      <c r="A25" t="str">
        <f t="shared" si="0"/>
        <v>RUSSIA SPACE AGENCY</v>
      </c>
      <c r="B25" t="str">
        <f t="shared" si="1"/>
        <v>Not Classified
as Commercial</v>
      </c>
      <c r="M25" t="s">
        <v>112</v>
      </c>
      <c r="N25" t="s">
        <v>145</v>
      </c>
      <c r="O25" s="2">
        <v>100040612</v>
      </c>
      <c r="P25" s="2">
        <v>199782273</v>
      </c>
      <c r="Q25" s="2">
        <v>387192261</v>
      </c>
      <c r="R25" s="2">
        <v>341238820</v>
      </c>
      <c r="S25" s="2">
        <v>414009402.3398</v>
      </c>
      <c r="T25" s="2">
        <v>586488883.38090003</v>
      </c>
      <c r="U25" s="2">
        <v>285001263</v>
      </c>
      <c r="V25" s="2">
        <v>312278472.29000002</v>
      </c>
      <c r="W25" s="2">
        <v>459872927.36330003</v>
      </c>
      <c r="X25" s="2">
        <v>235823637.52149999</v>
      </c>
      <c r="Y25" s="2">
        <v>254927244.28130001</v>
      </c>
      <c r="Z25" s="2">
        <v>127459133.88</v>
      </c>
      <c r="AA25" s="2">
        <v>184529617.63999999</v>
      </c>
      <c r="AB25" s="2">
        <v>136408443.41</v>
      </c>
      <c r="AC25" s="2">
        <v>3413944.54</v>
      </c>
      <c r="AD25" s="2">
        <v>2504481</v>
      </c>
      <c r="AE25" s="2">
        <v>6014852</v>
      </c>
      <c r="AF25" s="2"/>
    </row>
    <row r="26" spans="1:32" x14ac:dyDescent="0.3">
      <c r="A26" t="str">
        <f t="shared" si="0"/>
        <v>Rocket Lab</v>
      </c>
      <c r="B26" t="str">
        <f t="shared" si="1"/>
        <v>Not Classified
as Commercial</v>
      </c>
      <c r="C26">
        <f t="shared" ref="C26:C40" si="2">AB26</f>
        <v>0</v>
      </c>
      <c r="D26">
        <f t="shared" ref="D26:D40" si="3">AD26</f>
        <v>371000</v>
      </c>
      <c r="E26">
        <f t="shared" ref="E26:E40" si="4">AE26</f>
        <v>1128350</v>
      </c>
      <c r="F26">
        <f t="shared" ref="F26:F40" si="5">AF26</f>
        <v>0</v>
      </c>
      <c r="G26" t="str">
        <f>AD26&amp;"-"&amp;AE26</f>
        <v>371000-1128350</v>
      </c>
      <c r="H26" t="str">
        <f>AB26&amp;"-"&amp;AE26</f>
        <v>-1128350</v>
      </c>
      <c r="I26" t="str">
        <f>AF26&amp;"/"&amp;AE26</f>
        <v>/1128350</v>
      </c>
      <c r="J26" t="str">
        <f>"Share "&amp;AE26</f>
        <v>Share 1128350</v>
      </c>
      <c r="K26" t="str">
        <f>"Share "&amp;AF26</f>
        <v xml:space="preserve">Share </v>
      </c>
      <c r="M26" t="s">
        <v>113</v>
      </c>
      <c r="N26" t="s">
        <v>145</v>
      </c>
      <c r="O26" s="2"/>
      <c r="P26" s="2"/>
      <c r="Q26" s="2"/>
      <c r="R26" s="2"/>
      <c r="S26" s="2"/>
      <c r="T26" s="2"/>
      <c r="U26" s="2"/>
      <c r="V26" s="2"/>
      <c r="W26" s="2">
        <v>99964</v>
      </c>
      <c r="X26" s="2"/>
      <c r="Y26" s="2"/>
      <c r="Z26" s="2"/>
      <c r="AA26" s="2"/>
      <c r="AB26" s="2"/>
      <c r="AC26" s="2">
        <v>1092000</v>
      </c>
      <c r="AD26" s="2">
        <v>371000</v>
      </c>
      <c r="AE26" s="2">
        <v>1128350</v>
      </c>
      <c r="AF26" s="2"/>
    </row>
    <row r="27" spans="1:32" x14ac:dyDescent="0.3">
      <c r="A27" t="str">
        <f t="shared" si="0"/>
        <v>Rocket Lab</v>
      </c>
      <c r="B27" t="str">
        <f t="shared" si="1"/>
        <v>Any Commercial
Classification</v>
      </c>
      <c r="C27" s="2">
        <f t="shared" si="2"/>
        <v>9912639</v>
      </c>
      <c r="D27" s="2">
        <f t="shared" si="3"/>
        <v>0</v>
      </c>
      <c r="E27" s="2">
        <f t="shared" si="4"/>
        <v>14099000</v>
      </c>
      <c r="F27" s="2">
        <f t="shared" si="5"/>
        <v>0</v>
      </c>
      <c r="G27" s="1" t="e">
        <f t="shared" ref="G27:G40" si="6">AE27/AD27-1</f>
        <v>#DIV/0!</v>
      </c>
      <c r="H27" s="1">
        <f t="shared" ref="H27:H40" si="7">AE27/AB27-1</f>
        <v>0.42232557848621344</v>
      </c>
      <c r="I27" s="1">
        <f t="shared" ref="I27:I40" si="8">AF27/AE27</f>
        <v>0</v>
      </c>
      <c r="J27" s="1">
        <f t="shared" ref="J27:J40" si="9">AE27/SUM(AE$26:AE$47)</f>
        <v>7.6776775282840631E-4</v>
      </c>
      <c r="K27" s="1" t="e">
        <f>AF27/SUM(AF26:AF$47)</f>
        <v>#DIV/0!</v>
      </c>
      <c r="M27" t="s">
        <v>113</v>
      </c>
      <c r="N27" t="s">
        <v>146</v>
      </c>
      <c r="O27" s="2"/>
      <c r="P27" s="2"/>
      <c r="Q27" s="2"/>
      <c r="R27" s="2"/>
      <c r="S27" s="2"/>
      <c r="T27" s="2"/>
      <c r="U27" s="2"/>
      <c r="V27" s="2"/>
      <c r="W27" s="2">
        <v>3025000</v>
      </c>
      <c r="X27" s="2">
        <v>3925000</v>
      </c>
      <c r="Y27" s="2">
        <v>0</v>
      </c>
      <c r="Z27" s="2">
        <v>6530871</v>
      </c>
      <c r="AA27" s="2">
        <v>0</v>
      </c>
      <c r="AB27" s="2">
        <v>9912639</v>
      </c>
      <c r="AC27" s="2">
        <v>456010</v>
      </c>
      <c r="AD27" s="2">
        <v>0</v>
      </c>
      <c r="AE27" s="2">
        <v>14099000</v>
      </c>
      <c r="AF27" s="2"/>
    </row>
    <row r="28" spans="1:32" x14ac:dyDescent="0.3">
      <c r="A28" t="str">
        <f t="shared" si="0"/>
        <v>SIERRA NEVADA</v>
      </c>
      <c r="B28" t="str">
        <f t="shared" si="1"/>
        <v>Not Classified
as Commercial</v>
      </c>
      <c r="C28" s="2">
        <f t="shared" si="2"/>
        <v>17836038.760000002</v>
      </c>
      <c r="D28" s="2">
        <f t="shared" si="3"/>
        <v>15664841.060000001</v>
      </c>
      <c r="E28" s="2">
        <f t="shared" si="4"/>
        <v>8823182.75</v>
      </c>
      <c r="F28" s="2">
        <f t="shared" si="5"/>
        <v>0</v>
      </c>
      <c r="G28" s="1">
        <f t="shared" si="6"/>
        <v>-0.43675248818643297</v>
      </c>
      <c r="H28" s="1">
        <f t="shared" si="7"/>
        <v>-0.50531713522694766</v>
      </c>
      <c r="I28" s="1">
        <f t="shared" si="8"/>
        <v>0</v>
      </c>
      <c r="J28" s="1">
        <f t="shared" si="9"/>
        <v>4.8047061442384984E-4</v>
      </c>
      <c r="K28" s="1" t="e">
        <f>AF28/SUM(AF26:AF$47)</f>
        <v>#DIV/0!</v>
      </c>
      <c r="M28" t="s">
        <v>126</v>
      </c>
      <c r="N28" t="s">
        <v>145</v>
      </c>
      <c r="O28" s="2">
        <v>0</v>
      </c>
      <c r="P28" s="2">
        <v>99819</v>
      </c>
      <c r="Q28" s="2">
        <v>950000</v>
      </c>
      <c r="R28" s="2">
        <v>1208346</v>
      </c>
      <c r="S28" s="2">
        <v>17751729</v>
      </c>
      <c r="T28" s="2">
        <v>11057026</v>
      </c>
      <c r="U28" s="2">
        <v>9050000</v>
      </c>
      <c r="V28" s="2">
        <v>8176396</v>
      </c>
      <c r="W28" s="2">
        <v>1758731.0625</v>
      </c>
      <c r="X28" s="2">
        <v>7566554.4775</v>
      </c>
      <c r="Y28" s="2">
        <v>10108062.5844</v>
      </c>
      <c r="Z28" s="2">
        <v>46817697</v>
      </c>
      <c r="AA28" s="2">
        <v>-27890265.629900001</v>
      </c>
      <c r="AB28" s="2">
        <v>17836038.760000002</v>
      </c>
      <c r="AC28" s="2">
        <v>11034544.16</v>
      </c>
      <c r="AD28" s="2">
        <v>15664841.060000001</v>
      </c>
      <c r="AE28" s="2">
        <v>8823182.75</v>
      </c>
      <c r="AF28" s="2"/>
    </row>
    <row r="29" spans="1:32" x14ac:dyDescent="0.3">
      <c r="A29" t="str">
        <f t="shared" si="0"/>
        <v>SIERRA NEVADA</v>
      </c>
      <c r="B29" t="str">
        <f t="shared" si="1"/>
        <v>Any Commercial
Classification</v>
      </c>
      <c r="C29" s="2">
        <f t="shared" si="2"/>
        <v>334642586.63</v>
      </c>
      <c r="D29" s="2">
        <f t="shared" si="3"/>
        <v>131423712.98</v>
      </c>
      <c r="E29" s="2">
        <f t="shared" si="4"/>
        <v>44311539.649999999</v>
      </c>
      <c r="F29" s="2">
        <f t="shared" si="5"/>
        <v>0</v>
      </c>
      <c r="G29" s="1">
        <f t="shared" si="6"/>
        <v>-0.66283451711074926</v>
      </c>
      <c r="H29" s="1">
        <f t="shared" si="7"/>
        <v>-0.86758547351597726</v>
      </c>
      <c r="I29" s="1">
        <f t="shared" si="8"/>
        <v>0</v>
      </c>
      <c r="J29" s="1">
        <f t="shared" si="9"/>
        <v>2.4130059735759505E-3</v>
      </c>
      <c r="K29" s="1" t="e">
        <f>AF29/SUM(AF26:AF$47)</f>
        <v>#DIV/0!</v>
      </c>
      <c r="M29" t="s">
        <v>126</v>
      </c>
      <c r="N29" t="s">
        <v>146</v>
      </c>
      <c r="O29" s="2"/>
      <c r="P29" s="2">
        <v>68950</v>
      </c>
      <c r="Q29" s="2">
        <v>0</v>
      </c>
      <c r="R29" s="2"/>
      <c r="S29" s="2"/>
      <c r="T29" s="2"/>
      <c r="U29" s="2">
        <v>1910820</v>
      </c>
      <c r="V29" s="2"/>
      <c r="W29" s="2">
        <v>108877</v>
      </c>
      <c r="X29" s="2">
        <v>73715390.200000003</v>
      </c>
      <c r="Y29" s="2">
        <v>112242299.23999999</v>
      </c>
      <c r="Z29" s="2">
        <v>293553520.94999999</v>
      </c>
      <c r="AA29" s="2">
        <v>105837363.83</v>
      </c>
      <c r="AB29" s="2">
        <v>334642586.63</v>
      </c>
      <c r="AC29" s="2">
        <v>45385213.840000004</v>
      </c>
      <c r="AD29" s="2">
        <v>131423712.98</v>
      </c>
      <c r="AE29" s="2">
        <v>44311539.649999999</v>
      </c>
      <c r="AF29" s="2"/>
    </row>
    <row r="30" spans="1:32" x14ac:dyDescent="0.3">
      <c r="A30" t="str">
        <f t="shared" si="0"/>
        <v>SPACEX</v>
      </c>
      <c r="B30" t="str">
        <f t="shared" si="1"/>
        <v>Not Classified
as Commercial</v>
      </c>
      <c r="C30" s="2">
        <f t="shared" si="2"/>
        <v>473048539.30000001</v>
      </c>
      <c r="D30" s="2">
        <f t="shared" si="3"/>
        <v>1937665673.4175</v>
      </c>
      <c r="E30" s="2">
        <f t="shared" si="4"/>
        <v>2346496265.0317001</v>
      </c>
      <c r="F30" s="2">
        <f t="shared" si="5"/>
        <v>0</v>
      </c>
      <c r="G30" s="1">
        <f t="shared" si="6"/>
        <v>0.21099129598200372</v>
      </c>
      <c r="H30" s="1">
        <f t="shared" si="7"/>
        <v>3.9603710192276669</v>
      </c>
      <c r="I30" s="1">
        <f t="shared" si="8"/>
        <v>0</v>
      </c>
      <c r="J30" s="1">
        <f t="shared" si="9"/>
        <v>0.1277795704960378</v>
      </c>
      <c r="K30" s="1" t="e">
        <f>AF30/SUM(AF26:AF$47)</f>
        <v>#DIV/0!</v>
      </c>
      <c r="M30" t="s">
        <v>114</v>
      </c>
      <c r="N30" t="s">
        <v>145</v>
      </c>
      <c r="O30" s="2"/>
      <c r="P30" s="2">
        <v>4000000</v>
      </c>
      <c r="Q30" s="2">
        <v>25199905.649999999</v>
      </c>
      <c r="R30" s="2">
        <v>114587767</v>
      </c>
      <c r="S30" s="2">
        <v>194253802.50999999</v>
      </c>
      <c r="T30" s="2">
        <v>244671571.80000001</v>
      </c>
      <c r="U30" s="2">
        <v>571036614.10000002</v>
      </c>
      <c r="V30" s="2">
        <v>471093018.89999998</v>
      </c>
      <c r="W30" s="2">
        <v>612979407.05999994</v>
      </c>
      <c r="X30" s="2">
        <v>934023347.85000002</v>
      </c>
      <c r="Y30" s="2">
        <v>991645608.84000003</v>
      </c>
      <c r="Z30" s="2">
        <v>807064406.59000003</v>
      </c>
      <c r="AA30" s="2">
        <v>808784266.90999997</v>
      </c>
      <c r="AB30" s="2">
        <v>473048539.30000001</v>
      </c>
      <c r="AC30" s="2">
        <v>1417458484.0938001</v>
      </c>
      <c r="AD30" s="2">
        <v>1937665673.4175</v>
      </c>
      <c r="AE30" s="2">
        <v>2346496265.0317001</v>
      </c>
      <c r="AF30" s="2"/>
    </row>
    <row r="31" spans="1:32" x14ac:dyDescent="0.3">
      <c r="A31" t="str">
        <f t="shared" si="0"/>
        <v>SPACEX</v>
      </c>
      <c r="B31" t="str">
        <f t="shared" si="1"/>
        <v>Any Commercial
Classification</v>
      </c>
      <c r="C31" s="2">
        <f t="shared" si="2"/>
        <v>664163820.51999998</v>
      </c>
      <c r="D31" s="2">
        <f t="shared" si="3"/>
        <v>910541907.30999994</v>
      </c>
      <c r="E31" s="2">
        <f t="shared" si="4"/>
        <v>762835388.05760002</v>
      </c>
      <c r="F31" s="2">
        <f t="shared" si="5"/>
        <v>0</v>
      </c>
      <c r="G31" s="1">
        <f t="shared" si="6"/>
        <v>-0.16221825493871778</v>
      </c>
      <c r="H31" s="1">
        <f t="shared" si="7"/>
        <v>0.14856510470616446</v>
      </c>
      <c r="I31" s="1">
        <f t="shared" si="8"/>
        <v>0</v>
      </c>
      <c r="J31" s="1">
        <f t="shared" si="9"/>
        <v>4.1540563988011127E-2</v>
      </c>
      <c r="K31" s="1" t="e">
        <f>AF31/SUM(AF26:AF$47)</f>
        <v>#DIV/0!</v>
      </c>
      <c r="M31" t="s">
        <v>114</v>
      </c>
      <c r="N31" t="s">
        <v>146</v>
      </c>
      <c r="O31" s="2"/>
      <c r="P31" s="2">
        <v>20000</v>
      </c>
      <c r="Q31" s="2">
        <v>457312</v>
      </c>
      <c r="R31" s="2">
        <v>754625</v>
      </c>
      <c r="S31" s="2">
        <v>328375</v>
      </c>
      <c r="T31" s="2">
        <v>11605455</v>
      </c>
      <c r="U31" s="2">
        <v>23205888</v>
      </c>
      <c r="V31" s="2">
        <v>26340884</v>
      </c>
      <c r="W31" s="2">
        <v>29826293</v>
      </c>
      <c r="X31" s="2">
        <v>104005373</v>
      </c>
      <c r="Y31" s="2">
        <v>91202258</v>
      </c>
      <c r="Z31" s="2">
        <v>160070462</v>
      </c>
      <c r="AA31" s="2">
        <v>479892392.60000002</v>
      </c>
      <c r="AB31" s="2">
        <v>664163820.51999998</v>
      </c>
      <c r="AC31" s="2">
        <v>775876239.82000005</v>
      </c>
      <c r="AD31" s="2">
        <v>910541907.30999994</v>
      </c>
      <c r="AE31" s="2">
        <v>762835388.05760002</v>
      </c>
      <c r="AF31" s="2"/>
    </row>
    <row r="32" spans="1:32" x14ac:dyDescent="0.3">
      <c r="A32" t="str">
        <f t="shared" si="0"/>
        <v>UNITED LAUNCH ALLIANCE</v>
      </c>
      <c r="B32" t="str">
        <f t="shared" si="1"/>
        <v>Not Classified
as Commercial</v>
      </c>
      <c r="C32" s="2">
        <f t="shared" si="2"/>
        <v>151497628.30000001</v>
      </c>
      <c r="D32" s="2">
        <f t="shared" si="3"/>
        <v>44261373.409999996</v>
      </c>
      <c r="E32" s="2">
        <f t="shared" si="4"/>
        <v>11344497.539000001</v>
      </c>
      <c r="F32" s="2">
        <f t="shared" si="5"/>
        <v>0</v>
      </c>
      <c r="G32" s="1">
        <f t="shared" si="6"/>
        <v>-0.7436930518645648</v>
      </c>
      <c r="H32" s="1">
        <f t="shared" si="7"/>
        <v>-0.92511765585837891</v>
      </c>
      <c r="I32" s="1">
        <f t="shared" si="8"/>
        <v>0</v>
      </c>
      <c r="J32" s="1">
        <f t="shared" si="9"/>
        <v>6.1777001081533562E-4</v>
      </c>
      <c r="K32" s="1" t="e">
        <f>AF32/SUM(AF26:AF$47)</f>
        <v>#DIV/0!</v>
      </c>
      <c r="M32" t="s">
        <v>115</v>
      </c>
      <c r="N32" t="s">
        <v>145</v>
      </c>
      <c r="O32" s="2"/>
      <c r="P32" s="2"/>
      <c r="Q32" s="2">
        <v>1148139693.8399999</v>
      </c>
      <c r="R32" s="2">
        <v>1123927838.0969</v>
      </c>
      <c r="S32" s="2">
        <v>1531119415.0599</v>
      </c>
      <c r="T32" s="2">
        <v>2426086489.3133998</v>
      </c>
      <c r="U32" s="2">
        <v>1249393557.3199999</v>
      </c>
      <c r="V32" s="2">
        <v>2519158422.9960999</v>
      </c>
      <c r="W32" s="2">
        <v>1718183663.03</v>
      </c>
      <c r="X32" s="2">
        <v>1472834320.1749001</v>
      </c>
      <c r="Y32" s="2">
        <v>1766534082.2</v>
      </c>
      <c r="Z32" s="2">
        <v>1280276062.23</v>
      </c>
      <c r="AA32" s="2">
        <v>948581764.25</v>
      </c>
      <c r="AB32" s="2">
        <v>151497628.30000001</v>
      </c>
      <c r="AC32" s="2">
        <v>42804894.969999999</v>
      </c>
      <c r="AD32" s="2">
        <v>44261373.409999996</v>
      </c>
      <c r="AE32" s="2">
        <v>11344497.539000001</v>
      </c>
      <c r="AF32" s="2"/>
    </row>
    <row r="33" spans="1:32" x14ac:dyDescent="0.3">
      <c r="A33" t="str">
        <f t="shared" si="0"/>
        <v>UNITED LAUNCH ALLIANCE</v>
      </c>
      <c r="B33" t="str">
        <f t="shared" si="1"/>
        <v>Non-development
or Commercial Similar</v>
      </c>
      <c r="C33" s="2">
        <f t="shared" si="2"/>
        <v>0</v>
      </c>
      <c r="D33" s="2">
        <f t="shared" si="3"/>
        <v>0</v>
      </c>
      <c r="E33" s="2">
        <f t="shared" si="4"/>
        <v>0</v>
      </c>
      <c r="F33" s="2">
        <f t="shared" si="5"/>
        <v>0</v>
      </c>
      <c r="G33" s="1" t="e">
        <f t="shared" si="6"/>
        <v>#DIV/0!</v>
      </c>
      <c r="H33" s="1" t="e">
        <f t="shared" si="7"/>
        <v>#DIV/0!</v>
      </c>
      <c r="I33" s="1" t="e">
        <f t="shared" si="8"/>
        <v>#DIV/0!</v>
      </c>
      <c r="J33" s="1">
        <f t="shared" si="9"/>
        <v>0</v>
      </c>
      <c r="K33" s="1" t="e">
        <f>AF33/SUM(AF26:AF$47)</f>
        <v>#DIV/0!</v>
      </c>
      <c r="M33" t="s">
        <v>115</v>
      </c>
      <c r="N33" t="s">
        <v>147</v>
      </c>
      <c r="O33" s="2"/>
      <c r="P33" s="2"/>
      <c r="Q33" s="2"/>
      <c r="R33" s="2"/>
      <c r="S33" s="2"/>
      <c r="T33" s="2"/>
      <c r="U33" s="2">
        <v>2300000</v>
      </c>
      <c r="V33" s="2">
        <v>0</v>
      </c>
      <c r="W33" s="2">
        <v>1499914</v>
      </c>
      <c r="X33" s="2">
        <v>0</v>
      </c>
      <c r="Y33" s="2">
        <v>0</v>
      </c>
      <c r="Z33" s="2"/>
      <c r="AA33" s="2"/>
      <c r="AB33" s="2"/>
      <c r="AC33" s="2"/>
      <c r="AD33" s="2"/>
      <c r="AE33" s="2"/>
      <c r="AF33" s="2"/>
    </row>
    <row r="34" spans="1:32" x14ac:dyDescent="0.3">
      <c r="A34" t="str">
        <f t="shared" si="0"/>
        <v>UNITED LAUNCH ALLIANCE</v>
      </c>
      <c r="B34" t="str">
        <f t="shared" si="1"/>
        <v>Any Commercial
Classification</v>
      </c>
      <c r="C34" s="2">
        <f t="shared" si="2"/>
        <v>1142924451.1700001</v>
      </c>
      <c r="D34" s="2">
        <f t="shared" si="3"/>
        <v>1078437325.5899999</v>
      </c>
      <c r="E34" s="2">
        <f t="shared" si="4"/>
        <v>1046323424.5</v>
      </c>
      <c r="F34" s="2">
        <f t="shared" si="5"/>
        <v>0</v>
      </c>
      <c r="G34" s="1">
        <f t="shared" si="6"/>
        <v>-2.9778180268779875E-2</v>
      </c>
      <c r="H34" s="1">
        <f t="shared" si="7"/>
        <v>-8.4520920495760321E-2</v>
      </c>
      <c r="I34" s="1">
        <f t="shared" si="8"/>
        <v>0</v>
      </c>
      <c r="J34" s="1">
        <f t="shared" si="9"/>
        <v>5.6978039886522995E-2</v>
      </c>
      <c r="K34" s="1" t="e">
        <f>AF34/SUM(AF26:AF$47)</f>
        <v>#DIV/0!</v>
      </c>
      <c r="M34" t="s">
        <v>115</v>
      </c>
      <c r="N34" t="s">
        <v>146</v>
      </c>
      <c r="O34" s="2"/>
      <c r="P34" s="2">
        <v>106995229</v>
      </c>
      <c r="Q34" s="2">
        <v>409416374.87</v>
      </c>
      <c r="R34" s="2">
        <v>294498429.25</v>
      </c>
      <c r="S34" s="2">
        <v>344957193</v>
      </c>
      <c r="T34" s="2">
        <v>313867943.75</v>
      </c>
      <c r="U34" s="2">
        <v>295542533</v>
      </c>
      <c r="V34" s="2">
        <v>364613332</v>
      </c>
      <c r="W34" s="2">
        <v>376762360</v>
      </c>
      <c r="X34" s="2">
        <v>379756588.10939997</v>
      </c>
      <c r="Y34" s="2">
        <v>482709759.82029998</v>
      </c>
      <c r="Z34" s="2">
        <v>457757006</v>
      </c>
      <c r="AA34" s="2">
        <v>688458763.19000006</v>
      </c>
      <c r="AB34" s="2">
        <v>1142924451.1700001</v>
      </c>
      <c r="AC34" s="2">
        <v>680096905.65999997</v>
      </c>
      <c r="AD34" s="2">
        <v>1078437325.5899999</v>
      </c>
      <c r="AE34" s="2">
        <v>1046323424.5</v>
      </c>
      <c r="AF34" s="2"/>
    </row>
    <row r="35" spans="1:32" x14ac:dyDescent="0.3">
      <c r="A35" t="str">
        <f t="shared" si="0"/>
        <v>Virgin Orbit</v>
      </c>
      <c r="B35" t="str">
        <f t="shared" si="1"/>
        <v>Not Classified
as Commercial</v>
      </c>
      <c r="C35" s="2">
        <f t="shared" si="2"/>
        <v>300000</v>
      </c>
      <c r="D35" s="2">
        <f t="shared" si="3"/>
        <v>0</v>
      </c>
      <c r="E35" s="2">
        <f t="shared" si="4"/>
        <v>0</v>
      </c>
      <c r="F35" s="2">
        <f t="shared" si="5"/>
        <v>0</v>
      </c>
      <c r="G35" s="1" t="e">
        <f t="shared" si="6"/>
        <v>#DIV/0!</v>
      </c>
      <c r="H35" s="1">
        <f t="shared" si="7"/>
        <v>-1</v>
      </c>
      <c r="I35" s="1" t="e">
        <f t="shared" si="8"/>
        <v>#DIV/0!</v>
      </c>
      <c r="J35" s="1">
        <f t="shared" si="9"/>
        <v>0</v>
      </c>
      <c r="K35" s="1" t="e">
        <f>AF35/SUM(AF26:AF$47)</f>
        <v>#DIV/0!</v>
      </c>
      <c r="M35" t="s">
        <v>116</v>
      </c>
      <c r="N35" t="s">
        <v>145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>
        <v>897869.52</v>
      </c>
      <c r="AB35" s="2">
        <v>300000</v>
      </c>
      <c r="AC35" s="2">
        <v>0</v>
      </c>
      <c r="AD35" s="2">
        <v>0</v>
      </c>
      <c r="AE35" s="2">
        <v>0</v>
      </c>
      <c r="AF35" s="2"/>
    </row>
    <row r="36" spans="1:32" x14ac:dyDescent="0.3">
      <c r="A36" t="str">
        <f t="shared" si="0"/>
        <v>Virgin Orbit</v>
      </c>
      <c r="B36" t="str">
        <f t="shared" si="1"/>
        <v>Any Commercial
Classification</v>
      </c>
      <c r="C36" s="2">
        <f t="shared" si="2"/>
        <v>35050000</v>
      </c>
      <c r="D36" s="2">
        <f t="shared" si="3"/>
        <v>0</v>
      </c>
      <c r="E36" s="2">
        <f t="shared" si="4"/>
        <v>-210426</v>
      </c>
      <c r="F36" s="2">
        <f t="shared" si="5"/>
        <v>0</v>
      </c>
      <c r="G36" s="1" t="e">
        <f t="shared" si="6"/>
        <v>#DIV/0!</v>
      </c>
      <c r="H36" s="1">
        <f t="shared" si="7"/>
        <v>-1.0060035948644792</v>
      </c>
      <c r="I36" s="1">
        <f t="shared" si="8"/>
        <v>0</v>
      </c>
      <c r="J36" s="1">
        <f t="shared" si="9"/>
        <v>-1.1458847943589633E-5</v>
      </c>
      <c r="K36" s="1" t="e">
        <f>AF36/SUM(AF26:AF$47)</f>
        <v>#DIV/0!</v>
      </c>
      <c r="M36" t="s">
        <v>116</v>
      </c>
      <c r="N36" t="s">
        <v>146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>
        <v>35050000</v>
      </c>
      <c r="AC36" s="2">
        <v>2249791</v>
      </c>
      <c r="AD36" s="2">
        <v>0</v>
      </c>
      <c r="AE36" s="2">
        <v>-210426</v>
      </c>
      <c r="AF36" s="2"/>
    </row>
    <row r="37" spans="1:32" x14ac:dyDescent="0.3">
      <c r="A37" t="str">
        <f t="shared" si="0"/>
        <v>WYLE LABORATORIES</v>
      </c>
      <c r="B37" t="str">
        <f t="shared" si="1"/>
        <v>Not Classified
as Commercial</v>
      </c>
      <c r="C37" s="2">
        <f t="shared" si="2"/>
        <v>150376557.24000001</v>
      </c>
      <c r="D37" s="2">
        <f t="shared" si="3"/>
        <v>0</v>
      </c>
      <c r="E37" s="2">
        <f t="shared" si="4"/>
        <v>0</v>
      </c>
      <c r="F37" s="2">
        <f t="shared" si="5"/>
        <v>0</v>
      </c>
      <c r="G37" s="1" t="e">
        <f t="shared" si="6"/>
        <v>#DIV/0!</v>
      </c>
      <c r="H37" s="1">
        <f t="shared" si="7"/>
        <v>-1</v>
      </c>
      <c r="I37" s="1" t="e">
        <f t="shared" si="8"/>
        <v>#DIV/0!</v>
      </c>
      <c r="J37" s="1">
        <f t="shared" si="9"/>
        <v>0</v>
      </c>
      <c r="K37" s="1" t="e">
        <f>AF37/SUM(AF26:AF$47)</f>
        <v>#DIV/0!</v>
      </c>
      <c r="M37" t="s">
        <v>127</v>
      </c>
      <c r="N37" t="s">
        <v>145</v>
      </c>
      <c r="O37" s="2">
        <v>10149046.619999999</v>
      </c>
      <c r="P37" s="2">
        <v>154637</v>
      </c>
      <c r="Q37" s="2">
        <v>-5133.5698000000002</v>
      </c>
      <c r="R37" s="2">
        <v>705840</v>
      </c>
      <c r="S37" s="2">
        <v>537941</v>
      </c>
      <c r="T37" s="2">
        <v>984326</v>
      </c>
      <c r="U37" s="2">
        <v>742137</v>
      </c>
      <c r="V37" s="2">
        <v>-613595</v>
      </c>
      <c r="W37" s="2">
        <v>9390760.8800000008</v>
      </c>
      <c r="X37" s="2">
        <v>114366702.43000001</v>
      </c>
      <c r="Y37" s="2">
        <v>126190622.34</v>
      </c>
      <c r="Z37" s="2">
        <v>139162295.89809999</v>
      </c>
      <c r="AA37" s="2">
        <v>143525338.62</v>
      </c>
      <c r="AB37" s="2">
        <v>150376557.24000001</v>
      </c>
      <c r="AC37" s="2">
        <v>154157522.88</v>
      </c>
      <c r="AD37" s="2"/>
      <c r="AE37" s="2"/>
      <c r="AF37" s="2"/>
    </row>
    <row r="38" spans="1:32" x14ac:dyDescent="0.3">
      <c r="A38" t="str">
        <f t="shared" si="0"/>
        <v>Grand Total</v>
      </c>
      <c r="B38" t="str">
        <f t="shared" si="1"/>
        <v/>
      </c>
      <c r="C38" s="2">
        <f t="shared" si="2"/>
        <v>10431693424.757799</v>
      </c>
      <c r="D38" s="2">
        <f t="shared" si="3"/>
        <v>10746246657.424101</v>
      </c>
      <c r="E38" s="2">
        <f t="shared" si="4"/>
        <v>12037186262.693798</v>
      </c>
      <c r="F38" s="2">
        <f t="shared" si="5"/>
        <v>0</v>
      </c>
      <c r="G38" s="1">
        <f t="shared" si="6"/>
        <v>0.12012934808060116</v>
      </c>
      <c r="H38" s="1">
        <f t="shared" si="7"/>
        <v>0.15390529347091841</v>
      </c>
      <c r="I38" s="1">
        <f t="shared" si="8"/>
        <v>0</v>
      </c>
      <c r="J38" s="1">
        <f t="shared" si="9"/>
        <v>0.65549070482200011</v>
      </c>
      <c r="K38" s="1" t="e">
        <f>AF38/SUM(AF26:AF$47)</f>
        <v>#DIV/0!</v>
      </c>
      <c r="M38" t="s">
        <v>117</v>
      </c>
      <c r="N38" t="s">
        <v>118</v>
      </c>
      <c r="O38" s="2">
        <f t="shared" ref="O38:AE38" si="10">SUM(O2:O37)</f>
        <v>4926896628.5374002</v>
      </c>
      <c r="P38" s="2">
        <f t="shared" si="10"/>
        <v>6172302428.8086004</v>
      </c>
      <c r="Q38" s="2">
        <f t="shared" si="10"/>
        <v>7122162489.4984999</v>
      </c>
      <c r="R38" s="2">
        <f t="shared" si="10"/>
        <v>6962968124.3053989</v>
      </c>
      <c r="S38" s="2">
        <f t="shared" si="10"/>
        <v>7317957635.0416002</v>
      </c>
      <c r="T38" s="2">
        <f t="shared" si="10"/>
        <v>9210379018.2126007</v>
      </c>
      <c r="U38" s="2">
        <f t="shared" si="10"/>
        <v>7011590582.0972996</v>
      </c>
      <c r="V38" s="2">
        <f t="shared" si="10"/>
        <v>8481062622.675499</v>
      </c>
      <c r="W38" s="2">
        <f t="shared" si="10"/>
        <v>8057604269.8418999</v>
      </c>
      <c r="X38" s="2">
        <f t="shared" si="10"/>
        <v>8988990380.0846004</v>
      </c>
      <c r="Y38" s="2">
        <f t="shared" si="10"/>
        <v>9721932691.0073986</v>
      </c>
      <c r="Z38" s="2">
        <f t="shared" si="10"/>
        <v>9962384311.5879993</v>
      </c>
      <c r="AA38" s="2">
        <f t="shared" si="10"/>
        <v>10449051388.915604</v>
      </c>
      <c r="AB38" s="2">
        <f t="shared" si="10"/>
        <v>10431693424.757799</v>
      </c>
      <c r="AC38" s="2">
        <f t="shared" si="10"/>
        <v>9591467387.6899986</v>
      </c>
      <c r="AD38" s="2">
        <f t="shared" si="10"/>
        <v>10746246657.424101</v>
      </c>
      <c r="AE38" s="2">
        <f t="shared" si="10"/>
        <v>12037186262.693798</v>
      </c>
      <c r="AF38" s="2"/>
    </row>
    <row r="39" spans="1:32" x14ac:dyDescent="0.3">
      <c r="A39" t="s">
        <v>3</v>
      </c>
      <c r="B39" t="s">
        <v>76</v>
      </c>
      <c r="C39" s="2">
        <f t="shared" si="2"/>
        <v>0</v>
      </c>
      <c r="D39" s="2">
        <f t="shared" si="3"/>
        <v>387971.98664061201</v>
      </c>
      <c r="E39" s="2">
        <f t="shared" si="4"/>
        <v>1128350</v>
      </c>
      <c r="F39" s="2">
        <f t="shared" si="5"/>
        <v>0</v>
      </c>
      <c r="G39" s="1">
        <f t="shared" si="6"/>
        <v>1.9083285362177924</v>
      </c>
      <c r="H39" s="1" t="e">
        <f t="shared" si="7"/>
        <v>#DIV/0!</v>
      </c>
      <c r="I39" s="1">
        <f t="shared" si="8"/>
        <v>0</v>
      </c>
      <c r="J39" s="1">
        <f t="shared" si="9"/>
        <v>6.1444836080852002E-5</v>
      </c>
      <c r="K39" s="1" t="e">
        <f>AF39/SUM(AF26:AF$47)</f>
        <v>#DIV/0!</v>
      </c>
      <c r="M39" t="s">
        <v>39</v>
      </c>
      <c r="N39" t="s">
        <v>76</v>
      </c>
      <c r="O39" s="2"/>
      <c r="P39" s="2"/>
      <c r="Q39" s="2"/>
      <c r="R39" s="2"/>
      <c r="S39" s="2"/>
      <c r="T39" s="2"/>
      <c r="U39" s="2"/>
      <c r="V39" s="2"/>
      <c r="W39" s="2">
        <v>125077.956947493</v>
      </c>
      <c r="X39" s="2"/>
      <c r="Y39" s="2"/>
      <c r="Z39" s="2"/>
      <c r="AA39" s="2"/>
      <c r="AB39" s="2"/>
      <c r="AC39" s="2">
        <v>1221818.8817580601</v>
      </c>
      <c r="AD39" s="2">
        <v>387971.98664061201</v>
      </c>
      <c r="AE39" s="2">
        <v>1128350</v>
      </c>
      <c r="AF39" s="2"/>
    </row>
    <row r="40" spans="1:32" x14ac:dyDescent="0.3">
      <c r="A40" t="s">
        <v>3</v>
      </c>
      <c r="B40" t="s">
        <v>77</v>
      </c>
      <c r="C40" s="2">
        <f t="shared" si="2"/>
        <v>11472796.4591881</v>
      </c>
      <c r="D40" s="2">
        <f t="shared" si="3"/>
        <v>0</v>
      </c>
      <c r="E40" s="2">
        <f t="shared" si="4"/>
        <v>14099000</v>
      </c>
      <c r="F40" s="2">
        <f t="shared" si="5"/>
        <v>0</v>
      </c>
      <c r="G40" s="1" t="e">
        <f t="shared" si="6"/>
        <v>#DIV/0!</v>
      </c>
      <c r="H40" s="1">
        <f t="shared" si="7"/>
        <v>0.22890701061018826</v>
      </c>
      <c r="I40" s="1">
        <f t="shared" si="8"/>
        <v>0</v>
      </c>
      <c r="J40" s="1">
        <f t="shared" si="9"/>
        <v>7.6776775282840631E-4</v>
      </c>
      <c r="K40" s="1" t="e">
        <f>AF40/SUM(AF26:AF$47)</f>
        <v>#DIV/0!</v>
      </c>
      <c r="M40" t="s">
        <v>39</v>
      </c>
      <c r="N40" t="s">
        <v>77</v>
      </c>
      <c r="O40" s="2"/>
      <c r="P40" s="2"/>
      <c r="Q40" s="2"/>
      <c r="R40" s="2"/>
      <c r="S40" s="2"/>
      <c r="T40" s="2"/>
      <c r="U40" s="2"/>
      <c r="V40" s="2"/>
      <c r="W40" s="2">
        <v>3784970.78714502</v>
      </c>
      <c r="X40" s="2">
        <v>4872124.7732857596</v>
      </c>
      <c r="Y40" s="2">
        <v>0</v>
      </c>
      <c r="Z40" s="2">
        <v>7799094.3327917</v>
      </c>
      <c r="AA40" s="2">
        <v>0</v>
      </c>
      <c r="AB40" s="2">
        <v>11472796.4591881</v>
      </c>
      <c r="AC40" s="2">
        <v>510221.271309976</v>
      </c>
      <c r="AD40" s="2">
        <v>0</v>
      </c>
      <c r="AE40" s="2">
        <v>14099000</v>
      </c>
      <c r="AF40" s="2"/>
    </row>
    <row r="41" spans="1:32" x14ac:dyDescent="0.3">
      <c r="A41" t="str">
        <f t="shared" ref="A41:A78" si="11">M41</f>
        <v>SpaceParentID</v>
      </c>
      <c r="B41" t="str">
        <f t="shared" ref="B41:B78" si="12">N41</f>
        <v>AnyCommercialText</v>
      </c>
      <c r="C41" s="2" t="str">
        <f t="shared" ref="C41:C78" si="13">AB41</f>
        <v>2020</v>
      </c>
      <c r="D41" s="2" t="str">
        <f t="shared" ref="D41:D78" si="14">AD41</f>
        <v>2022</v>
      </c>
      <c r="E41" s="2" t="str">
        <f t="shared" ref="E41:E78" si="15">AE41</f>
        <v>2023</v>
      </c>
      <c r="F41" s="2">
        <f t="shared" ref="F41:F78" si="16">AF41</f>
        <v>0</v>
      </c>
      <c r="G41" s="1" t="str">
        <f>AD41&amp;"-"&amp;AE41</f>
        <v>2022-2023</v>
      </c>
      <c r="H41" s="1" t="str">
        <f>AB41&amp;"-"&amp;AE41</f>
        <v>2020-2023</v>
      </c>
      <c r="I41" s="1" t="str">
        <f>AF41&amp;"/"&amp;AE41</f>
        <v>/2023</v>
      </c>
      <c r="J41" s="1" t="str">
        <f>"Share "&amp;AE41</f>
        <v>Share 2023</v>
      </c>
      <c r="K41" s="1" t="str">
        <f>"Share "&amp;AF41</f>
        <v xml:space="preserve">Share </v>
      </c>
      <c r="M41" t="s">
        <v>78</v>
      </c>
      <c r="N41" t="s">
        <v>144</v>
      </c>
      <c r="O41" s="2" t="s">
        <v>80</v>
      </c>
      <c r="P41" s="2" t="s">
        <v>81</v>
      </c>
      <c r="Q41" s="2" t="s">
        <v>82</v>
      </c>
      <c r="R41" s="2" t="s">
        <v>83</v>
      </c>
      <c r="S41" s="2" t="s">
        <v>84</v>
      </c>
      <c r="T41" s="2" t="s">
        <v>85</v>
      </c>
      <c r="U41" s="2" t="s">
        <v>86</v>
      </c>
      <c r="V41" s="2" t="s">
        <v>87</v>
      </c>
      <c r="W41" s="2" t="s">
        <v>88</v>
      </c>
      <c r="X41" s="2" t="s">
        <v>89</v>
      </c>
      <c r="Y41" s="2" t="s">
        <v>90</v>
      </c>
      <c r="Z41" s="2" t="s">
        <v>91</v>
      </c>
      <c r="AA41" s="2" t="s">
        <v>92</v>
      </c>
      <c r="AB41" s="2" t="s">
        <v>93</v>
      </c>
      <c r="AC41" s="2" t="s">
        <v>94</v>
      </c>
      <c r="AD41" s="2" t="s">
        <v>95</v>
      </c>
      <c r="AE41" s="2" t="s">
        <v>96</v>
      </c>
      <c r="AF41" s="2"/>
    </row>
    <row r="42" spans="1:32" x14ac:dyDescent="0.3">
      <c r="A42" t="str">
        <f t="shared" si="11"/>
        <v>ABL Space</v>
      </c>
      <c r="B42" t="str">
        <f t="shared" si="12"/>
        <v>Not Classified
as Commercial</v>
      </c>
      <c r="C42" s="2">
        <f t="shared" si="13"/>
        <v>0</v>
      </c>
      <c r="D42" s="2">
        <f t="shared" si="14"/>
        <v>784309.94603897398</v>
      </c>
      <c r="E42" s="2">
        <f t="shared" si="15"/>
        <v>17049988</v>
      </c>
      <c r="F42" s="2">
        <f t="shared" si="16"/>
        <v>0</v>
      </c>
      <c r="G42" s="1">
        <f t="shared" ref="G42:G78" si="17">AE42/AD42-1</f>
        <v>20.738839455126264</v>
      </c>
      <c r="H42" s="1" t="e">
        <f t="shared" ref="H42:H78" si="18">AE42/AB42-1</f>
        <v>#DIV/0!</v>
      </c>
      <c r="I42" s="1">
        <f t="shared" ref="I42:I78" si="19">AF42/AE42</f>
        <v>0</v>
      </c>
      <c r="J42" s="1">
        <f t="shared" ref="J42:J77" si="20">AE42/SUM(AE$41:AE$77)</f>
        <v>1.4164429815996208E-3</v>
      </c>
      <c r="K42" s="1" t="e">
        <f>AF42/SUM(AF41:AF$77)</f>
        <v>#DIV/0!</v>
      </c>
      <c r="M42" t="s">
        <v>97</v>
      </c>
      <c r="N42" t="s">
        <v>145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>
        <v>727273.14390360797</v>
      </c>
      <c r="AD42" s="2">
        <v>784309.94603897398</v>
      </c>
      <c r="AE42" s="2">
        <v>17049988</v>
      </c>
      <c r="AF42" s="2"/>
    </row>
    <row r="43" spans="1:32" x14ac:dyDescent="0.3">
      <c r="A43" t="str">
        <f t="shared" si="11"/>
        <v>ABL Space</v>
      </c>
      <c r="B43" t="str">
        <f t="shared" si="12"/>
        <v>Any Commercial
Classification</v>
      </c>
      <c r="C43" s="2">
        <f t="shared" si="13"/>
        <v>2661998.67221358</v>
      </c>
      <c r="D43" s="2">
        <f t="shared" si="14"/>
        <v>784259.75020242704</v>
      </c>
      <c r="E43" s="2">
        <f t="shared" si="15"/>
        <v>5000</v>
      </c>
      <c r="F43" s="2">
        <f t="shared" si="16"/>
        <v>0</v>
      </c>
      <c r="G43" s="1">
        <f t="shared" si="17"/>
        <v>-0.99362456125192011</v>
      </c>
      <c r="H43" s="1">
        <f t="shared" si="18"/>
        <v>-0.99812171206086953</v>
      </c>
      <c r="I43" s="1">
        <f t="shared" si="19"/>
        <v>0</v>
      </c>
      <c r="J43" s="1">
        <f t="shared" si="20"/>
        <v>4.1537946583880902E-7</v>
      </c>
      <c r="K43" s="1" t="e">
        <f>AF43/SUM(AF41:AF$77)</f>
        <v>#DIV/0!</v>
      </c>
      <c r="M43" t="s">
        <v>97</v>
      </c>
      <c r="N43" t="s">
        <v>146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>
        <v>2661998.67221358</v>
      </c>
      <c r="AC43" s="2">
        <v>111888.17598517</v>
      </c>
      <c r="AD43" s="2">
        <v>784259.75020242704</v>
      </c>
      <c r="AE43" s="2">
        <v>5000</v>
      </c>
      <c r="AF43" s="2"/>
    </row>
    <row r="44" spans="1:32" x14ac:dyDescent="0.3">
      <c r="A44" t="str">
        <f t="shared" si="11"/>
        <v>BLUE ORIGIN</v>
      </c>
      <c r="B44" t="str">
        <f t="shared" si="12"/>
        <v>Not Classified
as Commercial</v>
      </c>
      <c r="C44" s="2">
        <f t="shared" si="13"/>
        <v>266565026.31052399</v>
      </c>
      <c r="D44" s="2">
        <f t="shared" si="14"/>
        <v>13663997.946454899</v>
      </c>
      <c r="E44" s="2">
        <f t="shared" si="15"/>
        <v>425009984</v>
      </c>
      <c r="F44" s="2">
        <f t="shared" si="16"/>
        <v>0</v>
      </c>
      <c r="G44" s="1">
        <f t="shared" si="17"/>
        <v>30.104365330373028</v>
      </c>
      <c r="H44" s="1">
        <f t="shared" si="18"/>
        <v>0.59439514583920716</v>
      </c>
      <c r="I44" s="1">
        <f t="shared" si="19"/>
        <v>0</v>
      </c>
      <c r="J44" s="1">
        <f t="shared" si="20"/>
        <v>3.5308084026016158E-2</v>
      </c>
      <c r="K44" s="1" t="e">
        <f>AF44/SUM(AF41:AF$77)</f>
        <v>#DIV/0!</v>
      </c>
      <c r="M44" t="s">
        <v>100</v>
      </c>
      <c r="N44" t="s">
        <v>145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>
        <v>4599630.6666681198</v>
      </c>
      <c r="AB44" s="2">
        <v>266565026.31052399</v>
      </c>
      <c r="AC44" s="2">
        <v>308699959.781124</v>
      </c>
      <c r="AD44" s="2">
        <v>13663997.946454899</v>
      </c>
      <c r="AE44" s="2">
        <v>425009984</v>
      </c>
      <c r="AF44" s="2"/>
    </row>
    <row r="45" spans="1:32" x14ac:dyDescent="0.3">
      <c r="A45" t="str">
        <f t="shared" si="11"/>
        <v>BLUE ORIGIN</v>
      </c>
      <c r="B45" t="str">
        <f t="shared" si="12"/>
        <v>Any Commercial
Classification</v>
      </c>
      <c r="C45" s="2">
        <f t="shared" si="13"/>
        <v>3213421.4524028599</v>
      </c>
      <c r="D45" s="2">
        <f t="shared" si="14"/>
        <v>4588587.5616089096</v>
      </c>
      <c r="E45" s="2">
        <f t="shared" si="15"/>
        <v>15834403.609999999</v>
      </c>
      <c r="F45" s="2">
        <f t="shared" si="16"/>
        <v>0</v>
      </c>
      <c r="G45" s="1">
        <f t="shared" si="17"/>
        <v>2.4508230250373466</v>
      </c>
      <c r="H45" s="1">
        <f t="shared" si="18"/>
        <v>3.9275838368974929</v>
      </c>
      <c r="I45" s="1">
        <f t="shared" si="19"/>
        <v>0</v>
      </c>
      <c r="J45" s="1">
        <f t="shared" si="20"/>
        <v>1.3154572226795819E-3</v>
      </c>
      <c r="K45" s="1" t="e">
        <f>AF45/SUM(AF41:AF$77)</f>
        <v>#DIV/0!</v>
      </c>
      <c r="M45" t="s">
        <v>100</v>
      </c>
      <c r="N45" t="s">
        <v>146</v>
      </c>
      <c r="O45" s="2"/>
      <c r="P45" s="2"/>
      <c r="Q45" s="2"/>
      <c r="R45" s="2"/>
      <c r="S45" s="2"/>
      <c r="T45" s="2"/>
      <c r="U45" s="2"/>
      <c r="V45" s="2"/>
      <c r="W45" s="2"/>
      <c r="X45" s="2">
        <v>970601.73317900696</v>
      </c>
      <c r="Y45" s="2">
        <v>811311.96249855298</v>
      </c>
      <c r="Z45" s="2">
        <v>1638498.9225023701</v>
      </c>
      <c r="AA45" s="2">
        <v>3004110.8971396601</v>
      </c>
      <c r="AB45" s="2">
        <v>3213421.4524028599</v>
      </c>
      <c r="AC45" s="2">
        <v>5146857.8850811003</v>
      </c>
      <c r="AD45" s="2">
        <v>4588587.5616089096</v>
      </c>
      <c r="AE45" s="2">
        <v>15834403.609999999</v>
      </c>
      <c r="AF45" s="2"/>
    </row>
    <row r="46" spans="1:32" x14ac:dyDescent="0.3">
      <c r="A46" t="str">
        <f t="shared" si="11"/>
        <v>BOEING</v>
      </c>
      <c r="B46" t="str">
        <f t="shared" si="12"/>
        <v>Not Classified
as Commercial</v>
      </c>
      <c r="C46" s="2">
        <f t="shared" si="13"/>
        <v>2196123948.05972</v>
      </c>
      <c r="D46" s="2">
        <f t="shared" si="14"/>
        <v>1774455566.3568599</v>
      </c>
      <c r="E46" s="2">
        <f t="shared" si="15"/>
        <v>1618161962.3536999</v>
      </c>
      <c r="F46" s="2">
        <f t="shared" si="16"/>
        <v>0</v>
      </c>
      <c r="G46" s="1">
        <f t="shared" si="17"/>
        <v>-8.8079750750844066E-2</v>
      </c>
      <c r="H46" s="1">
        <f t="shared" si="18"/>
        <v>-0.26317366386202867</v>
      </c>
      <c r="I46" s="1">
        <f t="shared" si="19"/>
        <v>0</v>
      </c>
      <c r="J46" s="1">
        <f t="shared" si="20"/>
        <v>0.13443025031263178</v>
      </c>
      <c r="K46" s="1" t="e">
        <f>AF46/SUM(AF41:AF$77)</f>
        <v>#DIV/0!</v>
      </c>
      <c r="M46" t="s">
        <v>104</v>
      </c>
      <c r="N46" t="s">
        <v>145</v>
      </c>
      <c r="O46" s="2">
        <v>2034641970.58708</v>
      </c>
      <c r="P46" s="2">
        <v>3180759257.8151498</v>
      </c>
      <c r="Q46" s="2">
        <v>2097827605.44469</v>
      </c>
      <c r="R46" s="2">
        <v>2056396974.1877</v>
      </c>
      <c r="S46" s="2">
        <v>2359463210.69136</v>
      </c>
      <c r="T46" s="2">
        <v>3155816768.8715</v>
      </c>
      <c r="U46" s="2">
        <v>2108388325.2470901</v>
      </c>
      <c r="V46" s="2">
        <v>1732635444.3979101</v>
      </c>
      <c r="W46" s="2">
        <v>1834957160.48756</v>
      </c>
      <c r="X46" s="2">
        <v>2027440992.3643301</v>
      </c>
      <c r="Y46" s="2">
        <v>1976813360.30882</v>
      </c>
      <c r="Z46" s="2">
        <v>2216579364.3980098</v>
      </c>
      <c r="AA46" s="2">
        <v>2416303372.5264201</v>
      </c>
      <c r="AB46" s="2">
        <v>2196123948.05972</v>
      </c>
      <c r="AC46" s="2">
        <v>1935350507.58161</v>
      </c>
      <c r="AD46" s="2">
        <v>1774455566.3568599</v>
      </c>
      <c r="AE46" s="2">
        <v>1618161962.3536999</v>
      </c>
      <c r="AF46" s="2"/>
    </row>
    <row r="47" spans="1:32" x14ac:dyDescent="0.3">
      <c r="A47" t="str">
        <f t="shared" si="11"/>
        <v>BOEING</v>
      </c>
      <c r="B47" t="str">
        <f t="shared" si="12"/>
        <v>Non-development
or Commercial Similar</v>
      </c>
      <c r="C47" s="2">
        <f t="shared" si="13"/>
        <v>0</v>
      </c>
      <c r="D47" s="2">
        <f t="shared" si="14"/>
        <v>0</v>
      </c>
      <c r="E47" s="2">
        <f t="shared" si="15"/>
        <v>0</v>
      </c>
      <c r="F47" s="2">
        <f t="shared" si="16"/>
        <v>0</v>
      </c>
      <c r="G47" s="1" t="e">
        <f t="shared" si="17"/>
        <v>#DIV/0!</v>
      </c>
      <c r="H47" s="1" t="e">
        <f t="shared" si="18"/>
        <v>#DIV/0!</v>
      </c>
      <c r="I47" s="1" t="e">
        <f t="shared" si="19"/>
        <v>#DIV/0!</v>
      </c>
      <c r="J47" s="1">
        <f t="shared" si="20"/>
        <v>0</v>
      </c>
      <c r="K47" s="1" t="e">
        <f>AF47/SUM(AF41:AF$77)</f>
        <v>#DIV/0!</v>
      </c>
      <c r="M47" t="s">
        <v>104</v>
      </c>
      <c r="N47" t="s">
        <v>147</v>
      </c>
      <c r="O47" s="2"/>
      <c r="P47" s="2"/>
      <c r="Q47" s="2">
        <v>-18326289.0458472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3">
      <c r="A48" t="str">
        <f t="shared" si="11"/>
        <v>BOEING</v>
      </c>
      <c r="B48" t="str">
        <f t="shared" si="12"/>
        <v>Any Commercial
Classification</v>
      </c>
      <c r="C48" s="2">
        <f t="shared" si="13"/>
        <v>0</v>
      </c>
      <c r="D48" s="2">
        <f t="shared" si="14"/>
        <v>0</v>
      </c>
      <c r="E48" s="2">
        <f t="shared" si="15"/>
        <v>0</v>
      </c>
      <c r="F48" s="2">
        <f t="shared" si="16"/>
        <v>0</v>
      </c>
      <c r="G48" s="1" t="e">
        <f t="shared" si="17"/>
        <v>#DIV/0!</v>
      </c>
      <c r="H48" s="1" t="e">
        <f t="shared" si="18"/>
        <v>#DIV/0!</v>
      </c>
      <c r="I48" s="1" t="e">
        <f t="shared" si="19"/>
        <v>#DIV/0!</v>
      </c>
      <c r="J48" s="1">
        <f t="shared" si="20"/>
        <v>0</v>
      </c>
      <c r="K48" s="1" t="e">
        <f>AF48/SUM(AF41:AF$77)</f>
        <v>#DIV/0!</v>
      </c>
      <c r="M48" t="s">
        <v>104</v>
      </c>
      <c r="N48" t="s">
        <v>146</v>
      </c>
      <c r="O48" s="2">
        <v>17169708.991236199</v>
      </c>
      <c r="P48" s="2">
        <v>9858176.7966009695</v>
      </c>
      <c r="Q48" s="2">
        <v>51325700.999605797</v>
      </c>
      <c r="R48" s="2">
        <v>6971517.6862231502</v>
      </c>
      <c r="S48" s="2">
        <v>2501821.5991837699</v>
      </c>
      <c r="T48" s="2">
        <v>4357646.0543861296</v>
      </c>
      <c r="U48" s="2">
        <v>38583.259467982098</v>
      </c>
      <c r="V48" s="2">
        <v>1143920.48575617</v>
      </c>
      <c r="W48" s="2">
        <v>-13648.079767454799</v>
      </c>
      <c r="X48" s="2">
        <v>62065.2837361243</v>
      </c>
      <c r="Y48" s="2"/>
      <c r="Z48" s="2">
        <v>0</v>
      </c>
      <c r="AA48" s="2">
        <v>586057.94126479095</v>
      </c>
      <c r="AB48" s="2"/>
      <c r="AC48" s="2"/>
      <c r="AD48" s="2"/>
      <c r="AE48" s="2"/>
      <c r="AF48" s="2"/>
    </row>
    <row r="49" spans="1:32" x14ac:dyDescent="0.3">
      <c r="A49" t="str">
        <f t="shared" si="11"/>
        <v>CALIFORNIA INSTITUTE OF TECHNOLOGY</v>
      </c>
      <c r="B49" t="str">
        <f t="shared" si="12"/>
        <v>Not Classified
as Commercial</v>
      </c>
      <c r="C49" s="2">
        <f t="shared" si="13"/>
        <v>3261947423.2130599</v>
      </c>
      <c r="D49" s="2">
        <f t="shared" si="14"/>
        <v>2769225157.1985102</v>
      </c>
      <c r="E49" s="2">
        <f t="shared" si="15"/>
        <v>2915419456.0369</v>
      </c>
      <c r="F49" s="2">
        <f t="shared" si="16"/>
        <v>0</v>
      </c>
      <c r="G49" s="1">
        <f t="shared" si="17"/>
        <v>5.2792492679175185E-2</v>
      </c>
      <c r="H49" s="1">
        <f t="shared" si="18"/>
        <v>-0.10623346186089822</v>
      </c>
      <c r="I49" s="1">
        <f t="shared" si="19"/>
        <v>0</v>
      </c>
      <c r="J49" s="1">
        <f t="shared" si="20"/>
        <v>0.24220107526893575</v>
      </c>
      <c r="K49" s="1" t="e">
        <f>AF49/SUM(AF41:AF$77)</f>
        <v>#DIV/0!</v>
      </c>
      <c r="M49" t="s">
        <v>119</v>
      </c>
      <c r="N49" t="s">
        <v>145</v>
      </c>
      <c r="O49" s="2">
        <v>2448289948.2687402</v>
      </c>
      <c r="P49" s="2">
        <v>2471189805.40766</v>
      </c>
      <c r="Q49" s="2">
        <v>2387142862.5476799</v>
      </c>
      <c r="R49" s="2">
        <v>2250493111.6216202</v>
      </c>
      <c r="S49" s="2">
        <v>2174591654.3689899</v>
      </c>
      <c r="T49" s="2">
        <v>2190706122.9184899</v>
      </c>
      <c r="U49" s="2">
        <v>2199997972.1163402</v>
      </c>
      <c r="V49" s="2">
        <v>2171552269.7551799</v>
      </c>
      <c r="W49" s="2">
        <v>2322272523.13908</v>
      </c>
      <c r="X49" s="2">
        <v>2654696712.3975801</v>
      </c>
      <c r="Y49" s="2">
        <v>2871042800.5501099</v>
      </c>
      <c r="Z49" s="2">
        <v>3237174818.56495</v>
      </c>
      <c r="AA49" s="2">
        <v>3554393175.6540799</v>
      </c>
      <c r="AB49" s="2">
        <v>3261947423.2130599</v>
      </c>
      <c r="AC49" s="2">
        <v>2633492789.3917899</v>
      </c>
      <c r="AD49" s="2">
        <v>2769225157.1985102</v>
      </c>
      <c r="AE49" s="2">
        <v>2915419456.0369</v>
      </c>
      <c r="AF49" s="2"/>
    </row>
    <row r="50" spans="1:32" x14ac:dyDescent="0.3">
      <c r="A50" t="str">
        <f t="shared" si="11"/>
        <v>Firefly Aerospace</v>
      </c>
      <c r="B50" t="str">
        <f t="shared" si="12"/>
        <v>Any Commercial
Classification</v>
      </c>
      <c r="C50" s="2">
        <f t="shared" si="13"/>
        <v>0</v>
      </c>
      <c r="D50" s="2">
        <f t="shared" si="14"/>
        <v>39601641.323541701</v>
      </c>
      <c r="E50" s="2">
        <f t="shared" si="15"/>
        <v>94871677</v>
      </c>
      <c r="F50" s="2">
        <f t="shared" si="16"/>
        <v>0</v>
      </c>
      <c r="G50" s="1">
        <f t="shared" si="17"/>
        <v>1.3956501253295861</v>
      </c>
      <c r="H50" s="1" t="e">
        <f t="shared" si="18"/>
        <v>#DIV/0!</v>
      </c>
      <c r="I50" s="1">
        <f t="shared" si="19"/>
        <v>0</v>
      </c>
      <c r="J50" s="1">
        <f t="shared" si="20"/>
        <v>7.8815493030984056E-3</v>
      </c>
      <c r="K50" s="1" t="e">
        <f>AF50/SUM(AF41:AF$77)</f>
        <v>#DIV/0!</v>
      </c>
      <c r="M50" t="s">
        <v>110</v>
      </c>
      <c r="N50" t="s">
        <v>146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>
        <v>29312.746145944599</v>
      </c>
      <c r="AB50" s="2"/>
      <c r="AC50" s="2">
        <v>55831361.214721099</v>
      </c>
      <c r="AD50" s="2">
        <v>39601641.323541701</v>
      </c>
      <c r="AE50" s="2">
        <v>94871677</v>
      </c>
      <c r="AF50" s="2"/>
    </row>
    <row r="51" spans="1:32" x14ac:dyDescent="0.3">
      <c r="A51" t="str">
        <f t="shared" si="11"/>
        <v>JOHNS HOPKINS UNIVERSITY</v>
      </c>
      <c r="B51" t="str">
        <f t="shared" si="12"/>
        <v>Not Classified
as Commercial</v>
      </c>
      <c r="C51" s="2">
        <f t="shared" si="13"/>
        <v>370453006.38757497</v>
      </c>
      <c r="D51" s="2">
        <f t="shared" si="14"/>
        <v>408544387.81601101</v>
      </c>
      <c r="E51" s="2">
        <f t="shared" si="15"/>
        <v>507034415.44929999</v>
      </c>
      <c r="F51" s="2">
        <f t="shared" si="16"/>
        <v>0</v>
      </c>
      <c r="G51" s="1">
        <f t="shared" si="17"/>
        <v>0.24107546345158504</v>
      </c>
      <c r="H51" s="1">
        <f t="shared" si="18"/>
        <v>0.36868754391705738</v>
      </c>
      <c r="I51" s="1">
        <f t="shared" si="19"/>
        <v>0</v>
      </c>
      <c r="J51" s="1">
        <f t="shared" si="20"/>
        <v>4.2122336930244607E-2</v>
      </c>
      <c r="K51" s="1" t="e">
        <f>AF51/SUM(AF41:AF$77)</f>
        <v>#DIV/0!</v>
      </c>
      <c r="M51" t="s">
        <v>120</v>
      </c>
      <c r="N51" t="s">
        <v>145</v>
      </c>
      <c r="O51" s="2">
        <v>146179685.83944699</v>
      </c>
      <c r="P51" s="2">
        <v>232434100.19637099</v>
      </c>
      <c r="Q51" s="2">
        <v>330973226.94653398</v>
      </c>
      <c r="R51" s="2">
        <v>280243859.49508297</v>
      </c>
      <c r="S51" s="2">
        <v>226530223.26901901</v>
      </c>
      <c r="T51" s="2">
        <v>248499615.05342099</v>
      </c>
      <c r="U51" s="2">
        <v>213139595.07482299</v>
      </c>
      <c r="V51" s="2">
        <v>203080373.17744601</v>
      </c>
      <c r="W51" s="2">
        <v>266494045.12260199</v>
      </c>
      <c r="X51" s="2">
        <v>280966497.17200398</v>
      </c>
      <c r="Y51" s="2">
        <v>196317693.479366</v>
      </c>
      <c r="Z51" s="2">
        <v>343584887.833601</v>
      </c>
      <c r="AA51" s="2">
        <v>244567757.89512101</v>
      </c>
      <c r="AB51" s="2">
        <v>370453006.38757497</v>
      </c>
      <c r="AC51" s="2">
        <v>304352384.80897498</v>
      </c>
      <c r="AD51" s="2">
        <v>408544387.81601101</v>
      </c>
      <c r="AE51" s="2">
        <v>507034415.44929999</v>
      </c>
      <c r="AF51" s="2"/>
    </row>
    <row r="52" spans="1:32" x14ac:dyDescent="0.3">
      <c r="A52" t="str">
        <f t="shared" si="11"/>
        <v>LORAL SPACE</v>
      </c>
      <c r="B52" t="str">
        <f t="shared" si="12"/>
        <v>Not Classified
as Commercial</v>
      </c>
      <c r="C52" s="2">
        <f t="shared" si="13"/>
        <v>0</v>
      </c>
      <c r="D52" s="2">
        <f t="shared" si="14"/>
        <v>0</v>
      </c>
      <c r="E52" s="2">
        <f t="shared" si="15"/>
        <v>0</v>
      </c>
      <c r="F52" s="2">
        <f t="shared" si="16"/>
        <v>0</v>
      </c>
      <c r="G52" s="1" t="e">
        <f t="shared" si="17"/>
        <v>#DIV/0!</v>
      </c>
      <c r="H52" s="1" t="e">
        <f t="shared" si="18"/>
        <v>#DIV/0!</v>
      </c>
      <c r="I52" s="1" t="e">
        <f t="shared" si="19"/>
        <v>#DIV/0!</v>
      </c>
      <c r="J52" s="1">
        <f t="shared" si="20"/>
        <v>0</v>
      </c>
      <c r="K52" s="1" t="e">
        <f>AF52/SUM(AF41:AF$77)</f>
        <v>#DIV/0!</v>
      </c>
      <c r="M52" t="s">
        <v>121</v>
      </c>
      <c r="N52" t="s">
        <v>145</v>
      </c>
      <c r="O52" s="2">
        <v>77133519.469459906</v>
      </c>
      <c r="P52" s="2">
        <v>0</v>
      </c>
      <c r="Q52" s="2">
        <v>119506880.00922</v>
      </c>
      <c r="R52" s="2">
        <v>37681970.482605599</v>
      </c>
      <c r="S52" s="2">
        <v>42306832.799133003</v>
      </c>
      <c r="T52" s="2">
        <v>16732312.6051549</v>
      </c>
      <c r="U52" s="2">
        <v>161998.70690758599</v>
      </c>
      <c r="V52" s="2"/>
      <c r="W52" s="2">
        <v>0</v>
      </c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3">
      <c r="A53" t="str">
        <f t="shared" si="11"/>
        <v>LORAL SPACE</v>
      </c>
      <c r="B53" t="str">
        <f t="shared" si="12"/>
        <v>Any Commercial
Classification</v>
      </c>
      <c r="C53" s="2">
        <f t="shared" si="13"/>
        <v>0</v>
      </c>
      <c r="D53" s="2">
        <f t="shared" si="14"/>
        <v>0</v>
      </c>
      <c r="E53" s="2">
        <f t="shared" si="15"/>
        <v>0</v>
      </c>
      <c r="F53" s="2">
        <f t="shared" si="16"/>
        <v>0</v>
      </c>
      <c r="G53" s="1" t="e">
        <f t="shared" si="17"/>
        <v>#DIV/0!</v>
      </c>
      <c r="H53" s="1" t="e">
        <f t="shared" si="18"/>
        <v>#DIV/0!</v>
      </c>
      <c r="I53" s="1" t="e">
        <f t="shared" si="19"/>
        <v>#DIV/0!</v>
      </c>
      <c r="J53" s="1">
        <f t="shared" si="20"/>
        <v>0</v>
      </c>
      <c r="K53" s="1" t="e">
        <f>AF53/SUM(AF41:AF$77)</f>
        <v>#DIV/0!</v>
      </c>
      <c r="M53" t="s">
        <v>121</v>
      </c>
      <c r="N53" t="s">
        <v>146</v>
      </c>
      <c r="O53" s="2">
        <v>1012848.28799472</v>
      </c>
      <c r="P53" s="2"/>
      <c r="Q53" s="2">
        <v>68648.071043778895</v>
      </c>
      <c r="R53" s="2">
        <v>15471.147438575599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3">
      <c r="A54" t="str">
        <f t="shared" si="11"/>
        <v>MAXAR TECHNOLOGIES</v>
      </c>
      <c r="B54" t="str">
        <f t="shared" si="12"/>
        <v>Not Classified
as Commercial</v>
      </c>
      <c r="C54" s="2">
        <f t="shared" si="13"/>
        <v>108652575.726999</v>
      </c>
      <c r="D54" s="2">
        <f t="shared" si="14"/>
        <v>203626022.160826</v>
      </c>
      <c r="E54" s="2">
        <f t="shared" si="15"/>
        <v>183028480</v>
      </c>
      <c r="F54" s="2">
        <f t="shared" si="16"/>
        <v>0</v>
      </c>
      <c r="G54" s="1">
        <f t="shared" si="17"/>
        <v>-0.10115378153661436</v>
      </c>
      <c r="H54" s="1">
        <f t="shared" si="18"/>
        <v>0.68452960065924495</v>
      </c>
      <c r="I54" s="1">
        <f t="shared" si="19"/>
        <v>0</v>
      </c>
      <c r="J54" s="1">
        <f t="shared" si="20"/>
        <v>1.5205254451137828E-2</v>
      </c>
      <c r="K54" s="1" t="e">
        <f>AF54/SUM(AF41:AF$77)</f>
        <v>#DIV/0!</v>
      </c>
      <c r="M54" t="s">
        <v>122</v>
      </c>
      <c r="N54" t="s">
        <v>145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>
        <v>26660934.670906499</v>
      </c>
      <c r="AA54" s="2">
        <v>241199872.36808199</v>
      </c>
      <c r="AB54" s="2">
        <v>108652575.726999</v>
      </c>
      <c r="AC54" s="2">
        <v>98190959.9706534</v>
      </c>
      <c r="AD54" s="2">
        <v>203626022.160826</v>
      </c>
      <c r="AE54" s="2">
        <v>183028480</v>
      </c>
      <c r="AF54" s="2"/>
    </row>
    <row r="55" spans="1:32" x14ac:dyDescent="0.3">
      <c r="A55" t="str">
        <f t="shared" si="11"/>
        <v>MAXAR TECHNOLOGIES</v>
      </c>
      <c r="B55" t="str">
        <f t="shared" si="12"/>
        <v>Any Commercial
Classification</v>
      </c>
      <c r="C55" s="2">
        <f t="shared" si="13"/>
        <v>34378240.650633603</v>
      </c>
      <c r="D55" s="2">
        <f t="shared" si="14"/>
        <v>12801038.7062103</v>
      </c>
      <c r="E55" s="2">
        <f t="shared" si="15"/>
        <v>2637413</v>
      </c>
      <c r="F55" s="2">
        <f t="shared" si="16"/>
        <v>0</v>
      </c>
      <c r="G55" s="1">
        <f t="shared" si="17"/>
        <v>-0.79396882858259898</v>
      </c>
      <c r="H55" s="1">
        <f t="shared" si="18"/>
        <v>-0.92328249060786671</v>
      </c>
      <c r="I55" s="1">
        <f t="shared" si="19"/>
        <v>0</v>
      </c>
      <c r="J55" s="1">
        <f t="shared" si="20"/>
        <v>2.1910544062726618E-4</v>
      </c>
      <c r="K55" s="1" t="e">
        <f>AF55/SUM(AF41:AF$77)</f>
        <v>#DIV/0!</v>
      </c>
      <c r="M55" t="s">
        <v>122</v>
      </c>
      <c r="N55" t="s">
        <v>146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>
        <v>24798529.304016199</v>
      </c>
      <c r="AB55" s="2">
        <v>34378240.650633603</v>
      </c>
      <c r="AC55" s="2">
        <v>6585611.6048482703</v>
      </c>
      <c r="AD55" s="2">
        <v>12801038.7062103</v>
      </c>
      <c r="AE55" s="2">
        <v>2637413</v>
      </c>
      <c r="AF55" s="2"/>
    </row>
    <row r="56" spans="1:32" x14ac:dyDescent="0.3">
      <c r="A56" t="str">
        <f t="shared" si="11"/>
        <v>MDA</v>
      </c>
      <c r="B56" t="str">
        <f t="shared" si="12"/>
        <v>Not Classified
as Commercial</v>
      </c>
      <c r="C56" s="2">
        <f t="shared" si="13"/>
        <v>0</v>
      </c>
      <c r="D56" s="2">
        <f t="shared" si="14"/>
        <v>0</v>
      </c>
      <c r="E56" s="2">
        <f t="shared" si="15"/>
        <v>0</v>
      </c>
      <c r="F56" s="2">
        <f t="shared" si="16"/>
        <v>0</v>
      </c>
      <c r="G56" s="1" t="e">
        <f t="shared" si="17"/>
        <v>#DIV/0!</v>
      </c>
      <c r="H56" s="1" t="e">
        <f t="shared" si="18"/>
        <v>#DIV/0!</v>
      </c>
      <c r="I56" s="1" t="e">
        <f t="shared" si="19"/>
        <v>#DIV/0!</v>
      </c>
      <c r="J56" s="1">
        <f t="shared" si="20"/>
        <v>0</v>
      </c>
      <c r="K56" s="1" t="e">
        <f>AF56/SUM(AF41:AF$77)</f>
        <v>#DIV/0!</v>
      </c>
      <c r="M56" t="s">
        <v>123</v>
      </c>
      <c r="N56" t="s">
        <v>145</v>
      </c>
      <c r="O56" s="2"/>
      <c r="P56" s="2">
        <v>-2022.7336033172401</v>
      </c>
      <c r="Q56" s="2">
        <v>2002.2582881338999</v>
      </c>
      <c r="R56" s="2">
        <v>1347561.3286764701</v>
      </c>
      <c r="S56" s="2">
        <v>2431300.4204110499</v>
      </c>
      <c r="T56" s="2">
        <v>731852.09758691001</v>
      </c>
      <c r="U56" s="2">
        <v>5342091.1085812096</v>
      </c>
      <c r="V56" s="2">
        <v>6763217.8084352901</v>
      </c>
      <c r="W56" s="2">
        <v>0</v>
      </c>
      <c r="X56" s="2">
        <v>1385313.2327248999</v>
      </c>
      <c r="Y56" s="2">
        <v>29215512.371912301</v>
      </c>
      <c r="Z56" s="2">
        <v>298542.47416931001</v>
      </c>
      <c r="AA56" s="2"/>
      <c r="AB56" s="2"/>
      <c r="AC56" s="2"/>
      <c r="AD56" s="2"/>
      <c r="AE56" s="2"/>
      <c r="AF56" s="2"/>
    </row>
    <row r="57" spans="1:32" x14ac:dyDescent="0.3">
      <c r="A57" t="str">
        <f t="shared" si="11"/>
        <v>MDA</v>
      </c>
      <c r="B57" t="str">
        <f t="shared" si="12"/>
        <v>Any Commercial
Classification</v>
      </c>
      <c r="C57" s="2">
        <f t="shared" si="13"/>
        <v>0</v>
      </c>
      <c r="D57" s="2">
        <f t="shared" si="14"/>
        <v>0</v>
      </c>
      <c r="E57" s="2">
        <f t="shared" si="15"/>
        <v>0</v>
      </c>
      <c r="F57" s="2">
        <f t="shared" si="16"/>
        <v>0</v>
      </c>
      <c r="G57" s="1" t="e">
        <f t="shared" si="17"/>
        <v>#DIV/0!</v>
      </c>
      <c r="H57" s="1" t="e">
        <f t="shared" si="18"/>
        <v>#DIV/0!</v>
      </c>
      <c r="I57" s="1" t="e">
        <f t="shared" si="19"/>
        <v>#DIV/0!</v>
      </c>
      <c r="J57" s="1">
        <f t="shared" si="20"/>
        <v>0</v>
      </c>
      <c r="K57" s="1" t="e">
        <f>AF57/SUM(AF41:AF$77)</f>
        <v>#DIV/0!</v>
      </c>
      <c r="M57" t="s">
        <v>123</v>
      </c>
      <c r="N57" t="s">
        <v>146</v>
      </c>
      <c r="O57" s="2">
        <v>38934.4119787011</v>
      </c>
      <c r="P57" s="2"/>
      <c r="Q57" s="2"/>
      <c r="R57" s="2"/>
      <c r="S57" s="2"/>
      <c r="T57" s="2"/>
      <c r="U57" s="2"/>
      <c r="V57" s="2">
        <v>2183368.2671690099</v>
      </c>
      <c r="W57" s="2">
        <v>0</v>
      </c>
      <c r="X57" s="2">
        <v>62065.2837361243</v>
      </c>
      <c r="Y57" s="2"/>
      <c r="Z57" s="2"/>
      <c r="AA57" s="2"/>
      <c r="AB57" s="2"/>
      <c r="AC57" s="2"/>
      <c r="AD57" s="2"/>
      <c r="AE57" s="2"/>
      <c r="AF57" s="2"/>
    </row>
    <row r="58" spans="1:32" x14ac:dyDescent="0.3">
      <c r="A58" t="str">
        <f t="shared" si="11"/>
        <v>NORTHROP GRUMMAN</v>
      </c>
      <c r="B58" t="str">
        <f t="shared" si="12"/>
        <v>Not Classified
as Commercial</v>
      </c>
      <c r="C58" s="2">
        <f t="shared" si="13"/>
        <v>1671441267.3132401</v>
      </c>
      <c r="D58" s="2">
        <f t="shared" si="14"/>
        <v>1188024286.1788099</v>
      </c>
      <c r="E58" s="2">
        <f t="shared" si="15"/>
        <v>1520729273.7625</v>
      </c>
      <c r="F58" s="2">
        <f t="shared" si="16"/>
        <v>0</v>
      </c>
      <c r="G58" s="1">
        <f t="shared" si="17"/>
        <v>0.28004897833680698</v>
      </c>
      <c r="H58" s="1">
        <f t="shared" si="18"/>
        <v>-9.0168883883668949E-2</v>
      </c>
      <c r="I58" s="1">
        <f t="shared" si="19"/>
        <v>0</v>
      </c>
      <c r="J58" s="1">
        <f t="shared" si="20"/>
        <v>0.12633594268418147</v>
      </c>
      <c r="K58" s="1" t="e">
        <f>AF58/SUM(AF41:AF$77)</f>
        <v>#DIV/0!</v>
      </c>
      <c r="M58" t="s">
        <v>111</v>
      </c>
      <c r="N58" t="s">
        <v>145</v>
      </c>
      <c r="O58" s="2">
        <v>1838202873.2416699</v>
      </c>
      <c r="P58" s="2">
        <v>1966972927.1574299</v>
      </c>
      <c r="Q58" s="2">
        <v>1705117020.84039</v>
      </c>
      <c r="R58" s="2">
        <v>1706679695.6168201</v>
      </c>
      <c r="S58" s="2">
        <v>998383571.44135702</v>
      </c>
      <c r="T58" s="2">
        <v>867550843.35697806</v>
      </c>
      <c r="U58" s="2">
        <v>846739958.77931798</v>
      </c>
      <c r="V58" s="2">
        <v>846308003.94950104</v>
      </c>
      <c r="W58" s="2">
        <v>655778268.37138498</v>
      </c>
      <c r="X58" s="2">
        <v>800355744.300897</v>
      </c>
      <c r="Y58" s="2">
        <v>758360573.810274</v>
      </c>
      <c r="Z58" s="2">
        <v>771087842.36491096</v>
      </c>
      <c r="AA58" s="2">
        <v>1396545076.8229201</v>
      </c>
      <c r="AB58" s="2">
        <v>1671441267.3132401</v>
      </c>
      <c r="AC58" s="2">
        <v>1416366995.74792</v>
      </c>
      <c r="AD58" s="2">
        <v>1188024286.1788099</v>
      </c>
      <c r="AE58" s="2">
        <v>1520729273.7625</v>
      </c>
      <c r="AF58" s="2"/>
    </row>
    <row r="59" spans="1:32" x14ac:dyDescent="0.3">
      <c r="A59" t="str">
        <f t="shared" si="11"/>
        <v>NORTHROP GRUMMAN</v>
      </c>
      <c r="B59" t="str">
        <f t="shared" si="12"/>
        <v>Non-development
or Commercial Similar</v>
      </c>
      <c r="C59" s="2">
        <f t="shared" si="13"/>
        <v>0</v>
      </c>
      <c r="D59" s="2">
        <f t="shared" si="14"/>
        <v>0</v>
      </c>
      <c r="E59" s="2">
        <f t="shared" si="15"/>
        <v>0</v>
      </c>
      <c r="F59" s="2">
        <f t="shared" si="16"/>
        <v>0</v>
      </c>
      <c r="G59" s="1" t="e">
        <f t="shared" si="17"/>
        <v>#DIV/0!</v>
      </c>
      <c r="H59" s="1" t="e">
        <f t="shared" si="18"/>
        <v>#DIV/0!</v>
      </c>
      <c r="I59" s="1" t="e">
        <f t="shared" si="19"/>
        <v>#DIV/0!</v>
      </c>
      <c r="J59" s="1">
        <f t="shared" si="20"/>
        <v>0</v>
      </c>
      <c r="K59" s="1" t="e">
        <f>AF59/SUM(AF41:AF$77)</f>
        <v>#DIV/0!</v>
      </c>
      <c r="M59" t="s">
        <v>111</v>
      </c>
      <c r="N59" t="s">
        <v>147</v>
      </c>
      <c r="O59" s="2"/>
      <c r="P59" s="2"/>
      <c r="Q59" s="2"/>
      <c r="R59" s="2"/>
      <c r="S59" s="2">
        <v>22663.280294345299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x14ac:dyDescent="0.3">
      <c r="A60" t="str">
        <f t="shared" si="11"/>
        <v>NORTHROP GRUMMAN</v>
      </c>
      <c r="B60" t="str">
        <f t="shared" si="12"/>
        <v>Any Commercial
Classification</v>
      </c>
      <c r="C60" s="2">
        <f t="shared" si="13"/>
        <v>551465969.011289</v>
      </c>
      <c r="D60" s="2">
        <f t="shared" si="14"/>
        <v>512016614.23000401</v>
      </c>
      <c r="E60" s="2">
        <f t="shared" si="15"/>
        <v>496238135.95310003</v>
      </c>
      <c r="F60" s="2">
        <f t="shared" si="16"/>
        <v>0</v>
      </c>
      <c r="G60" s="1">
        <f t="shared" si="17"/>
        <v>-3.0816340404563713E-2</v>
      </c>
      <c r="H60" s="1">
        <f t="shared" si="18"/>
        <v>-0.10014730946536143</v>
      </c>
      <c r="I60" s="1">
        <f t="shared" si="19"/>
        <v>0</v>
      </c>
      <c r="J60" s="1">
        <f t="shared" si="20"/>
        <v>4.1225426368209001E-2</v>
      </c>
      <c r="K60" s="1" t="e">
        <f>AF60/SUM(AF41:AF$77)</f>
        <v>#DIV/0!</v>
      </c>
      <c r="M60" t="s">
        <v>111</v>
      </c>
      <c r="N60" t="s">
        <v>146</v>
      </c>
      <c r="O60" s="2"/>
      <c r="P60" s="2"/>
      <c r="Q60" s="2">
        <v>170625.26111580999</v>
      </c>
      <c r="R60" s="2">
        <v>6736972.2442970099</v>
      </c>
      <c r="S60" s="2"/>
      <c r="T60" s="2"/>
      <c r="U60" s="2">
        <v>69926.041735023697</v>
      </c>
      <c r="V60" s="2">
        <v>644735.91550531005</v>
      </c>
      <c r="W60" s="2">
        <v>912758.31771854602</v>
      </c>
      <c r="X60" s="2">
        <v>68271.812109736798</v>
      </c>
      <c r="Y60" s="2">
        <v>0</v>
      </c>
      <c r="Z60" s="2">
        <v>888636.64008026198</v>
      </c>
      <c r="AA60" s="2">
        <v>457942145.111664</v>
      </c>
      <c r="AB60" s="2">
        <v>551465969.011289</v>
      </c>
      <c r="AC60" s="2">
        <v>459791953.06683099</v>
      </c>
      <c r="AD60" s="2">
        <v>512016614.23000401</v>
      </c>
      <c r="AE60" s="2">
        <v>496238135.95310003</v>
      </c>
      <c r="AF60" s="2"/>
    </row>
    <row r="61" spans="1:32" x14ac:dyDescent="0.3">
      <c r="A61" t="str">
        <f t="shared" si="11"/>
        <v>ORBITAL SCIENCES</v>
      </c>
      <c r="B61" t="str">
        <f t="shared" si="12"/>
        <v>Not Classified
as Commercial</v>
      </c>
      <c r="C61" s="2">
        <f t="shared" si="13"/>
        <v>0</v>
      </c>
      <c r="D61" s="2">
        <f t="shared" si="14"/>
        <v>0</v>
      </c>
      <c r="E61" s="2">
        <f t="shared" si="15"/>
        <v>0</v>
      </c>
      <c r="F61" s="2">
        <f t="shared" si="16"/>
        <v>0</v>
      </c>
      <c r="G61" s="1" t="e">
        <f t="shared" si="17"/>
        <v>#DIV/0!</v>
      </c>
      <c r="H61" s="1" t="e">
        <f t="shared" si="18"/>
        <v>#DIV/0!</v>
      </c>
      <c r="I61" s="1" t="e">
        <f t="shared" si="19"/>
        <v>#DIV/0!</v>
      </c>
      <c r="J61" s="1">
        <f t="shared" si="20"/>
        <v>0</v>
      </c>
      <c r="K61" s="1" t="e">
        <f>AF61/SUM(AF41:AF$77)</f>
        <v>#DIV/0!</v>
      </c>
      <c r="M61" t="s">
        <v>124</v>
      </c>
      <c r="N61" t="s">
        <v>145</v>
      </c>
      <c r="O61" s="2">
        <v>255712812.35818699</v>
      </c>
      <c r="P61" s="2">
        <v>268226515.238987</v>
      </c>
      <c r="Q61" s="2">
        <v>391859432.67916</v>
      </c>
      <c r="R61" s="2">
        <v>520524588.44343799</v>
      </c>
      <c r="S61" s="2">
        <v>580738692.94478798</v>
      </c>
      <c r="T61" s="2">
        <v>868047605.63384295</v>
      </c>
      <c r="U61" s="2">
        <v>502241145.63813603</v>
      </c>
      <c r="V61" s="2">
        <v>1050650327.60897</v>
      </c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x14ac:dyDescent="0.3">
      <c r="A62" t="str">
        <f t="shared" si="11"/>
        <v>ORBITAL SCIENCES</v>
      </c>
      <c r="B62" t="str">
        <f t="shared" si="12"/>
        <v>Any Commercial
Classification</v>
      </c>
      <c r="C62" s="2">
        <f t="shared" si="13"/>
        <v>0</v>
      </c>
      <c r="D62" s="2">
        <f t="shared" si="14"/>
        <v>0</v>
      </c>
      <c r="E62" s="2">
        <f t="shared" si="15"/>
        <v>0</v>
      </c>
      <c r="F62" s="2">
        <f t="shared" si="16"/>
        <v>0</v>
      </c>
      <c r="G62" s="1" t="e">
        <f t="shared" si="17"/>
        <v>#DIV/0!</v>
      </c>
      <c r="H62" s="1" t="e">
        <f t="shared" si="18"/>
        <v>#DIV/0!</v>
      </c>
      <c r="I62" s="1" t="e">
        <f t="shared" si="19"/>
        <v>#DIV/0!</v>
      </c>
      <c r="J62" s="1">
        <f t="shared" si="20"/>
        <v>0</v>
      </c>
      <c r="K62" s="1" t="e">
        <f>AF62/SUM(AF41:AF$77)</f>
        <v>#DIV/0!</v>
      </c>
      <c r="M62" t="s">
        <v>124</v>
      </c>
      <c r="N62" t="s">
        <v>146</v>
      </c>
      <c r="O62" s="2">
        <v>1096009.3603876301</v>
      </c>
      <c r="P62" s="2">
        <v>28663.7725142483</v>
      </c>
      <c r="Q62" s="2">
        <v>6198550.1156695997</v>
      </c>
      <c r="R62" s="2">
        <v>55897695.871717699</v>
      </c>
      <c r="S62" s="2">
        <v>38117733.280513898</v>
      </c>
      <c r="T62" s="2">
        <v>7428468.9402485099</v>
      </c>
      <c r="U62" s="2">
        <v>11003532.2949083</v>
      </c>
      <c r="V62" s="2">
        <v>27877148.4030817</v>
      </c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x14ac:dyDescent="0.3">
      <c r="A63" t="str">
        <f t="shared" si="11"/>
        <v>Orbital ATK</v>
      </c>
      <c r="B63" t="str">
        <f t="shared" si="12"/>
        <v>Not Classified
as Commercial</v>
      </c>
      <c r="C63" s="2">
        <f t="shared" si="13"/>
        <v>26857.2518211809</v>
      </c>
      <c r="D63" s="2">
        <f t="shared" si="14"/>
        <v>348879.88743683998</v>
      </c>
      <c r="E63" s="2">
        <f t="shared" si="15"/>
        <v>0</v>
      </c>
      <c r="F63" s="2">
        <f t="shared" si="16"/>
        <v>0</v>
      </c>
      <c r="G63" s="1">
        <f t="shared" si="17"/>
        <v>-1</v>
      </c>
      <c r="H63" s="1">
        <f t="shared" si="18"/>
        <v>-1</v>
      </c>
      <c r="I63" s="1" t="e">
        <f t="shared" si="19"/>
        <v>#DIV/0!</v>
      </c>
      <c r="J63" s="1">
        <f t="shared" si="20"/>
        <v>0</v>
      </c>
      <c r="K63" s="1" t="e">
        <f>AF63/SUM(AF41:AF$77)</f>
        <v>#DIV/0!</v>
      </c>
      <c r="M63" t="s">
        <v>125</v>
      </c>
      <c r="N63" t="s">
        <v>145</v>
      </c>
      <c r="O63" s="2"/>
      <c r="P63" s="2"/>
      <c r="Q63" s="2"/>
      <c r="R63" s="2"/>
      <c r="S63" s="2"/>
      <c r="T63" s="2"/>
      <c r="U63" s="2"/>
      <c r="V63" s="2"/>
      <c r="W63" s="2">
        <v>901239893.02216101</v>
      </c>
      <c r="X63" s="2">
        <v>1226988161.0563099</v>
      </c>
      <c r="Y63" s="2">
        <v>1211439598.2636299</v>
      </c>
      <c r="Z63" s="2">
        <v>1174831922.8901601</v>
      </c>
      <c r="AA63" s="2">
        <v>120216.261983902</v>
      </c>
      <c r="AB63" s="2">
        <v>26857.2518211809</v>
      </c>
      <c r="AC63" s="2">
        <v>465344.04280408402</v>
      </c>
      <c r="AD63" s="2">
        <v>348879.88743683998</v>
      </c>
      <c r="AE63" s="2">
        <v>0</v>
      </c>
      <c r="AF63" s="2"/>
    </row>
    <row r="64" spans="1:32" x14ac:dyDescent="0.3">
      <c r="A64" t="str">
        <f t="shared" si="11"/>
        <v>Orbital ATK</v>
      </c>
      <c r="B64" t="str">
        <f t="shared" si="12"/>
        <v>Any Commercial
Classification</v>
      </c>
      <c r="C64" s="2">
        <f t="shared" si="13"/>
        <v>0</v>
      </c>
      <c r="D64" s="2">
        <f t="shared" si="14"/>
        <v>0</v>
      </c>
      <c r="E64" s="2">
        <f t="shared" si="15"/>
        <v>0</v>
      </c>
      <c r="F64" s="2">
        <f t="shared" si="16"/>
        <v>0</v>
      </c>
      <c r="G64" s="1" t="e">
        <f t="shared" si="17"/>
        <v>#DIV/0!</v>
      </c>
      <c r="H64" s="1" t="e">
        <f t="shared" si="18"/>
        <v>#DIV/0!</v>
      </c>
      <c r="I64" s="1" t="e">
        <f t="shared" si="19"/>
        <v>#DIV/0!</v>
      </c>
      <c r="J64" s="1">
        <f t="shared" si="20"/>
        <v>0</v>
      </c>
      <c r="K64" s="1" t="e">
        <f>AF64/SUM(AF41:AF$77)</f>
        <v>#DIV/0!</v>
      </c>
      <c r="M64" t="s">
        <v>125</v>
      </c>
      <c r="N64" t="s">
        <v>146</v>
      </c>
      <c r="O64" s="2"/>
      <c r="P64" s="2"/>
      <c r="Q64" s="2"/>
      <c r="R64" s="2"/>
      <c r="S64" s="2"/>
      <c r="T64" s="2"/>
      <c r="U64" s="2"/>
      <c r="V64" s="2"/>
      <c r="W64" s="2">
        <v>79437763.197327897</v>
      </c>
      <c r="X64" s="2">
        <v>36484674.910894297</v>
      </c>
      <c r="Y64" s="2">
        <v>141494371.07703099</v>
      </c>
      <c r="Z64" s="2">
        <v>161079503.89242601</v>
      </c>
      <c r="AA64" s="2"/>
      <c r="AB64" s="2"/>
      <c r="AC64" s="2"/>
      <c r="AD64" s="2"/>
      <c r="AE64" s="2"/>
      <c r="AF64" s="2"/>
    </row>
    <row r="65" spans="1:32" x14ac:dyDescent="0.3">
      <c r="A65" t="str">
        <f t="shared" si="11"/>
        <v>RUSSIA SPACE AGENCY</v>
      </c>
      <c r="B65" t="str">
        <f t="shared" si="12"/>
        <v>Not Classified
as Commercial</v>
      </c>
      <c r="C65" s="2">
        <f t="shared" si="13"/>
        <v>157877867.49397501</v>
      </c>
      <c r="D65" s="2">
        <f t="shared" si="14"/>
        <v>2619052.4772875099</v>
      </c>
      <c r="E65" s="2">
        <f t="shared" si="15"/>
        <v>6014852</v>
      </c>
      <c r="F65" s="2">
        <f t="shared" si="16"/>
        <v>0</v>
      </c>
      <c r="G65" s="1">
        <f t="shared" si="17"/>
        <v>1.296575594479664</v>
      </c>
      <c r="H65" s="1">
        <f t="shared" si="18"/>
        <v>-0.96190186695909397</v>
      </c>
      <c r="I65" s="1">
        <f t="shared" si="19"/>
        <v>0</v>
      </c>
      <c r="J65" s="1">
        <f t="shared" si="20"/>
        <v>4.9968920217189846E-4</v>
      </c>
      <c r="K65" s="1" t="e">
        <f>AF65/SUM(AF41:AF$77)</f>
        <v>#DIV/0!</v>
      </c>
      <c r="M65" t="s">
        <v>112</v>
      </c>
      <c r="N65" t="s">
        <v>145</v>
      </c>
      <c r="O65" s="2">
        <v>141637178.26215899</v>
      </c>
      <c r="P65" s="2">
        <v>277098307.63822001</v>
      </c>
      <c r="Q65" s="2">
        <v>531600036.81458801</v>
      </c>
      <c r="R65" s="2">
        <v>464485088.56079799</v>
      </c>
      <c r="S65" s="2">
        <v>552450019.41364002</v>
      </c>
      <c r="T65" s="2">
        <v>768656839.40025604</v>
      </c>
      <c r="U65" s="2">
        <v>366868123.61607599</v>
      </c>
      <c r="V65" s="2">
        <v>394778719.06763297</v>
      </c>
      <c r="W65" s="2">
        <v>575406808.55172098</v>
      </c>
      <c r="X65" s="2">
        <v>292729219.48913699</v>
      </c>
      <c r="Y65" s="2">
        <v>311189687.15396202</v>
      </c>
      <c r="Z65" s="2">
        <v>152210296.100788</v>
      </c>
      <c r="AA65" s="2">
        <v>216362793.531582</v>
      </c>
      <c r="AB65" s="2">
        <v>157877867.49397501</v>
      </c>
      <c r="AC65" s="2">
        <v>3819800.2749513201</v>
      </c>
      <c r="AD65" s="2">
        <v>2619052.4772875099</v>
      </c>
      <c r="AE65" s="2">
        <v>6014852</v>
      </c>
      <c r="AF65" s="2"/>
    </row>
    <row r="66" spans="1:32" x14ac:dyDescent="0.3">
      <c r="A66" t="str">
        <f t="shared" si="11"/>
        <v>Rocket Lab</v>
      </c>
      <c r="B66" t="str">
        <f t="shared" si="12"/>
        <v>Not Classified
as Commercial</v>
      </c>
      <c r="C66" s="2">
        <f t="shared" si="13"/>
        <v>0</v>
      </c>
      <c r="D66" s="2">
        <f t="shared" si="14"/>
        <v>387971.98664061201</v>
      </c>
      <c r="E66" s="2">
        <f t="shared" si="15"/>
        <v>1128350</v>
      </c>
      <c r="F66" s="2">
        <f t="shared" si="16"/>
        <v>0</v>
      </c>
      <c r="G66" s="1">
        <f t="shared" si="17"/>
        <v>1.9083285362177924</v>
      </c>
      <c r="H66" s="1" t="e">
        <f t="shared" si="18"/>
        <v>#DIV/0!</v>
      </c>
      <c r="I66" s="1">
        <f t="shared" si="19"/>
        <v>0</v>
      </c>
      <c r="J66" s="1">
        <f t="shared" si="20"/>
        <v>9.3738684055844036E-5</v>
      </c>
      <c r="K66" s="1" t="e">
        <f>AF66/SUM(AF41:AF$77)</f>
        <v>#DIV/0!</v>
      </c>
      <c r="M66" t="s">
        <v>113</v>
      </c>
      <c r="N66" t="s">
        <v>145</v>
      </c>
      <c r="O66" s="2"/>
      <c r="P66" s="2"/>
      <c r="Q66" s="2"/>
      <c r="R66" s="2"/>
      <c r="S66" s="2"/>
      <c r="T66" s="2"/>
      <c r="U66" s="2"/>
      <c r="V66" s="2"/>
      <c r="W66" s="2">
        <v>125077.956947493</v>
      </c>
      <c r="X66" s="2"/>
      <c r="Y66" s="2"/>
      <c r="Z66" s="2"/>
      <c r="AA66" s="2"/>
      <c r="AB66" s="2"/>
      <c r="AC66" s="2">
        <v>1221818.8817580601</v>
      </c>
      <c r="AD66" s="2">
        <v>387971.98664061201</v>
      </c>
      <c r="AE66" s="2">
        <v>1128350</v>
      </c>
      <c r="AF66" s="2"/>
    </row>
    <row r="67" spans="1:32" x14ac:dyDescent="0.3">
      <c r="A67" t="str">
        <f t="shared" si="11"/>
        <v>Rocket Lab</v>
      </c>
      <c r="B67" t="str">
        <f t="shared" si="12"/>
        <v>Any Commercial
Classification</v>
      </c>
      <c r="C67" s="2">
        <f t="shared" si="13"/>
        <v>11472796.4591881</v>
      </c>
      <c r="D67" s="2">
        <f t="shared" si="14"/>
        <v>0</v>
      </c>
      <c r="E67" s="2">
        <f t="shared" si="15"/>
        <v>14099000</v>
      </c>
      <c r="F67" s="2">
        <f t="shared" si="16"/>
        <v>0</v>
      </c>
      <c r="G67" s="1" t="e">
        <f t="shared" si="17"/>
        <v>#DIV/0!</v>
      </c>
      <c r="H67" s="1">
        <f t="shared" si="18"/>
        <v>0.22890701061018826</v>
      </c>
      <c r="I67" s="1">
        <f t="shared" si="19"/>
        <v>0</v>
      </c>
      <c r="J67" s="1">
        <f t="shared" si="20"/>
        <v>1.1712870177722737E-3</v>
      </c>
      <c r="K67" s="1" t="e">
        <f>AF67/SUM(AF41:AF$77)</f>
        <v>#DIV/0!</v>
      </c>
      <c r="M67" t="s">
        <v>113</v>
      </c>
      <c r="N67" t="s">
        <v>146</v>
      </c>
      <c r="O67" s="2"/>
      <c r="P67" s="2"/>
      <c r="Q67" s="2"/>
      <c r="R67" s="2"/>
      <c r="S67" s="2"/>
      <c r="T67" s="2"/>
      <c r="U67" s="2"/>
      <c r="V67" s="2"/>
      <c r="W67" s="2">
        <v>3784970.78714502</v>
      </c>
      <c r="X67" s="2">
        <v>4872124.7732857596</v>
      </c>
      <c r="Y67" s="2">
        <v>0</v>
      </c>
      <c r="Z67" s="2">
        <v>7799094.3327917</v>
      </c>
      <c r="AA67" s="2">
        <v>0</v>
      </c>
      <c r="AB67" s="2">
        <v>11472796.4591881</v>
      </c>
      <c r="AC67" s="2">
        <v>510221.271309976</v>
      </c>
      <c r="AD67" s="2">
        <v>0</v>
      </c>
      <c r="AE67" s="2">
        <v>14099000</v>
      </c>
      <c r="AF67" s="2"/>
    </row>
    <row r="68" spans="1:32" x14ac:dyDescent="0.3">
      <c r="A68" t="str">
        <f t="shared" si="11"/>
        <v>SIERRA NEVADA</v>
      </c>
      <c r="B68" t="str">
        <f t="shared" si="12"/>
        <v>Not Classified
as Commercial</v>
      </c>
      <c r="C68" s="2">
        <f t="shared" si="13"/>
        <v>20643265.8681174</v>
      </c>
      <c r="D68" s="2">
        <f t="shared" si="14"/>
        <v>16381454.1953036</v>
      </c>
      <c r="E68" s="2">
        <f t="shared" si="15"/>
        <v>8823182.75</v>
      </c>
      <c r="F68" s="2">
        <f t="shared" si="16"/>
        <v>0</v>
      </c>
      <c r="G68" s="1">
        <f t="shared" si="17"/>
        <v>-0.46139197138374211</v>
      </c>
      <c r="H68" s="1">
        <f t="shared" si="18"/>
        <v>-0.57258784504505122</v>
      </c>
      <c r="I68" s="1">
        <f t="shared" si="19"/>
        <v>0</v>
      </c>
      <c r="J68" s="1">
        <f t="shared" si="20"/>
        <v>7.3299378753863883E-4</v>
      </c>
      <c r="K68" s="1" t="e">
        <f>AF68/SUM(AF41:AF$77)</f>
        <v>#DIV/0!</v>
      </c>
      <c r="M68" t="s">
        <v>126</v>
      </c>
      <c r="N68" t="s">
        <v>145</v>
      </c>
      <c r="O68" s="2">
        <v>0</v>
      </c>
      <c r="P68" s="2">
        <v>138449.10038709699</v>
      </c>
      <c r="Q68" s="2">
        <v>1304313.3498318</v>
      </c>
      <c r="R68" s="2">
        <v>1644768.0214756499</v>
      </c>
      <c r="S68" s="2">
        <v>23687730.2188094</v>
      </c>
      <c r="T68" s="2">
        <v>14491423.280408001</v>
      </c>
      <c r="U68" s="2">
        <v>11649620.3693156</v>
      </c>
      <c r="V68" s="2">
        <v>10336502.275674401</v>
      </c>
      <c r="W68" s="2">
        <v>2200577.08892794</v>
      </c>
      <c r="X68" s="2">
        <v>9392407.0110175908</v>
      </c>
      <c r="Y68" s="2">
        <v>12338911.9991474</v>
      </c>
      <c r="Z68" s="2">
        <v>55909178.936019197</v>
      </c>
      <c r="AA68" s="2">
        <v>-32701611.054088902</v>
      </c>
      <c r="AB68" s="2">
        <v>20643265.8681174</v>
      </c>
      <c r="AC68" s="2">
        <v>12346350.188902199</v>
      </c>
      <c r="AD68" s="2">
        <v>16381454.1953036</v>
      </c>
      <c r="AE68" s="2">
        <v>8823182.75</v>
      </c>
      <c r="AF68" s="2"/>
    </row>
    <row r="69" spans="1:32" x14ac:dyDescent="0.3">
      <c r="A69" t="str">
        <f t="shared" si="11"/>
        <v>SIERRA NEVADA</v>
      </c>
      <c r="B69" t="str">
        <f t="shared" si="12"/>
        <v>Any Commercial
Classification</v>
      </c>
      <c r="C69" s="2">
        <f t="shared" si="13"/>
        <v>387312226.64138198</v>
      </c>
      <c r="D69" s="2">
        <f t="shared" si="14"/>
        <v>137435900.314114</v>
      </c>
      <c r="E69" s="2">
        <f t="shared" si="15"/>
        <v>44311539.649999999</v>
      </c>
      <c r="F69" s="2">
        <f t="shared" si="16"/>
        <v>0</v>
      </c>
      <c r="G69" s="1">
        <f t="shared" si="17"/>
        <v>-0.67758395332860921</v>
      </c>
      <c r="H69" s="1">
        <f t="shared" si="18"/>
        <v>-0.8855922002921206</v>
      </c>
      <c r="I69" s="1">
        <f t="shared" si="19"/>
        <v>0</v>
      </c>
      <c r="J69" s="1">
        <f t="shared" si="20"/>
        <v>3.6812207340624413E-3</v>
      </c>
      <c r="K69" s="1" t="e">
        <f>AF69/SUM(AF41:AF$77)</f>
        <v>#DIV/0!</v>
      </c>
      <c r="M69" t="s">
        <v>126</v>
      </c>
      <c r="N69" t="s">
        <v>146</v>
      </c>
      <c r="O69" s="2"/>
      <c r="P69" s="2">
        <v>95633.751807675595</v>
      </c>
      <c r="Q69" s="2">
        <v>0</v>
      </c>
      <c r="R69" s="2"/>
      <c r="S69" s="2"/>
      <c r="T69" s="2"/>
      <c r="U69" s="2">
        <v>2459704.7065299102</v>
      </c>
      <c r="V69" s="2"/>
      <c r="W69" s="2">
        <v>136230.170046938</v>
      </c>
      <c r="X69" s="2">
        <v>91503332.169642404</v>
      </c>
      <c r="Y69" s="2">
        <v>137014174.708588</v>
      </c>
      <c r="Z69" s="2">
        <v>350558386.71628898</v>
      </c>
      <c r="AA69" s="2">
        <v>124095351.148191</v>
      </c>
      <c r="AB69" s="2">
        <v>387312226.64138198</v>
      </c>
      <c r="AC69" s="2">
        <v>50780687.932545103</v>
      </c>
      <c r="AD69" s="2">
        <v>137435900.314114</v>
      </c>
      <c r="AE69" s="2">
        <v>44311539.649999999</v>
      </c>
      <c r="AF69" s="2"/>
    </row>
    <row r="70" spans="1:32" x14ac:dyDescent="0.3">
      <c r="A70" t="str">
        <f t="shared" si="11"/>
        <v>SPACEX</v>
      </c>
      <c r="B70" t="str">
        <f t="shared" si="12"/>
        <v>Not Classified
as Commercial</v>
      </c>
      <c r="C70" s="2">
        <f t="shared" si="13"/>
        <v>547501992.83007598</v>
      </c>
      <c r="D70" s="2">
        <f t="shared" si="14"/>
        <v>2026307279.6795299</v>
      </c>
      <c r="E70" s="2">
        <f t="shared" si="15"/>
        <v>2346496265.0317001</v>
      </c>
      <c r="F70" s="2">
        <f t="shared" si="16"/>
        <v>0</v>
      </c>
      <c r="G70" s="1">
        <f t="shared" si="17"/>
        <v>0.15801600703068575</v>
      </c>
      <c r="H70" s="1">
        <f t="shared" si="18"/>
        <v>3.2858223271526326</v>
      </c>
      <c r="I70" s="1">
        <f t="shared" si="19"/>
        <v>0</v>
      </c>
      <c r="J70" s="1">
        <f t="shared" si="20"/>
        <v>0.19493727303232561</v>
      </c>
      <c r="K70" s="1" t="e">
        <f>AF70/SUM(AF41:AF$77)</f>
        <v>#DIV/0!</v>
      </c>
      <c r="M70" t="s">
        <v>114</v>
      </c>
      <c r="N70" t="s">
        <v>145</v>
      </c>
      <c r="O70" s="2"/>
      <c r="P70" s="2">
        <v>5548005.9061740702</v>
      </c>
      <c r="Q70" s="2">
        <v>34598498.2671545</v>
      </c>
      <c r="R70" s="2">
        <v>155973781.362212</v>
      </c>
      <c r="S70" s="2">
        <v>259210337.64287099</v>
      </c>
      <c r="T70" s="2">
        <v>320668443.00054401</v>
      </c>
      <c r="U70" s="2">
        <v>735067378.03805494</v>
      </c>
      <c r="V70" s="2">
        <v>595550174.17382705</v>
      </c>
      <c r="W70" s="2">
        <v>766978231.02267003</v>
      </c>
      <c r="X70" s="2">
        <v>1159408482.0095</v>
      </c>
      <c r="Y70" s="2">
        <v>1210501794.9435301</v>
      </c>
      <c r="Z70" s="2">
        <v>963787439.62849104</v>
      </c>
      <c r="AA70" s="2">
        <v>948307516.11066902</v>
      </c>
      <c r="AB70" s="2">
        <v>547501992.83007598</v>
      </c>
      <c r="AC70" s="2">
        <v>1585968443.1996</v>
      </c>
      <c r="AD70" s="2">
        <v>2026307279.6795299</v>
      </c>
      <c r="AE70" s="2">
        <v>2346496265.0317001</v>
      </c>
      <c r="AF70" s="2"/>
    </row>
    <row r="71" spans="1:32" x14ac:dyDescent="0.3">
      <c r="A71" t="str">
        <f t="shared" si="11"/>
        <v>SPACEX</v>
      </c>
      <c r="B71" t="str">
        <f t="shared" si="12"/>
        <v>Any Commercial
Classification</v>
      </c>
      <c r="C71" s="2">
        <f t="shared" si="13"/>
        <v>768697047.11153901</v>
      </c>
      <c r="D71" s="2">
        <f t="shared" si="14"/>
        <v>952196098.91804099</v>
      </c>
      <c r="E71" s="2">
        <f t="shared" si="15"/>
        <v>762835388.05760002</v>
      </c>
      <c r="F71" s="2">
        <f t="shared" si="16"/>
        <v>0</v>
      </c>
      <c r="G71" s="1">
        <f t="shared" si="17"/>
        <v>-0.19886734578686815</v>
      </c>
      <c r="H71" s="1">
        <f t="shared" si="18"/>
        <v>-7.6254476011905492E-3</v>
      </c>
      <c r="I71" s="1">
        <f t="shared" si="19"/>
        <v>0</v>
      </c>
      <c r="J71" s="1">
        <f t="shared" si="20"/>
        <v>6.3373231202861299E-2</v>
      </c>
      <c r="K71" s="1" t="e">
        <f>AF71/SUM(AF41:AF$77)</f>
        <v>#DIV/0!</v>
      </c>
      <c r="M71" t="s">
        <v>114</v>
      </c>
      <c r="N71" t="s">
        <v>146</v>
      </c>
      <c r="O71" s="2"/>
      <c r="P71" s="2">
        <v>27740.029530870401</v>
      </c>
      <c r="Q71" s="2">
        <v>627871.73330345203</v>
      </c>
      <c r="R71" s="2">
        <v>1027175.21985099</v>
      </c>
      <c r="S71" s="2">
        <v>438180.32658123202</v>
      </c>
      <c r="T71" s="2">
        <v>15210198.544050399</v>
      </c>
      <c r="U71" s="2">
        <v>29871799.506393101</v>
      </c>
      <c r="V71" s="2">
        <v>33299831.295998398</v>
      </c>
      <c r="W71" s="2">
        <v>37319552.956637397</v>
      </c>
      <c r="X71" s="2">
        <v>129102459.70652901</v>
      </c>
      <c r="Y71" s="2">
        <v>111330596.36198699</v>
      </c>
      <c r="Z71" s="2">
        <v>191154385.53778601</v>
      </c>
      <c r="AA71" s="2">
        <v>562678555.26615095</v>
      </c>
      <c r="AB71" s="2">
        <v>768697047.11153901</v>
      </c>
      <c r="AC71" s="2">
        <v>868113772.63692498</v>
      </c>
      <c r="AD71" s="2">
        <v>952196098.91804099</v>
      </c>
      <c r="AE71" s="2">
        <v>762835388.05760002</v>
      </c>
      <c r="AF71" s="2"/>
    </row>
    <row r="72" spans="1:32" x14ac:dyDescent="0.3">
      <c r="A72" t="str">
        <f t="shared" si="11"/>
        <v>UNITED LAUNCH ALLIANCE</v>
      </c>
      <c r="B72" t="str">
        <f t="shared" si="12"/>
        <v>Not Classified
as Commercial</v>
      </c>
      <c r="C72" s="2">
        <f t="shared" si="13"/>
        <v>175341950.16439399</v>
      </c>
      <c r="D72" s="2">
        <f t="shared" si="14"/>
        <v>46286180.521077298</v>
      </c>
      <c r="E72" s="2">
        <f t="shared" si="15"/>
        <v>11344497.539000001</v>
      </c>
      <c r="F72" s="2">
        <f t="shared" si="16"/>
        <v>0</v>
      </c>
      <c r="G72" s="1">
        <f t="shared" si="17"/>
        <v>-0.75490529978307308</v>
      </c>
      <c r="H72" s="1">
        <f t="shared" si="18"/>
        <v>-0.93530072222669003</v>
      </c>
      <c r="I72" s="1">
        <f t="shared" si="19"/>
        <v>0</v>
      </c>
      <c r="J72" s="1">
        <f t="shared" si="20"/>
        <v>9.4245426559190081E-4</v>
      </c>
      <c r="K72" s="1" t="e">
        <f>AF72/SUM(AF41:AF$77)</f>
        <v>#DIV/0!</v>
      </c>
      <c r="M72" t="s">
        <v>115</v>
      </c>
      <c r="N72" t="s">
        <v>145</v>
      </c>
      <c r="O72" s="2"/>
      <c r="P72" s="2"/>
      <c r="Q72" s="2">
        <v>1576351505.41822</v>
      </c>
      <c r="R72" s="2">
        <v>1529860293.7801299</v>
      </c>
      <c r="S72" s="2">
        <v>2043110484.4333799</v>
      </c>
      <c r="T72" s="2">
        <v>3179647604.29427</v>
      </c>
      <c r="U72" s="2">
        <v>1608282943.0548999</v>
      </c>
      <c r="V72" s="2">
        <v>3184690023.8300099</v>
      </c>
      <c r="W72" s="2">
        <v>2149842965.7912002</v>
      </c>
      <c r="X72" s="2">
        <v>1828237599.55914</v>
      </c>
      <c r="Y72" s="2">
        <v>2156408154.5557899</v>
      </c>
      <c r="Z72" s="2">
        <v>1528891595.2170601</v>
      </c>
      <c r="AA72" s="2">
        <v>1112221458.1652999</v>
      </c>
      <c r="AB72" s="2">
        <v>175341950.16439399</v>
      </c>
      <c r="AC72" s="2">
        <v>47893616.214300998</v>
      </c>
      <c r="AD72" s="2">
        <v>46286180.521077298</v>
      </c>
      <c r="AE72" s="2">
        <v>11344497.539000001</v>
      </c>
      <c r="AF72" s="2"/>
    </row>
    <row r="73" spans="1:32" x14ac:dyDescent="0.3">
      <c r="A73" t="str">
        <f t="shared" si="11"/>
        <v>UNITED LAUNCH ALLIANCE</v>
      </c>
      <c r="B73" t="str">
        <f t="shared" si="12"/>
        <v>Non-development
or Commercial Similar</v>
      </c>
      <c r="C73" s="2">
        <f t="shared" si="13"/>
        <v>0</v>
      </c>
      <c r="D73" s="2">
        <f t="shared" si="14"/>
        <v>0</v>
      </c>
      <c r="E73" s="2">
        <f t="shared" si="15"/>
        <v>0</v>
      </c>
      <c r="F73" s="2">
        <f t="shared" si="16"/>
        <v>0</v>
      </c>
      <c r="G73" s="1" t="e">
        <f t="shared" si="17"/>
        <v>#DIV/0!</v>
      </c>
      <c r="H73" s="1" t="e">
        <f t="shared" si="18"/>
        <v>#DIV/0!</v>
      </c>
      <c r="I73" s="1" t="e">
        <f t="shared" si="19"/>
        <v>#DIV/0!</v>
      </c>
      <c r="J73" s="1">
        <f t="shared" si="20"/>
        <v>0</v>
      </c>
      <c r="K73" s="1" t="e">
        <f>AF73/SUM(AF41:AF$77)</f>
        <v>#DIV/0!</v>
      </c>
      <c r="M73" t="s">
        <v>115</v>
      </c>
      <c r="N73" t="s">
        <v>147</v>
      </c>
      <c r="O73" s="2"/>
      <c r="P73" s="2"/>
      <c r="Q73" s="2"/>
      <c r="R73" s="2"/>
      <c r="S73" s="2"/>
      <c r="T73" s="2"/>
      <c r="U73" s="2">
        <v>2960676.9999365699</v>
      </c>
      <c r="V73" s="2">
        <v>0</v>
      </c>
      <c r="W73" s="2">
        <v>1876737.4126379599</v>
      </c>
      <c r="X73" s="2">
        <v>0</v>
      </c>
      <c r="Y73" s="2">
        <v>0</v>
      </c>
      <c r="Z73" s="2"/>
      <c r="AA73" s="2"/>
      <c r="AB73" s="2"/>
      <c r="AC73" s="2"/>
      <c r="AD73" s="2"/>
      <c r="AE73" s="2"/>
      <c r="AF73" s="2"/>
    </row>
    <row r="74" spans="1:32" x14ac:dyDescent="0.3">
      <c r="A74" t="str">
        <f t="shared" si="11"/>
        <v>UNITED LAUNCH ALLIANCE</v>
      </c>
      <c r="B74" t="str">
        <f t="shared" si="12"/>
        <v>Any Commercial
Classification</v>
      </c>
      <c r="C74" s="2">
        <f t="shared" si="13"/>
        <v>1322810161.5021601</v>
      </c>
      <c r="D74" s="2">
        <f t="shared" si="14"/>
        <v>1127772160.85321</v>
      </c>
      <c r="E74" s="2">
        <f t="shared" si="15"/>
        <v>1046323424.5</v>
      </c>
      <c r="F74" s="2">
        <f t="shared" si="16"/>
        <v>0</v>
      </c>
      <c r="G74" s="1">
        <f t="shared" si="17"/>
        <v>-7.2220914099874856E-2</v>
      </c>
      <c r="H74" s="1">
        <f t="shared" si="18"/>
        <v>-0.20901467576283705</v>
      </c>
      <c r="I74" s="1">
        <f t="shared" si="19"/>
        <v>0</v>
      </c>
      <c r="J74" s="1">
        <f t="shared" si="20"/>
        <v>8.6924253032688692E-2</v>
      </c>
      <c r="K74" s="1" t="e">
        <f>AF74/SUM(AF41:AF$77)</f>
        <v>#DIV/0!</v>
      </c>
      <c r="M74" t="s">
        <v>115</v>
      </c>
      <c r="N74" t="s">
        <v>146</v>
      </c>
      <c r="O74" s="2"/>
      <c r="P74" s="2">
        <v>148402540.606112</v>
      </c>
      <c r="Q74" s="2">
        <v>562112887.77124298</v>
      </c>
      <c r="R74" s="2">
        <v>400863327.89218497</v>
      </c>
      <c r="S74" s="2">
        <v>460307439.62020499</v>
      </c>
      <c r="T74" s="2">
        <v>411357740.04985899</v>
      </c>
      <c r="U74" s="2">
        <v>380437382.589607</v>
      </c>
      <c r="V74" s="2">
        <v>460939824.33815998</v>
      </c>
      <c r="W74" s="2">
        <v>471416372.32919502</v>
      </c>
      <c r="X74" s="2">
        <v>471394007.83344799</v>
      </c>
      <c r="Y74" s="2">
        <v>589243803.92583394</v>
      </c>
      <c r="Z74" s="2">
        <v>546648382.93242896</v>
      </c>
      <c r="AA74" s="2">
        <v>807224678.29357803</v>
      </c>
      <c r="AB74" s="2">
        <v>1322810161.5021601</v>
      </c>
      <c r="AC74" s="2">
        <v>760948022.67455995</v>
      </c>
      <c r="AD74" s="2">
        <v>1127772160.85321</v>
      </c>
      <c r="AE74" s="2">
        <v>1046323424.5</v>
      </c>
      <c r="AF74" s="2"/>
    </row>
    <row r="75" spans="1:32" x14ac:dyDescent="0.3">
      <c r="A75" t="str">
        <f t="shared" si="11"/>
        <v>Virgin Orbit</v>
      </c>
      <c r="B75" t="str">
        <f t="shared" si="12"/>
        <v>Not Classified
as Commercial</v>
      </c>
      <c r="C75" s="2">
        <f t="shared" si="13"/>
        <v>347217.21811481501</v>
      </c>
      <c r="D75" s="2">
        <f t="shared" si="14"/>
        <v>0</v>
      </c>
      <c r="E75" s="2">
        <f t="shared" si="15"/>
        <v>0</v>
      </c>
      <c r="F75" s="2">
        <f t="shared" si="16"/>
        <v>0</v>
      </c>
      <c r="G75" s="1" t="e">
        <f t="shared" si="17"/>
        <v>#DIV/0!</v>
      </c>
      <c r="H75" s="1">
        <f t="shared" si="18"/>
        <v>-1</v>
      </c>
      <c r="I75" s="1" t="e">
        <f t="shared" si="19"/>
        <v>#DIV/0!</v>
      </c>
      <c r="J75" s="1">
        <f t="shared" si="20"/>
        <v>0</v>
      </c>
      <c r="K75" s="1" t="e">
        <f>AF75/SUM(AF41:AF$77)</f>
        <v>#DIV/0!</v>
      </c>
      <c r="M75" t="s">
        <v>116</v>
      </c>
      <c r="N75" t="s">
        <v>145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>
        <v>1052760.8524776499</v>
      </c>
      <c r="AB75" s="2">
        <v>347217.21811481501</v>
      </c>
      <c r="AC75" s="2">
        <v>0</v>
      </c>
      <c r="AD75" s="2">
        <v>0</v>
      </c>
      <c r="AE75" s="2">
        <v>0</v>
      </c>
      <c r="AF75" s="2"/>
    </row>
    <row r="76" spans="1:32" x14ac:dyDescent="0.3">
      <c r="A76" t="str">
        <f t="shared" si="11"/>
        <v>Virgin Orbit</v>
      </c>
      <c r="B76" t="str">
        <f t="shared" si="12"/>
        <v>Any Commercial
Classification</v>
      </c>
      <c r="C76" s="2">
        <f t="shared" si="13"/>
        <v>40566544.983080901</v>
      </c>
      <c r="D76" s="2">
        <f t="shared" si="14"/>
        <v>0</v>
      </c>
      <c r="E76" s="2">
        <f t="shared" si="15"/>
        <v>-210426</v>
      </c>
      <c r="F76" s="2">
        <f t="shared" si="16"/>
        <v>0</v>
      </c>
      <c r="G76" s="1" t="e">
        <f t="shared" si="17"/>
        <v>#DIV/0!</v>
      </c>
      <c r="H76" s="1">
        <f t="shared" si="18"/>
        <v>-1.0051871807196733</v>
      </c>
      <c r="I76" s="1">
        <f t="shared" si="19"/>
        <v>0</v>
      </c>
      <c r="J76" s="1">
        <f t="shared" si="20"/>
        <v>-1.7481327895719448E-5</v>
      </c>
      <c r="K76" s="1" t="e">
        <f>AF76/SUM(AF41:AF$77)</f>
        <v>#DIV/0!</v>
      </c>
      <c r="M76" t="s">
        <v>116</v>
      </c>
      <c r="N76" t="s">
        <v>146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>
        <v>40566544.983080901</v>
      </c>
      <c r="AC76" s="2">
        <v>2517250.1133785299</v>
      </c>
      <c r="AD76" s="2">
        <v>0</v>
      </c>
      <c r="AE76" s="2">
        <v>-210426</v>
      </c>
      <c r="AF76" s="2"/>
    </row>
    <row r="77" spans="1:32" x14ac:dyDescent="0.3">
      <c r="A77" t="str">
        <f t="shared" si="11"/>
        <v>WYLE LABORATORIES</v>
      </c>
      <c r="B77" t="str">
        <f t="shared" si="12"/>
        <v>Not Classified
as Commercial</v>
      </c>
      <c r="C77" s="2">
        <f t="shared" si="13"/>
        <v>174044432.915187</v>
      </c>
      <c r="D77" s="2">
        <f t="shared" si="14"/>
        <v>0</v>
      </c>
      <c r="E77" s="2">
        <f t="shared" si="15"/>
        <v>0</v>
      </c>
      <c r="F77" s="2">
        <f t="shared" si="16"/>
        <v>0</v>
      </c>
      <c r="G77" s="1" t="e">
        <f t="shared" si="17"/>
        <v>#DIV/0!</v>
      </c>
      <c r="H77" s="1">
        <f t="shared" si="18"/>
        <v>-1</v>
      </c>
      <c r="I77" s="1" t="e">
        <f t="shared" si="19"/>
        <v>#DIV/0!</v>
      </c>
      <c r="J77" s="1">
        <f t="shared" si="20"/>
        <v>0</v>
      </c>
      <c r="K77" s="1" t="e">
        <f>AF77/SUM(AF41:AF$77)</f>
        <v>#DIV/0!</v>
      </c>
      <c r="M77" t="s">
        <v>127</v>
      </c>
      <c r="N77" t="s">
        <v>145</v>
      </c>
      <c r="O77" s="2">
        <v>14368987.719786299</v>
      </c>
      <c r="P77" s="2">
        <v>214481.74732826001</v>
      </c>
      <c r="Q77" s="2">
        <v>-7048.1932867719597</v>
      </c>
      <c r="R77" s="2">
        <v>960770.39215454401</v>
      </c>
      <c r="S77" s="2">
        <v>717823.10791453195</v>
      </c>
      <c r="T77" s="2">
        <v>1290065.2229551501</v>
      </c>
      <c r="U77" s="2">
        <v>955316.49856605602</v>
      </c>
      <c r="V77" s="2">
        <v>-775699.47857741301</v>
      </c>
      <c r="W77" s="2">
        <v>11750001.851194801</v>
      </c>
      <c r="X77" s="2">
        <v>141964036.72565699</v>
      </c>
      <c r="Y77" s="2">
        <v>154040892.720029</v>
      </c>
      <c r="Z77" s="2">
        <v>166186083.491337</v>
      </c>
      <c r="AA77" s="2">
        <v>168284872.659152</v>
      </c>
      <c r="AB77" s="2">
        <v>174044432.915187</v>
      </c>
      <c r="AC77" s="2">
        <v>172484040.49435401</v>
      </c>
      <c r="AD77" s="2"/>
      <c r="AE77" s="2"/>
      <c r="AF77" s="2"/>
    </row>
    <row r="78" spans="1:32" x14ac:dyDescent="0.3">
      <c r="A78" t="str">
        <f t="shared" si="11"/>
        <v>Grand Total</v>
      </c>
      <c r="B78" t="str">
        <f t="shared" si="12"/>
        <v/>
      </c>
      <c r="C78" s="2">
        <f t="shared" si="13"/>
        <v>12073545237.236696</v>
      </c>
      <c r="D78" s="2">
        <f t="shared" si="14"/>
        <v>11237850848.007721</v>
      </c>
      <c r="E78" s="2">
        <f t="shared" si="15"/>
        <v>12037186262.693798</v>
      </c>
      <c r="F78" s="2">
        <f t="shared" si="16"/>
        <v>0</v>
      </c>
      <c r="G78" s="1">
        <f t="shared" si="17"/>
        <v>7.1128850658111809E-2</v>
      </c>
      <c r="H78" s="1">
        <f t="shared" si="18"/>
        <v>-3.0114580124122048E-3</v>
      </c>
      <c r="I78" s="1">
        <f t="shared" si="19"/>
        <v>0</v>
      </c>
      <c r="J78" s="1">
        <f>SUM(J$41:J$77)</f>
        <v>1.0000000000000002</v>
      </c>
      <c r="K78" s="1" t="e">
        <f>SUM(K$41:K$77)</f>
        <v>#DIV/0!</v>
      </c>
      <c r="M78" t="s">
        <v>117</v>
      </c>
      <c r="N78" t="s">
        <v>118</v>
      </c>
      <c r="O78" s="2">
        <f t="shared" ref="O78:AE78" si="21">SUM(O42:O77)</f>
        <v>6975484476.7981262</v>
      </c>
      <c r="P78" s="2">
        <f t="shared" si="21"/>
        <v>8560992582.4306679</v>
      </c>
      <c r="Q78" s="2">
        <f t="shared" si="21"/>
        <v>9778454331.2886028</v>
      </c>
      <c r="R78" s="2">
        <f t="shared" si="21"/>
        <v>9477804623.3544254</v>
      </c>
      <c r="S78" s="2">
        <f t="shared" si="21"/>
        <v>9765009718.8584499</v>
      </c>
      <c r="T78" s="2">
        <f t="shared" si="21"/>
        <v>12071193549.32395</v>
      </c>
      <c r="U78" s="2">
        <f t="shared" si="21"/>
        <v>9025676073.6466846</v>
      </c>
      <c r="V78" s="2">
        <f t="shared" si="21"/>
        <v>10721658185.271681</v>
      </c>
      <c r="W78" s="2">
        <f t="shared" si="21"/>
        <v>10081916289.496389</v>
      </c>
      <c r="X78" s="2">
        <f t="shared" si="21"/>
        <v>11158084768.824858</v>
      </c>
      <c r="Y78" s="2">
        <f t="shared" si="21"/>
        <v>11867563238.192509</v>
      </c>
      <c r="Z78" s="2">
        <f t="shared" si="21"/>
        <v>11896969795.544706</v>
      </c>
      <c r="AA78" s="2">
        <f t="shared" si="21"/>
        <v>12251615633.168516</v>
      </c>
      <c r="AB78" s="2">
        <f t="shared" si="21"/>
        <v>12073545237.236696</v>
      </c>
      <c r="AC78" s="2">
        <f t="shared" si="21"/>
        <v>10731717910.298828</v>
      </c>
      <c r="AD78" s="2">
        <f t="shared" si="21"/>
        <v>11237850848.007721</v>
      </c>
      <c r="AE78" s="2">
        <f t="shared" si="21"/>
        <v>12037186262.693798</v>
      </c>
      <c r="AF78" s="2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Vend</vt:lpstr>
      <vt:lpstr>VendCust</vt:lpstr>
      <vt:lpstr>VendArea</vt:lpstr>
      <vt:lpstr>VendPricing</vt:lpstr>
      <vt:lpstr>VendComp</vt:lpstr>
      <vt:lpstr>VendPSC</vt:lpstr>
      <vt:lpstr>VendProj</vt:lpstr>
      <vt:lpstr>VendVeh</vt:lpstr>
      <vt:lpstr>VendComm</vt:lpstr>
      <vt:lpstr>VendCAU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../output/Space//Space_Acq_Trends.xlsx</dc:creator>
  <cp:lastModifiedBy>Greg Sanders</cp:lastModifiedBy>
  <dcterms:created xsi:type="dcterms:W3CDTF">2024-04-04T06:58:29Z</dcterms:created>
  <dcterms:modified xsi:type="dcterms:W3CDTF">2024-11-14T23:38:05Z</dcterms:modified>
</cp:coreProperties>
</file>