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9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7" state="visible" r:id="rId10"/>
    <sheet name="5-4 Comm" sheetId="17" state="visible" r:id="rId11"/>
    <sheet name="6-1 Vend" sheetId="15" state="visible" r:id="rId12"/>
    <sheet name="6-5 Comp" sheetId="19" state="visible" r:id="rId13"/>
    <sheet name="6-6 CompPSR" sheetId="20" state="visible" r:id="rId14"/>
    <sheet name="Place of MFG" sheetId="9" state="visible" r:id="rId15"/>
    <sheet name="OTA Area" sheetId="11" state="visible" r:id="rId16"/>
    <sheet name="OTA Topline" sheetId="12" state="visible" r:id="rId17"/>
    <sheet name="OTA cust" sheetId="13" state="visible" r:id="rId18"/>
    <sheet name="OTA platform" sheetId="14" state="visible" r:id="rId19"/>
    <sheet name="Duration" sheetId="16" state="visible" r:id="rId20"/>
    <sheet name="Pricing Inflation" sheetId="18" state="visible" r:id="rId21"/>
    <sheet name="Vendor Count" sheetId="21" state="visible" r:id="rId22"/>
    <sheet name="deflator" sheetId="3" state="visible" r:id="rId23"/>
  </sheets>
  <externalReferences>
    <externalReference r:id="rId24"/>
  </externalReferences>
  <definedNames>
    <definedName name="deflator" localSheetId="1">[1]deflator!$A$1:$B$52</definedName>
    <definedName name="deflator">deflator!$A$1:$B$52</definedName>
    <definedName name="PrettyName" localSheetId="6">#REF!</definedName>
    <definedName name="PrettyName" localSheetId="7">#REF!</definedName>
    <definedName name="Pretty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<sst xmlns="http://schemas.openxmlformats.org/spreadsheetml/2006/main" count="584" uniqueCount="584">
  <si>
    <t>source</t>
  </si>
  <si>
    <t>Contract</t>
  </si>
  <si>
    <t>TOA</t>
  </si>
  <si>
    <t>FMS</t>
  </si>
  <si>
    <t>Obligations (includes FMS)</t>
  </si>
  <si>
    <t>Obligations (no FMS)</t>
  </si>
  <si>
    <t>Unlabeled</t>
  </si>
  <si>
    <t>PlatformPortfolio</t>
  </si>
  <si>
    <t>Aircraft</t>
  </si>
  <si>
    <t>Land Vehicles</t>
  </si>
  <si>
    <t>Other Products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</si>
  <si>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</si>
  <si>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</si>
  <si>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</si>
  <si>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</si>
  <si>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</si>
  <si>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</si>
  <si>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</si>
  <si>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</si>
  <si>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</si>
  <si>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 Total</t>
  </si>
  <si>
    <t>share 2020</t>
    <phoneticPr fontId="0" type="noConversion"/>
  </si>
  <si>
    <t>Row Labels</t>
  </si>
  <si>
    <t>Obligations (before reliable_x000D_
FMS labels available)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</si>
  <si>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</si>
  <si>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</si>
  <si>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</si>
  <si>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</si>
  <si>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</si>
  <si>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</si>
  <si>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</si>
  <si>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</si>
  <si>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</si>
  <si>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</si>
  <si>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</si>
  <si>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</si>
  <si>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</si>
  <si>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</si>
  <si>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</si>
  <si>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</si>
  <si>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</si>
  <si>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</si>
  <si>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</si>
  <si>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</si>
  <si>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</si>
  <si>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</si>
  <si>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</si>
  <si>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</si>
  <si>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Constant dollars</t>
  </si>
  <si>
    <t>Services and R&amp;D</t>
  </si>
  <si>
    <t>U.S. Manufactured,_x000D_
Foreign Vendor or_x000D_
Origin</t>
  </si>
  <si>
    <t>Not MFG, U.S. Place_x000D_
of Performance</t>
  </si>
  <si>
    <t>Not MFG, Foreign_x000D_
Place of_x000D_
Performance</t>
  </si>
  <si>
    <t>MFG Outside U.S.,_x000D_
Use outside U.S.</t>
  </si>
  <si>
    <t>MFG Outside U.S.,_x000D_
Qualifying Country</t>
  </si>
  <si>
    <t>MFG Outside U.S.,_x000D_
Other Exception or_x000D_
Waiver</t>
  </si>
  <si>
    <t>Products</t>
  </si>
  <si>
    <t>Service</t>
  </si>
  <si>
    <t>PlaceOfManufacture_DoD09</t>
  </si>
  <si>
    <t>Category</t>
  </si>
  <si>
    <t>R&amp;D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</si>
  <si>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</si>
  <si>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</si>
  <si>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</si>
  <si>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</si>
  <si>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</si>
  <si>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</si>
  <si>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</si>
  <si>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</si>
  <si>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</si>
  <si>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</si>
  <si>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</si>
  <si>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</si>
  <si>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</si>
  <si>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</si>
  <si>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</si>
  <si>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Total</t>
    <phoneticPr fontId="0" type="noConversion"/>
  </si>
  <si>
    <t>share 2015</t>
    <phoneticPr fontId="0" type="noConversion"/>
  </si>
  <si>
    <t>share 2019</t>
    <phoneticPr fontId="0" type="noConversion"/>
  </si>
  <si>
    <t>2015-2020</t>
  </si>
  <si>
    <t>U.S. Small</t>
  </si>
  <si>
    <t>U.S. Medium</t>
  </si>
  <si>
    <t>U.S. Large</t>
  </si>
  <si>
    <t>U.S. Big Five</t>
  </si>
  <si>
    <t>International</t>
  </si>
  <si>
    <t>VendorSize_Intl</t>
  </si>
  <si>
    <t>1 year or less</t>
  </si>
  <si>
    <t>2 yearrs or more</t>
  </si>
  <si>
    <t>Checksum</t>
  </si>
  <si>
    <t>&gt;4 years</t>
  </si>
  <si>
    <t>&gt;2-4 Years</t>
  </si>
  <si>
    <t>&gt;1-2 Years</t>
  </si>
  <si>
    <t>&gt;7-12 Months</t>
  </si>
  <si>
    <t>&gt;2-7 Months</t>
  </si>
  <si>
    <t>&lt;=2 Months</t>
  </si>
  <si>
    <t>UnmodifiedUltimateDurationCategory</t>
  </si>
  <si>
    <t>share 2020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</si>
  <si>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</si>
  <si>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</si>
  <si>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</si>
  <si>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</si>
  <si>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</si>
  <si>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</si>
  <si>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</si>
  <si>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</si>
  <si>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</si>
  <si>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</si>
  <si>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</si>
  <si>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</si>
  <si>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Any comp</t>
  </si>
  <si>
    <t>Multi offer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</si>
  <si>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</si>
  <si>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</si>
  <si>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</si>
  <si>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</si>
  <si>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</si>
  <si>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</si>
  <si>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</si>
  <si>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</si>
  <si>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</si>
  <si>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</si>
  <si>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</si>
  <si>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Source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</si>
  <si>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</si>
  <si>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</si>
  <si>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</si>
  <si>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</si>
  <si>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</si>
  <si>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</si>
  <si>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</si>
  <si>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</si>
  <si>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</si>
  <si>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</si>
  <si>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</si>
  <si>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</si>
  <si>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</si>
  <si>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</si>
  <si>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</si>
  <si>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</si>
  <si>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</si>
  <si>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</si>
  <si>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</si>
  <si>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</si>
  <si>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</si>
  <si>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</si>
  <si>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</si>
  <si>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</si>
  <si>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</si>
  <si>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</si>
  <si>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</si>
  <si>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</si>
  <si>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</si>
  <si>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</si>
  <si>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</si>
  <si>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</si>
  <si>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</si>
  <si>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</si>
  <si>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</si>
  <si>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</si>
  <si>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>2</t>
  </si>
  <si>
    <t>3</t>
  </si>
  <si>
    <t>4</t>
  </si>
  <si>
    <t>Sum</t>
  </si>
  <si>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</si>
  <si>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</si>
  <si>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</si>
  <si>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</si>
  <si>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</si>
  <si>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</si>
  <si>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</si>
  <si>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</si>
  <si>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</si>
  <si>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</si>
  <si>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</si>
  <si>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</si>
  <si>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</si>
  <si>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</si>
  <si>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</si>
  <si>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</si>
  <si>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</si>
  <si>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</si>
  <si>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</si>
  <si>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</si>
  <si>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</si>
  <si>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</si>
  <si>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</si>
  <si>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</si>
  <si>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</si>
  <si>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</si>
  <si>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</si>
  <si>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</si>
  <si>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</si>
  <si>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</si>
  <si>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</si>
  <si>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</si>
  <si>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</si>
  <si>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</si>
  <si>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</si>
  <si>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</si>
  <si>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</si>
  <si>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</si>
  <si>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</si>
  <si>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</si>
  <si>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</si>
  <si>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</si>
  <si>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</si>
  <si>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</si>
  <si>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</si>
  <si>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</si>
  <si>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</si>
  <si>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Subtotal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</si>
  <si>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</si>
  <si>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</si>
  <si>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</si>
  <si>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</si>
  <si>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</si>
  <si>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</si>
  <si>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</si>
  <si>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</si>
  <si>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</si>
  <si>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</si>
  <si>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</si>
  <si>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</si>
  <si>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</si>
  <si>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</si>
  <si>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</si>
  <si>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</si>
  <si>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</si>
  <si>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</si>
  <si>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</si>
  <si>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</si>
  <si>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</si>
  <si>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</si>
  <si>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</si>
  <si>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</si>
  <si>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</si>
  <si>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</si>
  <si>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</si>
  <si>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</si>
  <si>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</si>
  <si>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</si>
  <si>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</si>
  <si>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</si>
  <si>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</si>
  <si>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</si>
  <si>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</si>
  <si>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</si>
  <si>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</si>
  <si>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</si>
  <si>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</si>
  <si>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</si>
  <si>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</si>
  <si>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</si>
  <si>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</si>
  <si>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</si>
  <si>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</si>
  <si>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</si>
  <si>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</si>
  <si>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</si>
  <si>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ServicesCategory.detail</t>
  </si>
  <si>
    <t>1990</t>
  </si>
  <si>
    <t>1991</t>
  </si>
  <si>
    <t>PAMS</t>
  </si>
  <si>
    <t>ICT</t>
  </si>
  <si>
    <t>ERS</t>
  </si>
  <si>
    <t>FRS&amp;C</t>
  </si>
  <si>
    <t>MED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</si>
  <si>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</si>
  <si>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</si>
  <si>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</si>
  <si>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</si>
  <si>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</si>
  <si>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</si>
  <si>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</si>
  <si>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</si>
  <si>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</si>
  <si>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</si>
  <si>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</si>
  <si>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</si>
  <si>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</si>
  <si>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</si>
  <si>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</si>
  <si>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</si>
  <si>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</si>
  <si>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</si>
  <si>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</si>
  <si>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</si>
  <si>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</si>
  <si>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</si>
  <si>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</si>
  <si>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</si>
  <si>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</si>
  <si>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</si>
  <si>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</si>
  <si>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</si>
  <si>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</si>
  <si>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</si>
  <si>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</si>
  <si>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</si>
  <si>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</si>
  <si>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</si>
  <si>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</si>
  <si>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</si>
  <si>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</si>
  <si>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</si>
  <si>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Vehicle.sum7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</si>
  <si>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</si>
  <si>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</si>
  <si>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</si>
  <si>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</si>
  <si>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</si>
  <si>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</si>
  <si>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</si>
  <si>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</si>
  <si>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</si>
  <si>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</si>
  <si>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</si>
  <si>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</si>
  <si>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</si>
  <si>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</si>
  <si>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</si>
  <si>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</si>
  <si>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</si>
  <si>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</si>
  <si>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</si>
  <si>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</si>
  <si>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</si>
  <si>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</si>
  <si>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</si>
  <si>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</si>
  <si>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</si>
  <si>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</si>
  <si>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</si>
  <si>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</si>
  <si>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</si>
  <si>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</si>
  <si>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</si>
  <si>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</si>
  <si>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</si>
  <si>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</si>
  <si>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BOA or BPA</t>
  </si>
  <si>
    <t>Definitive</t>
  </si>
  <si>
    <t>FSS or GWAC</t>
  </si>
  <si>
    <t>Multi-Awd.</t>
  </si>
  <si>
    <t>Pur. Order</t>
  </si>
  <si>
    <t>Single-Awd.</t>
  </si>
  <si>
    <t>Unlbd. IDV</t>
  </si>
  <si>
    <t>Vehicle.AwardTask</t>
  </si>
  <si>
    <t>Award</t>
  </si>
  <si>
    <t>Task Order</t>
  </si>
  <si>
    <t>Competition.sum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</si>
  <si>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</si>
  <si>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</si>
  <si>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</si>
  <si>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</si>
  <si>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</si>
  <si>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</si>
  <si>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</si>
  <si>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</si>
  <si>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</si>
  <si>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</si>
  <si>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</si>
  <si>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</si>
  <si>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</si>
  <si>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</si>
  <si>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</si>
  <si>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</si>
  <si>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</si>
  <si>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</si>
  <si>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</si>
  <si>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</si>
  <si>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</si>
  <si>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</si>
  <si>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</si>
  <si>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</si>
  <si>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</si>
  <si>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</si>
  <si>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</si>
  <si>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</si>
  <si>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</si>
  <si>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</si>
  <si>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</si>
  <si>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</si>
  <si>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</si>
  <si>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</si>
  <si>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 Offer</t>
  </si>
  <si>
    <t>2 Offers</t>
  </si>
  <si>
    <t>3+ Offers</t>
  </si>
  <si>
    <t>No Comp.</t>
  </si>
  <si>
    <t>Unlabeled</t>
  </si>
  <si>
    <t>SimpleArea</t>
  </si>
  <si>
    <t>Competition.multisum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</si>
  <si>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</si>
  <si>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</si>
  <si>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</si>
  <si>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</si>
  <si>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</si>
  <si>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</si>
  <si>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</si>
  <si>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</si>
  <si>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</si>
  <si>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</si>
  <si>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</si>
  <si>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</si>
  <si>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</si>
  <si>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</si>
  <si>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</si>
  <si>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</si>
  <si>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</si>
  <si>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</si>
  <si>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</si>
  <si>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</si>
  <si>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</si>
  <si>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</si>
  <si>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</si>
  <si>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</si>
  <si>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</si>
  <si>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</si>
  <si>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</si>
  <si>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</si>
  <si>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</si>
  <si>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</si>
  <si>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</si>
  <si>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</si>
  <si>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</si>
  <si>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</si>
  <si>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</si>
  <si>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1 Offer</t>
  </si>
  <si>
    <t>2+ Offers</t>
  </si>
  <si>
    <t>No Comp.</t>
  </si>
  <si>
    <t>Unlabeled</t>
  </si>
  <si>
    <t>R&amp;D</t>
  </si>
  <si>
    <t>Services (Non-R&amp;D)</t>
  </si>
  <si>
    <t>ProductServiceOrRnDarea</t>
  </si>
  <si>
    <t>Advanced Development</t>
  </si>
  <si>
    <t>Aircraft</t>
  </si>
  <si>
    <t>Applied Research (6.2)</t>
  </si>
  <si>
    <t>Basic Research (6.1)</t>
  </si>
  <si>
    <t>Clothing &amp; Subsistence</t>
  </si>
  <si>
    <t>Commercialization</t>
  </si>
  <si>
    <t>Electronics &amp; Communications</t>
  </si>
  <si>
    <t>Engineering Development</t>
  </si>
  <si>
    <t>Engines &amp; Power Plants</t>
  </si>
  <si>
    <t>ERS</t>
  </si>
  <si>
    <t>Experimental Development</t>
  </si>
  <si>
    <t>FRS&amp;C</t>
  </si>
  <si>
    <t>Fuels</t>
  </si>
  <si>
    <t>Ground Vehicles</t>
  </si>
  <si>
    <t>ICT</t>
  </si>
  <si>
    <t>Launchers &amp; Munitions</t>
  </si>
  <si>
    <t>MED</t>
  </si>
  <si>
    <t>Missiles &amp; Space</t>
  </si>
  <si>
    <t>Operational Systems Development</t>
  </si>
  <si>
    <t>Other</t>
  </si>
  <si>
    <t>PAMS</t>
  </si>
  <si>
    <t>R&amp;D administrative and operational expenses</t>
  </si>
  <si>
    <t>R&amp;D facilities and major equipment</t>
  </si>
  <si>
    <t>Ships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</si>
  <si>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</si>
  <si>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</si>
  <si>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</si>
  <si>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</si>
  <si>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</si>
  <si>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</si>
  <si>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</si>
  <si>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</si>
  <si>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</si>
  <si>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</si>
  <si>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</si>
  <si>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</si>
  <si>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</si>
  <si>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</si>
  <si>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</si>
  <si>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</si>
  <si>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</si>
  <si>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</si>
  <si>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</si>
  <si>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</si>
  <si>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</si>
  <si>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</si>
  <si>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</si>
  <si>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</si>
  <si>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</si>
  <si>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</si>
  <si>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</si>
  <si>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</si>
  <si>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</si>
  <si>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</si>
  <si>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</si>
  <si>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</si>
  <si>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</si>
  <si>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</si>
  <si>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</si>
  <si>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</si>
  <si>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Unlabeled</t>
  </si>
  <si>
    <t>R&amp;D</t>
  </si>
  <si>
    <t>Services (Non-R&amp;D)</t>
  </si>
  <si>
    <t>SubCustomer.JPO</t>
  </si>
  <si>
    <t>SubCustomer.sum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</si>
  <si>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</si>
  <si>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</si>
  <si>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</si>
  <si>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</si>
  <si>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</si>
  <si>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</si>
  <si>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</si>
  <si>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</si>
  <si>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</si>
  <si>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</si>
  <si>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</si>
  <si>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</si>
  <si>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</si>
  <si>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</si>
  <si>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</si>
  <si>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</si>
  <si>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</si>
  <si>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</si>
  <si>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</si>
  <si>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</si>
  <si>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</si>
  <si>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</si>
  <si>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</si>
  <si>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</si>
  <si>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</si>
  <si>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</si>
  <si>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</si>
  <si>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</si>
  <si>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</si>
  <si>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</si>
  <si>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</si>
  <si>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</si>
  <si>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</si>
  <si>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</si>
  <si>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 Force</t>
  </si>
  <si>
    <t>Army</t>
  </si>
  <si>
    <t>DLA</t>
  </si>
  <si>
    <t>Other DoD</t>
  </si>
  <si>
    <t>F-35 JPO</t>
  </si>
  <si>
    <t>Navy</t>
  </si>
  <si>
    <t>MDA</t>
  </si>
  <si>
    <t xml:space="preserve">ProductServiceOrRnDarea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</si>
  <si>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</si>
  <si>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</si>
  <si>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</si>
  <si>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</si>
  <si>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</si>
  <si>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</si>
  <si>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</si>
  <si>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</si>
  <si>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</si>
  <si>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</si>
  <si>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</si>
  <si>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</si>
  <si>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</si>
  <si>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</si>
  <si>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</si>
  <si>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</si>
  <si>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</si>
  <si>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</si>
  <si>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</si>
  <si>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</si>
  <si>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</si>
  <si>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</si>
  <si>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</si>
  <si>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</si>
  <si>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</si>
  <si>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</si>
  <si>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</si>
  <si>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</si>
  <si>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</si>
  <si>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</si>
  <si>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</si>
  <si>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</si>
  <si>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</si>
  <si>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</si>
  <si>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Advanced Development</t>
  </si>
  <si>
    <t xml:space="preserve">Applied Research (6.2)</t>
  </si>
  <si>
    <t xml:space="preserve">Basic Research (6.1)</t>
  </si>
  <si>
    <t xml:space="preserve">Commercialization</t>
  </si>
  <si>
    <t xml:space="preserve">Engineering Development</t>
  </si>
  <si>
    <t xml:space="preserve">Experimental Development</t>
  </si>
  <si>
    <t xml:space="preserve">Operational Systems Development</t>
  </si>
  <si>
    <t xml:space="preserve">R&amp;D administrative and operational expenses</t>
  </si>
  <si>
    <t xml:space="preserve">R&amp;D facilities and major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</si>
</sst>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0.0%"/>
    <numFmt numFmtId="168" formatCode="_(* #,##0_);_(* \(#,##0\);_(* &quot;-&quot;??_);_(@_)"/>
    <numFmt numFmtId="169" formatCode="_(&quot;$&quot;* #,##0.0_);_(&quot;$&quot;* \(#,##0.0\);_(&quot;$&quot;* &quot;-&quot;??_);_(@_)"/>
    <numFmt numFmtId="166" formatCode="0.00,,,&quot;B&quot;"/>
    <numFmt numFmtId="170" formatCode="#,##0\ ;\-#,##0\ ;"/>
    <numFmt numFmtId="164" formatCode="mm/dd/yyyy\ hh:mm:ss"/>
    <numFmt numFmtId="165" formatCode="_(* #,##0.0_);_(* \(#,##0.0\);_(* &quot;-&quot;??_);_(@_)"/>
    <numFmt numFmtId="171" formatCode="0.00000%"/>
    <numFmt numFmtId="172" formatCode="_(* #,##0.0_);_(* \(#,##0.0\);_(* &quot;-&quot;?_);_(@_)"/>
    <numFmt numFmtId="173" formatCode="0.0,,,&quot;B&quot;"/>
  </numFmts>
  <fonts count="13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b/>
    </font>
    <font>
      <sz val="11"/>
      <color indexed="8"/>
      <name val="Calibri"/>
      <family val="2"/>
      <b/>
    </font>
    <font>
      <sz val="9"/>
      <color indexed="8"/>
      <name val="Arial"/>
      <family val="2"/>
    </font>
    <font>
      <sz val="11"/>
      <color theme="4"/>
      <name val="Calibri"/>
      <family val="2"/>
    </font>
    <font>
      <sz val="11"/>
      <color indexed="8"/>
      <name val="Calibri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0"/>
      <color indexed="8"/>
      <name val="Calibri"/>
      <family val="2"/>
    </font>
    <font>
      <sz val="11"/>
      <color rgb="FFFF0000"/>
      <name val="Calibri"/>
      <family val="2"/>
      <b/>
    </font>
    <font>
      <sz val="10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44" fontId="1" fillId="0" borderId="0" xfId="0" applyFont="1" applyNumberFormat="1"/>
    <xf numFmtId="44" fontId="2" fillId="0" borderId="0" xfId="0" applyFont="1" applyNumberForma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3" fontId="1" fillId="0" borderId="0" xfId="0" applyFont="1" applyNumberFormat="1"/>
    <xf numFmtId="0" fontId="4" fillId="0" borderId="0" xfId="0" applyFont="1"/>
    <xf numFmtId="0" fontId="3" fillId="2" borderId="0" xfId="0" applyFont="1" applyFill="1"/>
    <xf numFmtId="167" fontId="1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0" fontId="1" fillId="0" borderId="0" xfId="0" applyFont="1" applyNumberFormat="1"/>
    <xf numFmtId="169" fontId="2" fillId="0" borderId="0" xfId="0" applyFont="1" applyNumberFormat="1"/>
    <xf numFmtId="0" fontId="1" fillId="0" borderId="0" xfId="0" applyFont="1" applyAlignment="1">
      <alignment horizontal="center"/>
    </xf>
    <xf numFmtId="10" fontId="2" fillId="0" borderId="0" xfId="0" applyFont="1" applyNumberFormat="1"/>
    <xf numFmtId="167" fontId="2" fillId="3" borderId="0" xfId="0" applyFont="1" applyNumberFormat="1" applyFill="1"/>
    <xf numFmtId="166" fontId="1" fillId="0" borderId="0" xfId="0" applyFont="1" applyNumberFormat="1" applyAlignment="1">
      <alignment wrapText="1"/>
    </xf>
    <xf numFmtId="170" fontId="5" fillId="0" borderId="0" xfId="0" applyFont="1" applyNumberFormat="1" applyAlignment="1">
      <alignment horizontal="right"/>
    </xf>
    <xf numFmtId="166" fontId="2" fillId="0" borderId="0" xfId="0" applyFont="1" applyNumberFormat="1"/>
    <xf numFmtId="0" fontId="1" fillId="4" borderId="0" xfId="0" applyFont="1" applyFill="1" applyAlignment="1">
      <alignment wrapText="1"/>
    </xf>
    <xf numFmtId="0" fontId="3" fillId="2" borderId="2" xfId="0" applyFont="1" applyFill="1" applyBorder="1"/>
    <xf numFmtId="0" fontId="1" fillId="0" borderId="0" xfId="0" applyFont="1" applyAlignment="1">
      <alignment wrapText="1"/>
    </xf>
    <xf numFmtId="9" fontId="2" fillId="0" borderId="0" xfId="0" applyFont="1" applyNumberFormat="1"/>
    <xf numFmtId="164" fontId="1" fillId="0" borderId="0" xfId="0" applyFont="1" applyNumberFormat="1" applyAlignment="1">
      <alignment wrapText="1"/>
    </xf>
    <xf numFmtId="43" fontId="2" fillId="0" borderId="0" xfId="0" applyFont="1" applyNumberFormat="1"/>
    <xf numFmtId="9" fontId="2" fillId="3" borderId="0" xfId="0" applyFont="1" applyNumberFormat="1" applyFill="1"/>
    <xf numFmtId="165" fontId="2" fillId="0" borderId="0" xfId="0" applyFont="1" applyNumberFormat="1"/>
    <xf numFmtId="166" fontId="2" fillId="0" borderId="0" xfId="0" applyFont="1" applyNumberFormat="1" applyAlignment="1">
      <alignment wrapText="1"/>
    </xf>
    <xf numFmtId="0" fontId="1" fillId="0" borderId="0" xfId="0" applyFont="1" applyAlignment="1">
      <alignment horizontal="left"/>
    </xf>
    <xf numFmtId="44" fontId="2" fillId="3" borderId="0" xfId="0" applyFont="1" applyNumberFormat="1" applyFill="1"/>
    <xf numFmtId="44" fontId="2" fillId="0" borderId="0" xfId="0" applyFont="1" applyNumberFormat="1"/>
    <xf numFmtId="0" fontId="4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171" fontId="1" fillId="0" borderId="0" xfId="0" applyFont="1" applyNumberFormat="1"/>
    <xf numFmtId="167" fontId="1" fillId="3" borderId="0" xfId="0" applyFont="1" applyNumberFormat="1" applyFill="1"/>
    <xf numFmtId="167" fontId="6" fillId="3" borderId="0" xfId="0" applyFont="1" applyNumberFormat="1" applyFill="1"/>
    <xf numFmtId="43" fontId="2" fillId="3" borderId="0" xfId="0" applyFont="1" applyNumberFormat="1" applyFill="1"/>
    <xf numFmtId="0" fontId="3" fillId="2" borderId="1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9" fontId="8" fillId="0" borderId="0" xfId="0" applyFont="1" applyNumberFormat="1"/>
    <xf numFmtId="0" fontId="8" fillId="0" borderId="0" xfId="0" applyFont="1" applyAlignment="1">
      <alignment horizontal="left"/>
    </xf>
    <xf numFmtId="167" fontId="8" fillId="0" borderId="0" xfId="0" applyFont="1" applyNumberFormat="1"/>
    <xf numFmtId="3" fontId="8" fillId="0" borderId="0" xfId="0" applyFont="1" applyNumberFormat="1"/>
    <xf numFmtId="9" fontId="2" fillId="3" borderId="0" xfId="0" applyFont="1" applyNumberFormat="1" applyFill="1" applyAlignment="1">
      <alignment horizontal="center"/>
    </xf>
    <xf numFmtId="9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9" fontId="9" fillId="0" borderId="0" xfId="0" applyFont="1" applyNumberFormat="1" applyAlignment="1">
      <alignment horizontal="center"/>
    </xf>
    <xf numFmtId="0" fontId="2" fillId="0" borderId="0" xfId="0" applyFont="1"/>
    <xf numFmtId="9" fontId="1" fillId="0" borderId="0" xfId="0" applyFont="1" applyNumberFormat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165" fontId="8" fillId="0" borderId="0" xfId="0" applyFont="1" applyNumberFormat="1"/>
    <xf numFmtId="43" fontId="1" fillId="0" borderId="0" xfId="0" applyFont="1" applyNumberFormat="1"/>
    <xf numFmtId="172" fontId="1" fillId="0" borderId="0" xfId="0" applyFont="1" applyNumberFormat="1"/>
    <xf numFmtId="43" fontId="10" fillId="0" borderId="0" xfId="0" applyFont="1" applyNumberFormat="1"/>
    <xf numFmtId="165" fontId="1" fillId="0" borderId="0" xfId="0" applyFont="1" applyNumberFormat="1"/>
    <xf numFmtId="43" fontId="8" fillId="0" borderId="0" xfId="0" applyFont="1" applyNumberFormat="1"/>
    <xf numFmtId="11" fontId="1" fillId="0" borderId="0" xfId="0" applyFont="1" applyNumberFormat="1"/>
    <xf numFmtId="166" fontId="1" fillId="0" borderId="0" xfId="0" applyFont="1" applyNumberFormat="1"/>
    <xf numFmtId="9" fontId="2" fillId="0" borderId="3" xfId="0" applyFont="1" applyNumberFormat="1" applyBorder="1"/>
    <xf numFmtId="9" fontId="2" fillId="0" borderId="4" xfId="0" applyFont="1" applyNumberFormat="1" applyBorder="1"/>
    <xf numFmtId="0" fontId="1" fillId="0" borderId="4" xfId="0" applyFont="1" applyBorder="1"/>
    <xf numFmtId="0" fontId="1" fillId="0" borderId="5" xfId="0" applyFont="1" applyBorder="1"/>
    <xf numFmtId="9" fontId="2" fillId="0" borderId="6" xfId="0" applyFont="1" applyNumberFormat="1" applyBorder="1"/>
    <xf numFmtId="0" fontId="1" fillId="0" borderId="7" xfId="0" applyFont="1" applyBorder="1"/>
    <xf numFmtId="9" fontId="2" fillId="0" borderId="8" xfId="0" applyFont="1" applyNumberFormat="1" applyBorder="1"/>
    <xf numFmtId="9" fontId="2" fillId="0" borderId="9" xfId="0" applyFont="1" applyNumberFormat="1" applyBorder="1"/>
    <xf numFmtId="0" fontId="1" fillId="0" borderId="9" xfId="0" applyFont="1" applyBorder="1"/>
    <xf numFmtId="0" fontId="1" fillId="0" borderId="10" xfId="0" applyFont="1" applyBorder="1"/>
    <xf numFmtId="167" fontId="2" fillId="3" borderId="6" xfId="0" applyFont="1" applyNumberFormat="1" applyFill="1" applyBorder="1"/>
    <xf numFmtId="167" fontId="2" fillId="3" borderId="9" xfId="0" applyFont="1" applyNumberFormat="1" applyFill="1" applyBorder="1"/>
    <xf numFmtId="167" fontId="2" fillId="0" borderId="9" xfId="0" applyFont="1" applyNumberFormat="1" applyBorder="1"/>
    <xf numFmtId="10" fontId="2" fillId="0" borderId="9" xfId="0" applyFont="1" applyNumberFormat="1" applyBorder="1"/>
    <xf numFmtId="10" fontId="2" fillId="3" borderId="9" xfId="0" applyFont="1" applyNumberFormat="1" applyFill="1" applyBorder="1"/>
    <xf numFmtId="0" fontId="11" fillId="3" borderId="0" xfId="0" applyFont="1" applyFill="1"/>
    <xf numFmtId="0" fontId="12" fillId="2" borderId="2" xfId="0" applyFont="1" applyFill="1" applyBorder="1"/>
    <xf numFmtId="9" fontId="8" fillId="0" borderId="0" xfId="0" applyFont="1" applyNumberFormat="1" applyAlignment="1">
      <alignment horizontal="center"/>
    </xf>
    <xf numFmtId="169" fontId="8" fillId="0" borderId="0" xfId="0" applyFont="1" applyNumberFormat="1"/>
    <xf numFmtId="165" fontId="8" fillId="3" borderId="0" xfId="0" applyFont="1" applyNumberFormat="1" applyFill="1"/>
    <xf numFmtId="0" fontId="12" fillId="2" borderId="0" xfId="0" applyFont="1" applyFill="1"/>
    <xf numFmtId="173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externalLink" Target="externalLinks/externalLink1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v>Contract Total</c:v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Lit>
              <c:formatCode>General</c:formatCode>
              <c:ptCount val="34"/>
              <c:pt idx="0">
                <c:v>579.07924710308771</c:v>
              </c:pt>
              <c:pt idx="1">
                <c:v>596.10448997427841</c:v>
              </c:pt>
              <c:pt idx="2">
                <c:v>533.96679031559734</c:v>
              </c:pt>
              <c:pt idx="3">
                <c:v>493.28376198760208</c:v>
              </c:pt>
              <c:pt idx="4">
                <c:v>449.97327630770349</c:v>
              </c:pt>
              <c:pt idx="5">
                <c:v>445.6813997438399</c:v>
              </c:pt>
              <c:pt idx="6">
                <c:v>438.89995047860396</c:v>
              </c:pt>
              <c:pt idx="7">
                <c:v>429.77501295148966</c:v>
              </c:pt>
              <c:pt idx="8">
                <c:v>432.71925984407886</c:v>
              </c:pt>
              <c:pt idx="9">
                <c:v>449.83317598488412</c:v>
              </c:pt>
              <c:pt idx="10">
                <c:v>463.64666362166173</c:v>
              </c:pt>
              <c:pt idx="11">
                <c:v>499.33461383252347</c:v>
              </c:pt>
              <c:pt idx="12">
                <c:v>551.88989443616867</c:v>
              </c:pt>
              <c:pt idx="13">
                <c:v>659.8585714669025</c:v>
              </c:pt>
              <c:pt idx="14">
                <c:v>678.36792280577265</c:v>
              </c:pt>
              <c:pt idx="15">
                <c:v>725.40184211755286</c:v>
              </c:pt>
              <c:pt idx="16">
                <c:v>749.78053653072777</c:v>
              </c:pt>
              <c:pt idx="17">
                <c:v>821.75924955713845</c:v>
              </c:pt>
              <c:pt idx="18">
                <c:v>892.15946263553519</c:v>
              </c:pt>
              <c:pt idx="19">
                <c:v>878.67416725963494</c:v>
              </c:pt>
              <c:pt idx="20">
                <c:v>905.02015993955104</c:v>
              </c:pt>
              <c:pt idx="21">
                <c:v>883.67979144904541</c:v>
              </c:pt>
              <c:pt idx="22">
                <c:v>821.4262782432719</c:v>
              </c:pt>
              <c:pt idx="23">
                <c:v>723.93735104809343</c:v>
              </c:pt>
              <c:pt idx="24">
                <c:v>705.0963858878572</c:v>
              </c:pt>
              <c:pt idx="25">
                <c:v>678.17125276723357</c:v>
              </c:pt>
              <c:pt idx="26">
                <c:v>699.45276384492934</c:v>
              </c:pt>
              <c:pt idx="27">
                <c:v>712.08827794215892</c:v>
              </c:pt>
              <c:pt idx="28">
                <c:v>768.46076161826807</c:v>
              </c:pt>
              <c:pt idx="29">
                <c:v>776.1438629068947</c:v>
              </c:pt>
              <c:pt idx="30">
                <c:v>802.12900702015429</c:v>
              </c:pt>
              <c:pt idx="31">
                <c:v>760.30518220737599</c:v>
              </c:pt>
              <c:pt idx="32">
                <c:v>769.46699999999998</c:v>
              </c:pt>
              <c:pt idx="33">
                <c:v>813.65869114164684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Plat'!$I$18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Plat'!$J$18:$AP$18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Plat'!$I$19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Plat'!$J$19:$AP$19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Plat'!$I$20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Plat'!$J$20:$AP$20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Plat'!$I$21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Plat'!$J$21:$AP$21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Plat'!$I$22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Plat'!$J$22:$AP$22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Plat'!$I$23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Plat'!$J$23:$AP$23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Plat'!$I$24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Plat'!$J$24:$AP$24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Plat'!$I$25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Plat'!$J$25:$AP$25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Plat'!$I$26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Plat'!$J$26:$AP$26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Plat'!$I$27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Plat'!$J$27:$AP$27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Plat'!$I$28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Plat'!$J$28:$AP$28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8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_rels/drawing19.xml.rels><?xml version="1.0" encoding="UTF-8" standalone="yes"?>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1938618</xdr:colOff>
      <xdr:row>60</xdr:row>
      <xdr:rowOff>100854</xdr:rowOff>
    </xdr:from>
    <xdr:to>
      <xdr:col>28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30</xdr:row>
      <xdr:rowOff>168088</xdr:rowOff>
    </xdr:from>
    <xdr:to>
      <xdr:col>29</xdr:col>
      <xdr:colOff>351865</xdr:colOff>
      <xdr:row>59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39</xdr:col>
      <xdr:colOff>497541</xdr:colOff>
      <xdr:row>34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11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74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21</xdr:col>
      <xdr:colOff>173182</xdr:colOff>
      <xdr:row>73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14</xdr:col>
      <xdr:colOff>536865</xdr:colOff>
      <xdr:row>67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2" Type="http://schemas.openxmlformats.org/officeDocument/2006/relationships/externalLinkPath" Target="https://csis365.sharepoint.com/teams/DIIG/Shared%20Documents/2023%20-%20Acquisition%20Trends/Data%20and%20Figures/DoD_Acq_Trends_Contracts.xlsx" TargetMode="External"/><Relationship Id="rId1" Type="http://schemas.openxmlformats.org/officeDocument/2006/relationships/externalLinkPath" Target="https://csis365.sharepoint.com/teams/DIIG/Shared%20Documents/2023%20-%20Acquisition%20Trends/Data%20and%20Figures/DoD_Acq_Trends_Contracts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-1 TOA"/>
      <sheetName val="2-2 FYQ"/>
      <sheetName val="2-3 Cust"/>
      <sheetName val="3-1 Area"/>
      <sheetName val="3-2 Plat"/>
      <sheetName val="3-3 Serv"/>
      <sheetName val="4-1 Price"/>
      <sheetName val="4-X Veh"/>
      <sheetName val="4-2 Multi"/>
      <sheetName val="5-4 Comm"/>
      <sheetName val="6-1 Vend"/>
      <sheetName val="6-5 Comp"/>
      <sheetName val="6-6 CompPSR"/>
      <sheetName val="Place of MFG"/>
      <sheetName val="OTA Area"/>
      <sheetName val="OTA Topline"/>
      <sheetName val="OTA cust"/>
      <sheetName val="OTA platform"/>
      <sheetName val="Duration"/>
      <sheetName val="Pricing Inflation"/>
      <sheetName val="Vendor Count"/>
      <sheetName val="deflator"/>
    </sheetNames>
    <sheetDataSet>
      <sheetData sheetId="0">
        <row r="13">
          <cell r="N13">
            <v>1990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Fiscal_Year</v>
          </cell>
          <cell r="B1" t="str">
            <v>OMB24_GDP22</v>
          </cell>
        </row>
        <row r="2">
          <cell r="A2">
            <v>1977</v>
          </cell>
          <cell r="B2">
            <v>0.26268561899999998</v>
          </cell>
        </row>
        <row r="3">
          <cell r="A3">
            <v>1978</v>
          </cell>
          <cell r="B3">
            <v>0.28039386999999999</v>
          </cell>
        </row>
        <row r="4">
          <cell r="A4">
            <v>1979</v>
          </cell>
          <cell r="B4">
            <v>0.30302549000000001</v>
          </cell>
        </row>
        <row r="5">
          <cell r="A5">
            <v>1980</v>
          </cell>
          <cell r="B5">
            <v>0.32946875199999998</v>
          </cell>
        </row>
        <row r="6">
          <cell r="A6">
            <v>1981</v>
          </cell>
          <cell r="B6">
            <v>0.36178829499999998</v>
          </cell>
        </row>
        <row r="7">
          <cell r="A7">
            <v>1982</v>
          </cell>
          <cell r="B7">
            <v>0.38688160100000002</v>
          </cell>
        </row>
        <row r="8">
          <cell r="A8">
            <v>1983</v>
          </cell>
          <cell r="B8">
            <v>0.40379576</v>
          </cell>
        </row>
        <row r="9">
          <cell r="A9">
            <v>1984</v>
          </cell>
          <cell r="B9">
            <v>0.41824823300000002</v>
          </cell>
        </row>
        <row r="10">
          <cell r="A10">
            <v>1985</v>
          </cell>
          <cell r="B10">
            <v>0.43222425199999998</v>
          </cell>
        </row>
        <row r="11">
          <cell r="A11">
            <v>1986</v>
          </cell>
          <cell r="B11">
            <v>0.44199158300000002</v>
          </cell>
        </row>
        <row r="12">
          <cell r="A12">
            <v>1987</v>
          </cell>
          <cell r="B12">
            <v>0.45183832299999999</v>
          </cell>
        </row>
        <row r="13">
          <cell r="A13">
            <v>1988</v>
          </cell>
          <cell r="B13">
            <v>0.46644961499999998</v>
          </cell>
        </row>
        <row r="14">
          <cell r="A14">
            <v>1989</v>
          </cell>
          <cell r="B14">
            <v>0.485349003</v>
          </cell>
        </row>
        <row r="15">
          <cell r="A15">
            <v>1990</v>
          </cell>
          <cell r="B15">
            <v>0.50313666300000004</v>
          </cell>
        </row>
        <row r="16">
          <cell r="A16">
            <v>1991</v>
          </cell>
          <cell r="B16">
            <v>0.52108314099999997</v>
          </cell>
        </row>
        <row r="17">
          <cell r="A17">
            <v>1992</v>
          </cell>
          <cell r="B17">
            <v>0.53410625</v>
          </cell>
        </row>
        <row r="18">
          <cell r="A18">
            <v>1993</v>
          </cell>
          <cell r="B18">
            <v>0.54665290200000005</v>
          </cell>
        </row>
        <row r="19">
          <cell r="A19">
            <v>1994</v>
          </cell>
          <cell r="B19">
            <v>0.55856428199999997</v>
          </cell>
        </row>
        <row r="20">
          <cell r="A20">
            <v>1995</v>
          </cell>
          <cell r="B20">
            <v>0.57039625199999999</v>
          </cell>
        </row>
        <row r="21">
          <cell r="A21">
            <v>1996</v>
          </cell>
          <cell r="B21">
            <v>0.58111649300000001</v>
          </cell>
        </row>
        <row r="22">
          <cell r="A22">
            <v>1997</v>
          </cell>
          <cell r="B22">
            <v>0.59143968899999999</v>
          </cell>
        </row>
        <row r="23">
          <cell r="A23">
            <v>1998</v>
          </cell>
          <cell r="B23">
            <v>0.59882474399999996</v>
          </cell>
        </row>
        <row r="24">
          <cell r="A24">
            <v>1999</v>
          </cell>
          <cell r="B24">
            <v>0.60628920799999997</v>
          </cell>
        </row>
        <row r="25">
          <cell r="A25">
            <v>2000</v>
          </cell>
          <cell r="B25">
            <v>0.61891527000000002</v>
          </cell>
        </row>
        <row r="26">
          <cell r="A26">
            <v>2001</v>
          </cell>
          <cell r="B26">
            <v>0.63392360800000003</v>
          </cell>
        </row>
        <row r="27">
          <cell r="A27">
            <v>2002</v>
          </cell>
          <cell r="B27">
            <v>0.64392916700000002</v>
          </cell>
        </row>
        <row r="28">
          <cell r="A28">
            <v>2003</v>
          </cell>
          <cell r="B28">
            <v>0.65623759199999998</v>
          </cell>
        </row>
        <row r="29">
          <cell r="A29">
            <v>2004</v>
          </cell>
          <cell r="B29">
            <v>0.67227824999999997</v>
          </cell>
        </row>
        <row r="30">
          <cell r="A30">
            <v>2005</v>
          </cell>
          <cell r="B30">
            <v>0.692686413</v>
          </cell>
        </row>
        <row r="31">
          <cell r="A31">
            <v>2006</v>
          </cell>
          <cell r="B31">
            <v>0.71523862500000002</v>
          </cell>
        </row>
        <row r="32">
          <cell r="A32">
            <v>2007</v>
          </cell>
          <cell r="B32">
            <v>0.73485269600000003</v>
          </cell>
        </row>
        <row r="33">
          <cell r="A33">
            <v>2008</v>
          </cell>
          <cell r="B33">
            <v>0.75017867100000002</v>
          </cell>
        </row>
        <row r="34">
          <cell r="A34">
            <v>2009</v>
          </cell>
          <cell r="B34">
            <v>0.75780195299999997</v>
          </cell>
        </row>
        <row r="35">
          <cell r="A35">
            <v>2010</v>
          </cell>
          <cell r="B35">
            <v>0.76439291700000001</v>
          </cell>
        </row>
        <row r="36">
          <cell r="A36">
            <v>2011</v>
          </cell>
          <cell r="B36">
            <v>0.77979830100000003</v>
          </cell>
        </row>
        <row r="37">
          <cell r="A37">
            <v>2012</v>
          </cell>
          <cell r="B37">
            <v>0.79409195600000004</v>
          </cell>
        </row>
        <row r="38">
          <cell r="A38">
            <v>2013</v>
          </cell>
          <cell r="B38">
            <v>0.80862383900000001</v>
          </cell>
        </row>
        <row r="39">
          <cell r="A39">
            <v>2014</v>
          </cell>
          <cell r="B39">
            <v>0.82426745000000001</v>
          </cell>
        </row>
        <row r="40">
          <cell r="A40">
            <v>2015</v>
          </cell>
          <cell r="B40">
            <v>0.83371714399999997</v>
          </cell>
        </row>
        <row r="41">
          <cell r="A41">
            <v>2016</v>
          </cell>
          <cell r="B41">
            <v>0.84062574400000001</v>
          </cell>
        </row>
        <row r="42">
          <cell r="A42">
            <v>2017</v>
          </cell>
          <cell r="B42">
            <v>0.85563408200000002</v>
          </cell>
        </row>
        <row r="43">
          <cell r="A43">
            <v>2018</v>
          </cell>
          <cell r="B43">
            <v>0.87572460900000004</v>
          </cell>
        </row>
        <row r="44">
          <cell r="A44">
            <v>2019</v>
          </cell>
          <cell r="B44">
            <v>0.89287699499999995</v>
          </cell>
        </row>
        <row r="45">
          <cell r="A45">
            <v>2020</v>
          </cell>
          <cell r="B45">
            <v>0.90478837400000001</v>
          </cell>
        </row>
        <row r="46">
          <cell r="A46">
            <v>2021</v>
          </cell>
          <cell r="B46">
            <v>0.93520209600000004</v>
          </cell>
        </row>
        <row r="47">
          <cell r="A47">
            <v>2022</v>
          </cell>
          <cell r="B47">
            <v>1</v>
          </cell>
        </row>
        <row r="48">
          <cell r="A48">
            <v>2023</v>
          </cell>
          <cell r="B48">
            <v>1.0484396090000001</v>
          </cell>
        </row>
        <row r="49">
          <cell r="A49">
            <v>2024</v>
          </cell>
          <cell r="B49">
            <v>1.0732152779999999</v>
          </cell>
        </row>
        <row r="50">
          <cell r="A50">
            <v>2025</v>
          </cell>
          <cell r="B50">
            <v>1.0960057169999999</v>
          </cell>
        </row>
        <row r="51">
          <cell r="A51">
            <v>2026</v>
          </cell>
          <cell r="B51">
            <v>1.118875566</v>
          </cell>
        </row>
        <row r="52">
          <cell r="A52">
            <v>2027</v>
          </cell>
          <cell r="B52">
            <v>1.1424600970000001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5.0" baseColWidth="10"/>
  <cols>
    <col min="1" max="1" width="12.6640625" hidden="0" customWidth="1"/>
    <col min="2" max="2" width="20.3320312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/>
      <c r="M1" s="20" t="s">
        <v>0</v>
      </c>
      <c r="N1" s="20" t="s">
        <v>3</v>
      </c>
      <c r="O1" s="20" t="n">
        <v>1990</v>
      </c>
      <c r="P1" s="20" t="n">
        <v>1991</v>
      </c>
      <c r="Q1" s="20" t="n">
        <v>1992</v>
      </c>
      <c r="R1" s="20" t="n">
        <v>1993</v>
      </c>
      <c r="S1" s="20" t="n">
        <v>1994</v>
      </c>
      <c r="T1" s="20" t="n">
        <v>1995</v>
      </c>
      <c r="U1" s="20" t="n">
        <v>1996</v>
      </c>
      <c r="V1" s="20" t="n">
        <v>1997</v>
      </c>
      <c r="W1" s="20" t="n">
        <v>1998</v>
      </c>
      <c r="X1" s="20" t="n">
        <v>1999</v>
      </c>
      <c r="Y1" s="20" t="n">
        <v>2000</v>
      </c>
      <c r="Z1" s="20" t="n">
        <v>2001</v>
      </c>
      <c r="AA1" s="20" t="n">
        <v>2002</v>
      </c>
      <c r="AB1" s="20" t="n">
        <v>2003</v>
      </c>
      <c r="AC1" s="20" t="n">
        <v>2004</v>
      </c>
      <c r="AD1" s="20" t="n">
        <v>2005</v>
      </c>
      <c r="AE1" s="20" t="n">
        <v>2006</v>
      </c>
      <c r="AF1" s="20" t="n">
        <v>2007</v>
      </c>
      <c r="AG1" s="20" t="n">
        <v>2008</v>
      </c>
      <c r="AH1" s="20" t="n">
        <v>2009</v>
      </c>
      <c r="AI1" s="20" t="n">
        <v>2010</v>
      </c>
      <c r="AJ1" s="20" t="n">
        <v>2011</v>
      </c>
      <c r="AK1" s="20" t="n">
        <v>2012</v>
      </c>
      <c r="AL1" s="20" t="n">
        <v>2013</v>
      </c>
      <c r="AM1" s="20" t="n">
        <v>2014</v>
      </c>
      <c r="AN1" s="20" t="n">
        <v>2015</v>
      </c>
      <c r="AO1" s="20" t="n">
        <v>2016</v>
      </c>
      <c r="AP1" s="20" t="n">
        <v>2017</v>
      </c>
      <c r="AQ1" s="20" t="n">
        <v>2018</v>
      </c>
      <c r="AR1" s="20" t="n">
        <v>2019</v>
      </c>
      <c r="AS1" s="20" t="n">
        <v>2020</v>
      </c>
      <c r="AT1" s="20" t="n">
        <v>2021</v>
      </c>
      <c r="AU1" s="20" t="n">
        <v>2022</v>
      </c>
      <c r="AV1" s="20" t="n">
        <v>2023</v>
      </c>
    </row>
    <row r="2" ht="30" customHeight="1">
      <c r="M2" s="22" t="s">
        <v>1</v>
      </c>
      <c r="N2" s="22" t="s">
        <v>4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 t="n">
        <v>27766409244.572498</v>
      </c>
      <c r="AL2" s="19" t="n">
        <v>20117589432.5252</v>
      </c>
      <c r="AM2" s="19" t="n">
        <v>15814444285.1675</v>
      </c>
      <c r="AN2" s="19" t="n">
        <v>24205301305.038399</v>
      </c>
      <c r="AO2" s="19" t="n">
        <v>33686792060.450802</v>
      </c>
      <c r="AP2" s="19" t="n">
        <v>31035471218.9151</v>
      </c>
      <c r="AQ2" s="19" t="n">
        <v>34812921569.434502</v>
      </c>
      <c r="AR2" s="19" t="n">
        <v>38372874881.5383</v>
      </c>
      <c r="AS2" s="19" t="n">
        <v>50281239432.253502</v>
      </c>
      <c r="AT2" s="19" t="n">
        <v>24784129326.600101</v>
      </c>
      <c r="AU2" s="19"/>
      <c r="AV2" s="19"/>
    </row>
    <row r="3">
      <c r="A3" s="6"/>
      <c r="M3" s="22" t="s">
        <v>1</v>
      </c>
      <c r="N3" s="22" t="s">
        <v>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 t="n">
        <v>329508578952.01202</v>
      </c>
      <c r="AL3" s="19" t="n">
        <v>286144490950.55603</v>
      </c>
      <c r="AM3" s="19" t="n">
        <v>267235917026.245</v>
      </c>
      <c r="AN3" s="19" t="n">
        <v>249721118841.51199</v>
      </c>
      <c r="AO3" s="19" t="n">
        <v>264343728087.01501</v>
      </c>
      <c r="AP3" s="19" t="n">
        <v>289347955522.90302</v>
      </c>
      <c r="AQ3" s="19" t="n">
        <v>323819870790.17999</v>
      </c>
      <c r="AR3" s="19" t="n">
        <v>345179239098.97101</v>
      </c>
      <c r="AS3" s="19" t="n">
        <v>371026409812.828</v>
      </c>
      <c r="AT3" s="19" t="n">
        <v>361729016890.31897</v>
      </c>
      <c r="AU3" s="19"/>
      <c r="AV3" s="19"/>
    </row>
    <row r="4" ht="45" customHeight="1">
      <c r="A4" s="6"/>
      <c r="M4" s="22" t="s">
        <v>1</v>
      </c>
      <c r="N4" s="22" t="s">
        <v>23</v>
      </c>
      <c r="O4" s="19" t="n">
        <v>120350129405</v>
      </c>
      <c r="P4" s="19" t="n">
        <v>136154193844</v>
      </c>
      <c r="Q4" s="19" t="n">
        <v>123406660550</v>
      </c>
      <c r="R4" s="19" t="n">
        <v>121373382142</v>
      </c>
      <c r="S4" s="19" t="n">
        <v>117161902725</v>
      </c>
      <c r="T4" s="19" t="n">
        <v>116592014868</v>
      </c>
      <c r="U4" s="19" t="n">
        <v>118448779098</v>
      </c>
      <c r="V4" s="19" t="n">
        <v>115982151879</v>
      </c>
      <c r="W4" s="19" t="n">
        <v>116965882167</v>
      </c>
      <c r="X4" s="19" t="n">
        <v>122185036488</v>
      </c>
      <c r="Y4" s="19" t="n">
        <v>132160976305.38699</v>
      </c>
      <c r="Z4" s="19" t="n">
        <v>143964853915.961</v>
      </c>
      <c r="AA4" s="19" t="n">
        <v>169759012484.755</v>
      </c>
      <c r="AB4" s="19" t="n">
        <v>211531357213.09399</v>
      </c>
      <c r="AC4" s="19" t="n">
        <v>229625710766.85199</v>
      </c>
      <c r="AD4" s="19" t="n">
        <v>265504521900.30301</v>
      </c>
      <c r="AE4" s="19" t="n">
        <v>295083562898.32501</v>
      </c>
      <c r="AF4" s="19" t="n">
        <v>327966627386.57001</v>
      </c>
      <c r="AG4" s="19" t="n">
        <v>377654982289.92999</v>
      </c>
      <c r="AH4" s="19" t="n">
        <v>381082210221.07703</v>
      </c>
      <c r="AI4" s="19" t="n">
        <v>362178778300.98499</v>
      </c>
      <c r="AJ4" s="19" t="n">
        <v>368174172555.70099</v>
      </c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>
      <c r="A5" s="6"/>
      <c r="M5" s="22" t="s">
        <v>1</v>
      </c>
      <c r="N5" s="22" t="s">
        <v>6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 t="n">
        <v>6246925.665</v>
      </c>
      <c r="AO5" s="19"/>
      <c r="AP5" s="19"/>
      <c r="AQ5" s="19"/>
      <c r="AR5" s="19"/>
      <c r="AS5" s="19"/>
      <c r="AT5" s="19"/>
      <c r="AU5" s="19"/>
      <c r="AV5" s="19"/>
    </row>
    <row r="6">
      <c r="A6" s="18"/>
      <c r="B6" s="18"/>
      <c r="C6" s="18"/>
      <c r="D6" s="18"/>
      <c r="E6" s="18"/>
      <c r="M6" s="22" t="s">
        <v>2</v>
      </c>
      <c r="N6" s="22" t="s">
        <v>5</v>
      </c>
      <c r="O6" s="18" t="n">
        <v>291356</v>
      </c>
      <c r="P6" s="18" t="n">
        <v>310620</v>
      </c>
      <c r="Q6" s="18" t="n">
        <v>285195</v>
      </c>
      <c r="R6" s="18" t="n">
        <v>269655</v>
      </c>
      <c r="S6" s="18" t="n">
        <v>251339</v>
      </c>
      <c r="T6" s="18" t="n">
        <v>254215</v>
      </c>
      <c r="U6" s="18" t="n">
        <v>255052</v>
      </c>
      <c r="V6" s="18" t="n">
        <v>254186</v>
      </c>
      <c r="W6" s="18" t="n">
        <v>259123</v>
      </c>
      <c r="X6" s="18" t="n">
        <v>272729</v>
      </c>
      <c r="Y6" s="18" t="n">
        <v>286958</v>
      </c>
      <c r="Z6" s="18" t="n">
        <v>316540</v>
      </c>
      <c r="AA6" s="18" t="n">
        <v>355378</v>
      </c>
      <c r="AB6" s="18" t="n">
        <v>433024</v>
      </c>
      <c r="AC6" s="18" t="n">
        <v>456052</v>
      </c>
      <c r="AD6" s="18" t="n">
        <v>502476</v>
      </c>
      <c r="AE6" s="18" t="n">
        <v>536272</v>
      </c>
      <c r="AF6" s="18" t="n">
        <v>603872</v>
      </c>
      <c r="AG6" s="18" t="n">
        <v>669279</v>
      </c>
      <c r="AH6" s="18" t="n">
        <v>665861</v>
      </c>
      <c r="AI6" s="18" t="n">
        <v>691791</v>
      </c>
      <c r="AJ6" s="18" t="n">
        <v>689092</v>
      </c>
      <c r="AK6" s="18" t="n">
        <v>652288</v>
      </c>
      <c r="AL6" s="18" t="n">
        <v>585393</v>
      </c>
      <c r="AM6" s="18" t="n">
        <v>581188</v>
      </c>
      <c r="AN6" s="18" t="n">
        <v>565403</v>
      </c>
      <c r="AO6" s="18" t="n">
        <v>587978</v>
      </c>
      <c r="AP6" s="18" t="n">
        <v>609287</v>
      </c>
      <c r="AQ6" s="18" t="n">
        <v>672960</v>
      </c>
      <c r="AR6" s="18" t="n">
        <v>693001</v>
      </c>
      <c r="AS6" s="18" t="n">
        <v>725757</v>
      </c>
      <c r="AT6" s="18" t="n">
        <v>711039</v>
      </c>
      <c r="AU6" s="18" t="n">
        <v>769467</v>
      </c>
      <c r="AV6" s="18" t="n">
        <v>853072</v>
      </c>
    </row>
    <row r="7">
      <c r="M7" s="22" t="s">
        <v>20</v>
      </c>
      <c r="N7" s="22"/>
      <c r="O7" s="17" t="n">
        <f t="shared" ref="O7:AT7" si="0">SUM(O2:O5)</f>
        <v>120350129405</v>
      </c>
      <c r="P7" s="28" t="n">
        <f t="shared" si="0"/>
        <v>136154193844</v>
      </c>
      <c r="Q7" s="28" t="n">
        <f t="shared" si="0"/>
        <v>123406660550</v>
      </c>
      <c r="R7" s="28" t="n">
        <f t="shared" si="0"/>
        <v>121373382142</v>
      </c>
      <c r="S7" s="28" t="n">
        <f t="shared" si="0"/>
        <v>117161902725</v>
      </c>
      <c r="T7" s="28" t="n">
        <f t="shared" si="0"/>
        <v>116592014868</v>
      </c>
      <c r="U7" s="28" t="n">
        <f t="shared" si="0"/>
        <v>118448779098</v>
      </c>
      <c r="V7" s="28" t="n">
        <f t="shared" si="0"/>
        <v>115982151879</v>
      </c>
      <c r="W7" s="28" t="n">
        <f t="shared" si="0"/>
        <v>116965882167</v>
      </c>
      <c r="X7" s="28" t="n">
        <f t="shared" si="0"/>
        <v>122185036488</v>
      </c>
      <c r="Y7" s="28" t="n">
        <f t="shared" si="0"/>
        <v>132160976305.38699</v>
      </c>
      <c r="Z7" s="28" t="n">
        <f t="shared" si="0"/>
        <v>143964853915.961</v>
      </c>
      <c r="AA7" s="28" t="n">
        <f t="shared" si="0"/>
        <v>169759012484.755</v>
      </c>
      <c r="AB7" s="28" t="n">
        <f t="shared" si="0"/>
        <v>211531357213.09399</v>
      </c>
      <c r="AC7" s="28" t="n">
        <f t="shared" si="0"/>
        <v>229625710766.85199</v>
      </c>
      <c r="AD7" s="28" t="n">
        <f t="shared" si="0"/>
        <v>265504521900.30301</v>
      </c>
      <c r="AE7" s="28" t="n">
        <f t="shared" si="0"/>
        <v>295083562898.32501</v>
      </c>
      <c r="AF7" s="28" t="n">
        <f t="shared" si="0"/>
        <v>327966627386.57001</v>
      </c>
      <c r="AG7" s="28" t="n">
        <f t="shared" si="0"/>
        <v>377654982289.92999</v>
      </c>
      <c r="AH7" s="28" t="n">
        <f t="shared" si="0"/>
        <v>381082210221.07703</v>
      </c>
      <c r="AI7" s="28" t="n">
        <f t="shared" si="0"/>
        <v>362178778300.98499</v>
      </c>
      <c r="AJ7" s="28" t="n">
        <f t="shared" si="0"/>
        <v>368174172555.70099</v>
      </c>
      <c r="AK7" s="28" t="n">
        <f t="shared" si="0"/>
        <v>357274988196.58453</v>
      </c>
      <c r="AL7" s="28" t="n">
        <f t="shared" si="0"/>
        <v>306262080383.08124</v>
      </c>
      <c r="AM7" s="28" t="n">
        <f t="shared" si="0"/>
        <v>283050361311.41248</v>
      </c>
      <c r="AN7" s="28" t="n">
        <f t="shared" si="0"/>
        <v>273932667072.21539</v>
      </c>
      <c r="AO7" s="28" t="n">
        <f t="shared" si="0"/>
        <v>298030520147.46582</v>
      </c>
      <c r="AP7" s="28" t="n">
        <f t="shared" si="0"/>
        <v>320383426741.81812</v>
      </c>
      <c r="AQ7" s="28" t="n">
        <f t="shared" si="0"/>
        <v>358632792359.6145</v>
      </c>
      <c r="AR7" s="28" t="n">
        <f t="shared" si="0"/>
        <v>383552113980.50928</v>
      </c>
      <c r="AS7" s="28" t="n">
        <f t="shared" si="0"/>
        <v>421307649245.08148</v>
      </c>
      <c r="AT7" s="28" t="n">
        <f t="shared" si="0"/>
        <v>386513146216.91907</v>
      </c>
      <c r="AU7" s="28"/>
      <c r="AV7" s="28"/>
    </row>
    <row r="8"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>
      <c r="A11" s="6" t="n">
        <v>1000000000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4"/>
      <c r="Z11" s="22"/>
      <c r="AA11" s="22"/>
      <c r="AB11" s="22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ht="30" customHeight="1"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>
      <c r="A13" s="7" t="s">
        <v>122</v>
      </c>
      <c r="B13" s="7" t="s">
        <v>122</v>
      </c>
      <c r="C13" s="21" t="n">
        <f>AN13</f>
        <v>2015</v>
      </c>
      <c r="D13" s="8" t="n">
        <f t="shared" ref="D13:F19" si="1">AT13</f>
        <v>2021</v>
      </c>
      <c r="E13" s="8" t="n">
        <f t="shared" si="1"/>
        <v>2022</v>
      </c>
      <c r="F13" s="8" t="n">
        <f>AV13</f>
        <v>2023</v>
      </c>
      <c r="G13" s="8" t="str">
        <f>D13&amp;"-"&amp;$F13</f>
        <v>2021-2023</v>
      </c>
      <c r="H13" s="8" t="str">
        <f>C13&amp;"-"&amp;$F13</f>
        <v>2015-2023</v>
      </c>
      <c r="I13" s="8" t="str">
        <f>$G13&amp;"/"&amp;E13</f>
        <v>2021-2023/2022</v>
      </c>
      <c r="J13" s="8"/>
      <c r="K13" s="8"/>
      <c r="L13" s="8"/>
      <c r="M13" s="3"/>
      <c r="N13" s="3"/>
      <c r="O13" s="22" t="n">
        <f t="shared" ref="O13:X13" si="2">O1</f>
        <v>1990</v>
      </c>
      <c r="P13" s="22" t="n">
        <f t="shared" si="2"/>
        <v>1991</v>
      </c>
      <c r="Q13" s="22" t="n">
        <f t="shared" si="2"/>
        <v>1992</v>
      </c>
      <c r="R13" s="22" t="n">
        <f t="shared" si="2"/>
        <v>1993</v>
      </c>
      <c r="S13" s="22" t="n">
        <f t="shared" si="2"/>
        <v>1994</v>
      </c>
      <c r="T13" s="22" t="n">
        <f t="shared" si="2"/>
        <v>1995</v>
      </c>
      <c r="U13" s="22" t="n">
        <f t="shared" si="2"/>
        <v>1996</v>
      </c>
      <c r="V13" s="22" t="n">
        <f t="shared" si="2"/>
        <v>1997</v>
      </c>
      <c r="W13" s="22" t="n">
        <f t="shared" si="2"/>
        <v>1998</v>
      </c>
      <c r="X13" s="22" t="n">
        <f t="shared" si="2"/>
        <v>1999</v>
      </c>
      <c r="Y13" s="22" t="n">
        <f>Y1+0</f>
        <v>2000</v>
      </c>
      <c r="Z13" s="22" t="n">
        <f>Z1+0</f>
        <v>2001</v>
      </c>
      <c r="AA13" s="22" t="n">
        <f>AA1+0</f>
        <v>2002</v>
      </c>
      <c r="AB13" s="22" t="n">
        <f>AB1+0</f>
        <v>2003</v>
      </c>
      <c r="AC13" s="14" t="n">
        <v>2004</v>
      </c>
      <c r="AD13" s="14" t="n">
        <v>2005</v>
      </c>
      <c r="AE13" s="14" t="n">
        <v>2006</v>
      </c>
      <c r="AF13" s="14" t="n">
        <v>2007</v>
      </c>
      <c r="AG13" s="14" t="n">
        <v>2008</v>
      </c>
      <c r="AH13" s="14" t="n">
        <v>2009</v>
      </c>
      <c r="AI13" s="14" t="n">
        <v>2010</v>
      </c>
      <c r="AJ13" s="14" t="n">
        <v>2011</v>
      </c>
      <c r="AK13" s="14" t="n">
        <v>2012</v>
      </c>
      <c r="AL13" s="14" t="n">
        <v>2013</v>
      </c>
      <c r="AM13" s="14" t="n">
        <v>2014</v>
      </c>
      <c r="AN13" s="14" t="n">
        <v>2015</v>
      </c>
      <c r="AO13" s="14" t="n">
        <f t="shared" ref="AO13:AV13" si="3">AO1</f>
        <v>2016</v>
      </c>
      <c r="AP13" s="14" t="n">
        <f t="shared" si="3"/>
        <v>2017</v>
      </c>
      <c r="AQ13" s="14" t="n">
        <f t="shared" si="3"/>
        <v>2018</v>
      </c>
      <c r="AR13" s="14" t="n">
        <f t="shared" si="3"/>
        <v>2019</v>
      </c>
      <c r="AS13" s="14" t="n">
        <f t="shared" si="3"/>
        <v>2020</v>
      </c>
      <c r="AT13" s="14" t="n">
        <f t="shared" si="3"/>
        <v>2021</v>
      </c>
      <c r="AU13" s="14" t="n">
        <f t="shared" si="3"/>
        <v>2022</v>
      </c>
      <c r="AV13" s="14" t="n">
        <f t="shared" si="3"/>
        <v>2023</v>
      </c>
      <c r="AW13" s="5"/>
      <c r="AX13" s="5"/>
    </row>
    <row r="14" ht="45" customHeight="1">
      <c r="A14" s="2" t="str">
        <f t="shared" ref="A14:B19" si="4">M14</f>
        <v>Contract</v>
      </c>
      <c r="B14" s="2" t="str">
        <f t="shared" si="4"/>
        <v>Obligations (includes FMS)</v>
      </c>
      <c r="C14" s="13" t="n">
        <f>AN14</f>
        <v>29.032989760659643</v>
      </c>
      <c r="D14" s="13" t="n">
        <f t="shared" si="1"/>
        <v>26.501362039932918</v>
      </c>
      <c r="E14" s="13" t="n">
        <f t="shared" si="1"/>
        <v>0</v>
      </c>
      <c r="F14" s="13" t="n">
        <f>AV14</f>
        <v>0</v>
      </c>
      <c r="G14" s="10" t="n">
        <f t="shared" ref="G14:G19" si="5">(AU14/AT14)-1</f>
        <v>-1</v>
      </c>
      <c r="H14" s="23" t="n">
        <f t="shared" ref="H14:H19" si="6">(AU14/AN14)-1</f>
        <v>-1</v>
      </c>
      <c r="I14" s="23" t="e">
        <f>F14/E14</f>
        <v>#DIV/0!</v>
      </c>
      <c r="J14" s="9"/>
      <c r="K14" s="9"/>
      <c r="L14" s="26"/>
      <c r="M14" s="3" t="str">
        <f>M2</f>
        <v>Contract</v>
      </c>
      <c r="N14" s="3" t="str">
        <f t="shared" ref="N14:N19" si="7">N2</f>
        <v>Obligations (includes FMS)</v>
      </c>
      <c r="O14" s="27" t="n">
        <f t="shared" ref="O14:AV14" si="8">O2/VLOOKUP(O$13,deflator,2,FALSE)/1000000000</f>
        <v>0</v>
      </c>
      <c r="P14" s="27" t="n">
        <f t="shared" si="8"/>
        <v>0</v>
      </c>
      <c r="Q14" s="27" t="n">
        <f t="shared" si="8"/>
        <v>0</v>
      </c>
      <c r="R14" s="27" t="n">
        <f t="shared" si="8"/>
        <v>0</v>
      </c>
      <c r="S14" s="27" t="n">
        <f t="shared" si="8"/>
        <v>0</v>
      </c>
      <c r="T14" s="27" t="n">
        <f t="shared" si="8"/>
        <v>0</v>
      </c>
      <c r="U14" s="27" t="n">
        <f t="shared" si="8"/>
        <v>0</v>
      </c>
      <c r="V14" s="27" t="n">
        <f t="shared" si="8"/>
        <v>0</v>
      </c>
      <c r="W14" s="27" t="n">
        <f t="shared" si="8"/>
        <v>0</v>
      </c>
      <c r="X14" s="27" t="n">
        <f t="shared" si="8"/>
        <v>0</v>
      </c>
      <c r="Y14" s="27" t="n">
        <f t="shared" si="8"/>
        <v>0</v>
      </c>
      <c r="Z14" s="27" t="n">
        <f t="shared" si="8"/>
        <v>0</v>
      </c>
      <c r="AA14" s="27" t="n">
        <f t="shared" si="8"/>
        <v>0</v>
      </c>
      <c r="AB14" s="27" t="n">
        <f t="shared" si="8"/>
        <v>0</v>
      </c>
      <c r="AC14" s="27" t="n">
        <f t="shared" si="8"/>
        <v>0</v>
      </c>
      <c r="AD14" s="27" t="n">
        <f t="shared" si="8"/>
        <v>0</v>
      </c>
      <c r="AE14" s="27" t="n">
        <f t="shared" si="8"/>
        <v>0</v>
      </c>
      <c r="AF14" s="27" t="n">
        <f t="shared" si="8"/>
        <v>0</v>
      </c>
      <c r="AG14" s="27" t="n">
        <f t="shared" si="8"/>
        <v>0</v>
      </c>
      <c r="AH14" s="27" t="n">
        <f t="shared" si="8"/>
        <v>0</v>
      </c>
      <c r="AI14" s="27" t="n">
        <f t="shared" si="8"/>
        <v>0</v>
      </c>
      <c r="AJ14" s="27" t="n">
        <f t="shared" si="8"/>
        <v>0</v>
      </c>
      <c r="AK14" s="27" t="n">
        <f t="shared" si="8"/>
        <v>34.966239155018584</v>
      </c>
      <c r="AL14" s="27" t="n">
        <f t="shared" si="8"/>
        <v>24.878798351287784</v>
      </c>
      <c r="AM14" s="27" t="n">
        <f t="shared" si="8"/>
        <v>19.186059433946468</v>
      </c>
      <c r="AN14" s="27" t="n">
        <f t="shared" si="8"/>
        <v>29.032989760659643</v>
      </c>
      <c r="AO14" s="27" t="n">
        <f t="shared" si="8"/>
        <v>40.073471816550509</v>
      </c>
      <c r="AP14" s="27" t="n">
        <f t="shared" si="8"/>
        <v>36.271896914591458</v>
      </c>
      <c r="AQ14" s="27" t="n">
        <f t="shared" si="8"/>
        <v>39.75327541518763</v>
      </c>
      <c r="AR14" s="27" t="n">
        <f t="shared" si="8"/>
        <v>42.97666430697803</v>
      </c>
      <c r="AS14" s="27" t="n">
        <f t="shared" si="8"/>
        <v>55.572375681579551</v>
      </c>
      <c r="AT14" s="27" t="n">
        <f t="shared" si="8"/>
        <v>26.501362039932918</v>
      </c>
      <c r="AU14" s="27" t="n">
        <f t="shared" si="8"/>
        <v>0</v>
      </c>
      <c r="AV14" s="27" t="n">
        <f t="shared" si="8"/>
        <v>0</v>
      </c>
      <c r="AW14" s="23"/>
      <c r="AX14" s="23"/>
    </row>
    <row r="15">
      <c r="A15" s="2" t="str">
        <f t="shared" si="4"/>
        <v>Contract</v>
      </c>
      <c r="B15" s="2" t="str">
        <f t="shared" si="4"/>
        <v>Obligations (no FMS)</v>
      </c>
      <c r="C15" s="13" t="n">
        <f t="shared" ref="C15:C19" si="9">AN15</f>
        <v>299.52738844184307</v>
      </c>
      <c r="D15" s="13" t="n">
        <f t="shared" si="1"/>
        <v>386.79235048497901</v>
      </c>
      <c r="E15" s="13" t="n">
        <f t="shared" si="1"/>
        <v>0</v>
      </c>
      <c r="F15" s="13" t="n">
        <f t="shared" si="1"/>
        <v>0</v>
      </c>
      <c r="G15" s="10" t="n">
        <f t="shared" si="5"/>
        <v>-1</v>
      </c>
      <c r="H15" s="23" t="n">
        <f t="shared" si="6"/>
        <v>-1</v>
      </c>
      <c r="I15" s="23" t="e">
        <f t="shared" ref="I15:I19" si="10">F15/E15</f>
        <v>#DIV/0!</v>
      </c>
      <c r="J15" s="9"/>
      <c r="K15" s="9"/>
      <c r="L15" s="26"/>
      <c r="M15" s="3" t="str">
        <f t="shared" ref="M15" si="11">M3</f>
        <v>Contract</v>
      </c>
      <c r="N15" s="3" t="str">
        <f t="shared" si="7"/>
        <v>Obligations (no FMS)</v>
      </c>
      <c r="O15" s="27" t="n">
        <f t="shared" ref="O15:AV15" si="12">O3/VLOOKUP(O$13,deflator,2,FALSE)/1000000000</f>
        <v>0</v>
      </c>
      <c r="P15" s="27" t="n">
        <f t="shared" si="12"/>
        <v>0</v>
      </c>
      <c r="Q15" s="27" t="n">
        <f t="shared" si="12"/>
        <v>0</v>
      </c>
      <c r="R15" s="27" t="n">
        <f t="shared" si="12"/>
        <v>0</v>
      </c>
      <c r="S15" s="27" t="n">
        <f t="shared" si="12"/>
        <v>0</v>
      </c>
      <c r="T15" s="27" t="n">
        <f t="shared" si="12"/>
        <v>0</v>
      </c>
      <c r="U15" s="27" t="n">
        <f t="shared" si="12"/>
        <v>0</v>
      </c>
      <c r="V15" s="27" t="n">
        <f t="shared" si="12"/>
        <v>0</v>
      </c>
      <c r="W15" s="27" t="n">
        <f t="shared" si="12"/>
        <v>0</v>
      </c>
      <c r="X15" s="27" t="n">
        <f t="shared" si="12"/>
        <v>0</v>
      </c>
      <c r="Y15" s="27" t="n">
        <f t="shared" si="12"/>
        <v>0</v>
      </c>
      <c r="Z15" s="27" t="n">
        <f t="shared" si="12"/>
        <v>0</v>
      </c>
      <c r="AA15" s="27" t="n">
        <f t="shared" si="12"/>
        <v>0</v>
      </c>
      <c r="AB15" s="27" t="n">
        <f t="shared" si="12"/>
        <v>0</v>
      </c>
      <c r="AC15" s="27" t="n">
        <f t="shared" si="12"/>
        <v>0</v>
      </c>
      <c r="AD15" s="27" t="n">
        <f t="shared" si="12"/>
        <v>0</v>
      </c>
      <c r="AE15" s="27" t="n">
        <f t="shared" si="12"/>
        <v>0</v>
      </c>
      <c r="AF15" s="27" t="n">
        <f t="shared" si="12"/>
        <v>0</v>
      </c>
      <c r="AG15" s="27" t="n">
        <f t="shared" si="12"/>
        <v>0</v>
      </c>
      <c r="AH15" s="27" t="n">
        <f t="shared" si="12"/>
        <v>0</v>
      </c>
      <c r="AI15" s="27" t="n">
        <f t="shared" si="12"/>
        <v>0</v>
      </c>
      <c r="AJ15" s="27" t="n">
        <f t="shared" si="12"/>
        <v>0</v>
      </c>
      <c r="AK15" s="27" t="n">
        <f t="shared" si="12"/>
        <v>414.95015339509627</v>
      </c>
      <c r="AL15" s="27" t="n">
        <f t="shared" si="12"/>
        <v>353.86600932322506</v>
      </c>
      <c r="AM15" s="27" t="n">
        <f t="shared" si="12"/>
        <v>324.21020267905158</v>
      </c>
      <c r="AN15" s="27" t="n">
        <f t="shared" si="12"/>
        <v>299.52738844184307</v>
      </c>
      <c r="AO15" s="27" t="n">
        <f t="shared" si="12"/>
        <v>314.46066216003851</v>
      </c>
      <c r="AP15" s="27" t="n">
        <f t="shared" si="12"/>
        <v>338.1678706002071</v>
      </c>
      <c r="AQ15" s="27" t="n">
        <f t="shared" si="12"/>
        <v>369.77363369970112</v>
      </c>
      <c r="AR15" s="27" t="n">
        <f t="shared" si="12"/>
        <v>386.59215214629984</v>
      </c>
      <c r="AS15" s="27" t="n">
        <f t="shared" si="12"/>
        <v>410.06982458511118</v>
      </c>
      <c r="AT15" s="27" t="n">
        <f t="shared" si="12"/>
        <v>386.79235048497901</v>
      </c>
      <c r="AU15" s="27" t="n">
        <f t="shared" si="12"/>
        <v>0</v>
      </c>
      <c r="AV15" s="27" t="n">
        <f t="shared" si="12"/>
        <v>0</v>
      </c>
      <c r="AW15" s="23"/>
      <c r="AX15" s="23"/>
    </row>
    <row r="16">
      <c r="A16" s="2" t="str">
        <f t="shared" si="4"/>
        <v>Contract</v>
      </c>
      <c r="B16" s="2" t="str">
        <f t="shared" si="4"/>
        <v>Obligations (before reliable_x000D_
FMS labels available)</v>
      </c>
      <c r="C16" s="13" t="n">
        <f t="shared" si="9"/>
        <v>0</v>
      </c>
      <c r="D16" s="13" t="n">
        <f t="shared" si="1"/>
        <v>0</v>
      </c>
      <c r="E16" s="13" t="n">
        <f t="shared" si="1"/>
        <v>0</v>
      </c>
      <c r="F16" s="13" t="n">
        <f t="shared" si="1"/>
        <v>0</v>
      </c>
      <c r="G16" s="10" t="e">
        <f t="shared" si="5"/>
        <v>#DIV/0!</v>
      </c>
      <c r="H16" s="23" t="e">
        <f t="shared" si="6"/>
        <v>#DIV/0!</v>
      </c>
      <c r="I16" s="23" t="e">
        <f t="shared" si="10"/>
        <v>#DIV/0!</v>
      </c>
      <c r="J16" s="9"/>
      <c r="K16" s="9"/>
      <c r="M16" s="3" t="str">
        <f t="shared" ref="M16" si="13">M4</f>
        <v>Contract</v>
      </c>
      <c r="N16" s="3" t="str">
        <f t="shared" si="7"/>
        <v>Obligations (before reliable_x000D_
FMS labels available)</v>
      </c>
      <c r="O16" s="27" t="n">
        <f t="shared" ref="O16:AV16" si="14">O4/VLOOKUP(O$13,deflator,2,FALSE)/1000000000</f>
        <v>239.19968123054471</v>
      </c>
      <c r="P16" s="27" t="n">
        <f t="shared" si="14"/>
        <v>261.29072911994291</v>
      </c>
      <c r="Q16" s="27" t="n">
        <f t="shared" si="14"/>
        <v>231.05264270919878</v>
      </c>
      <c r="R16" s="27" t="n">
        <f t="shared" si="14"/>
        <v>222.03007008275242</v>
      </c>
      <c r="S16" s="27" t="n">
        <f t="shared" si="14"/>
        <v>209.75545071641369</v>
      </c>
      <c r="T16" s="27" t="n">
        <f t="shared" si="14"/>
        <v>204.40529624658194</v>
      </c>
      <c r="U16" s="27" t="n">
        <f t="shared" si="14"/>
        <v>203.82966328577427</v>
      </c>
      <c r="V16" s="27" t="n">
        <f t="shared" si="14"/>
        <v>196.10140143807629</v>
      </c>
      <c r="W16" s="27" t="n">
        <f t="shared" si="14"/>
        <v>195.32573317812</v>
      </c>
      <c r="X16" s="27" t="n">
        <f t="shared" si="14"/>
        <v>201.52929472562869</v>
      </c>
      <c r="Y16" s="27" t="n">
        <f t="shared" si="14"/>
        <v>213.53646082344517</v>
      </c>
      <c r="Z16" s="27" t="n">
        <f t="shared" si="14"/>
        <v>227.10126598718026</v>
      </c>
      <c r="AA16" s="27" t="n">
        <f t="shared" si="14"/>
        <v>263.62994749196537</v>
      </c>
      <c r="AB16" s="27" t="n">
        <f t="shared" si="14"/>
        <v>322.33959131846564</v>
      </c>
      <c r="AC16" s="27" t="n">
        <f t="shared" si="14"/>
        <v>341.56349810045469</v>
      </c>
      <c r="AD16" s="27" t="n">
        <f t="shared" si="14"/>
        <v>383.29685254026055</v>
      </c>
      <c r="AE16" s="27" t="n">
        <f t="shared" si="14"/>
        <v>412.56659327972534</v>
      </c>
      <c r="AF16" s="27" t="n">
        <f t="shared" si="14"/>
        <v>446.30254358700751</v>
      </c>
      <c r="AG16" s="27" t="n">
        <f t="shared" si="14"/>
        <v>503.42004763546521</v>
      </c>
      <c r="AH16" s="27" t="n">
        <f t="shared" si="14"/>
        <v>502.87836909424936</v>
      </c>
      <c r="AI16" s="27" t="n">
        <f t="shared" si="14"/>
        <v>473.81231595188234</v>
      </c>
      <c r="AJ16" s="27" t="n">
        <f t="shared" si="14"/>
        <v>472.14025996666152</v>
      </c>
      <c r="AK16" s="27" t="n">
        <f t="shared" si="14"/>
        <v>0</v>
      </c>
      <c r="AL16" s="27" t="n">
        <f t="shared" si="14"/>
        <v>0</v>
      </c>
      <c r="AM16" s="27" t="n">
        <f t="shared" si="14"/>
        <v>0</v>
      </c>
      <c r="AN16" s="27" t="n">
        <f t="shared" si="14"/>
        <v>0</v>
      </c>
      <c r="AO16" s="27" t="n">
        <f t="shared" si="14"/>
        <v>0</v>
      </c>
      <c r="AP16" s="27" t="n">
        <f t="shared" si="14"/>
        <v>0</v>
      </c>
      <c r="AQ16" s="27" t="n">
        <f t="shared" si="14"/>
        <v>0</v>
      </c>
      <c r="AR16" s="27" t="n">
        <f t="shared" si="14"/>
        <v>0</v>
      </c>
      <c r="AS16" s="27" t="n">
        <f t="shared" si="14"/>
        <v>0</v>
      </c>
      <c r="AT16" s="27" t="n">
        <f t="shared" si="14"/>
        <v>0</v>
      </c>
      <c r="AU16" s="27" t="n">
        <f t="shared" si="14"/>
        <v>0</v>
      </c>
      <c r="AV16" s="27" t="n">
        <f t="shared" si="14"/>
        <v>0</v>
      </c>
    </row>
    <row r="17">
      <c r="A17" s="2" t="str">
        <f t="shared" si="4"/>
        <v>Contract</v>
      </c>
      <c r="B17" s="2" t="str">
        <f t="shared" si="4"/>
        <v>Unlabeled</v>
      </c>
      <c r="C17" s="13" t="n">
        <f t="shared" si="9"/>
        <v>7.4928597905862425E-3</v>
      </c>
      <c r="D17" s="13" t="n">
        <f t="shared" si="1"/>
        <v>0</v>
      </c>
      <c r="E17" s="13" t="n">
        <f t="shared" si="1"/>
        <v>0</v>
      </c>
      <c r="F17" s="13" t="n">
        <f t="shared" si="1"/>
        <v>0</v>
      </c>
      <c r="G17" s="16" t="e">
        <f t="shared" si="5"/>
        <v>#DIV/0!</v>
      </c>
      <c r="H17" s="23" t="n">
        <f t="shared" si="6"/>
        <v>-1</v>
      </c>
      <c r="I17" s="23" t="e">
        <f t="shared" si="10"/>
        <v>#DIV/0!</v>
      </c>
      <c r="J17" s="9"/>
      <c r="K17" s="9"/>
      <c r="M17" s="3" t="str">
        <f t="shared" ref="M17" si="15">M5</f>
        <v>Contract</v>
      </c>
      <c r="N17" s="3" t="str">
        <f t="shared" si="7"/>
        <v>Unlabeled</v>
      </c>
      <c r="O17" s="27" t="n">
        <f t="shared" ref="O17:AV17" si="16">O5/VLOOKUP(O$13,deflator,2,FALSE)/1000000000</f>
        <v>0</v>
      </c>
      <c r="P17" s="27" t="n">
        <f t="shared" si="16"/>
        <v>0</v>
      </c>
      <c r="Q17" s="27" t="n">
        <f t="shared" si="16"/>
        <v>0</v>
      </c>
      <c r="R17" s="27" t="n">
        <f t="shared" si="16"/>
        <v>0</v>
      </c>
      <c r="S17" s="27" t="n">
        <f t="shared" si="16"/>
        <v>0</v>
      </c>
      <c r="T17" s="27" t="n">
        <f t="shared" si="16"/>
        <v>0</v>
      </c>
      <c r="U17" s="27" t="n">
        <f t="shared" si="16"/>
        <v>0</v>
      </c>
      <c r="V17" s="27" t="n">
        <f t="shared" si="16"/>
        <v>0</v>
      </c>
      <c r="W17" s="27" t="n">
        <f t="shared" si="16"/>
        <v>0</v>
      </c>
      <c r="X17" s="27" t="n">
        <f t="shared" si="16"/>
        <v>0</v>
      </c>
      <c r="Y17" s="27" t="n">
        <f t="shared" si="16"/>
        <v>0</v>
      </c>
      <c r="Z17" s="27" t="n">
        <f t="shared" si="16"/>
        <v>0</v>
      </c>
      <c r="AA17" s="27" t="n">
        <f t="shared" si="16"/>
        <v>0</v>
      </c>
      <c r="AB17" s="27" t="n">
        <f t="shared" si="16"/>
        <v>0</v>
      </c>
      <c r="AC17" s="27" t="n">
        <f t="shared" si="16"/>
        <v>0</v>
      </c>
      <c r="AD17" s="27" t="n">
        <f t="shared" si="16"/>
        <v>0</v>
      </c>
      <c r="AE17" s="27" t="n">
        <f t="shared" si="16"/>
        <v>0</v>
      </c>
      <c r="AF17" s="27" t="n">
        <f t="shared" si="16"/>
        <v>0</v>
      </c>
      <c r="AG17" s="27" t="n">
        <f t="shared" si="16"/>
        <v>0</v>
      </c>
      <c r="AH17" s="27" t="n">
        <f t="shared" si="16"/>
        <v>0</v>
      </c>
      <c r="AI17" s="27" t="n">
        <f t="shared" si="16"/>
        <v>0</v>
      </c>
      <c r="AJ17" s="27" t="n">
        <f t="shared" si="16"/>
        <v>0</v>
      </c>
      <c r="AK17" s="27" t="n">
        <f t="shared" si="16"/>
        <v>0</v>
      </c>
      <c r="AL17" s="27" t="n">
        <f t="shared" si="16"/>
        <v>0</v>
      </c>
      <c r="AM17" s="27" t="n">
        <f t="shared" si="16"/>
        <v>0</v>
      </c>
      <c r="AN17" s="27" t="n">
        <f t="shared" si="16"/>
        <v>7.4928597905862425E-3</v>
      </c>
      <c r="AO17" s="27" t="n">
        <f t="shared" si="16"/>
        <v>0</v>
      </c>
      <c r="AP17" s="27" t="n">
        <f t="shared" si="16"/>
        <v>0</v>
      </c>
      <c r="AQ17" s="27" t="n">
        <f t="shared" si="16"/>
        <v>0</v>
      </c>
      <c r="AR17" s="27" t="n">
        <f t="shared" si="16"/>
        <v>0</v>
      </c>
      <c r="AS17" s="27" t="n">
        <f t="shared" si="16"/>
        <v>0</v>
      </c>
      <c r="AT17" s="27" t="n">
        <f t="shared" si="16"/>
        <v>0</v>
      </c>
      <c r="AU17" s="27" t="n">
        <f t="shared" si="16"/>
        <v>0</v>
      </c>
      <c r="AV17" s="27" t="n">
        <f t="shared" si="16"/>
        <v>0</v>
      </c>
    </row>
    <row r="18">
      <c r="A18" s="2" t="str">
        <f t="shared" si="4"/>
        <v>TOA</v>
      </c>
      <c r="B18" s="2" t="str">
        <f t="shared" si="4"/>
        <v>Obligations (no FMS)</v>
      </c>
      <c r="C18" s="13" t="n">
        <f t="shared" si="9"/>
        <v>678.17125276723357</v>
      </c>
      <c r="D18" s="13" t="n">
        <f t="shared" si="1"/>
        <v>760.30518220737599</v>
      </c>
      <c r="E18" s="13" t="n">
        <f t="shared" si="1"/>
        <v>769.46699999999998</v>
      </c>
      <c r="F18" s="13" t="n">
        <f t="shared" si="1"/>
        <v>813.65869114164684</v>
      </c>
      <c r="G18" s="16" t="n">
        <f t="shared" si="5"/>
        <v>1.205018459301388E-2</v>
      </c>
      <c r="H18" s="23" t="n">
        <f t="shared" si="6"/>
        <v>0.13462049129956499</v>
      </c>
      <c r="I18" s="23" t="n">
        <f t="shared" si="10"/>
        <v>1.0574315612516805</v>
      </c>
      <c r="J18" s="9"/>
      <c r="K18" s="9"/>
      <c r="L18" s="26"/>
      <c r="M18" s="3" t="str">
        <f t="shared" ref="M18" si="17">M6</f>
        <v>TOA</v>
      </c>
      <c r="N18" s="3" t="str">
        <f t="shared" si="7"/>
        <v>Obligations (no FMS)</v>
      </c>
      <c r="O18" s="27" t="n">
        <f t="shared" ref="O18:AV18" si="18">IF(O6="","",O6/VLOOKUP(O$13,deflator,2,FALSE)/$A$11*1000000)</f>
        <v>579.07924710308771</v>
      </c>
      <c r="P18" s="27" t="n">
        <f t="shared" si="18"/>
        <v>596.10448997427841</v>
      </c>
      <c r="Q18" s="27" t="n">
        <f t="shared" si="18"/>
        <v>533.96679031559734</v>
      </c>
      <c r="R18" s="27" t="n">
        <f t="shared" si="18"/>
        <v>493.28376198760208</v>
      </c>
      <c r="S18" s="27" t="n">
        <f t="shared" si="18"/>
        <v>449.97327630770349</v>
      </c>
      <c r="T18" s="27" t="n">
        <f t="shared" si="18"/>
        <v>445.6813997438399</v>
      </c>
      <c r="U18" s="27" t="n">
        <f t="shared" si="18"/>
        <v>438.89995047860396</v>
      </c>
      <c r="V18" s="27" t="n">
        <f t="shared" si="18"/>
        <v>429.77501295148966</v>
      </c>
      <c r="W18" s="27" t="n">
        <f t="shared" si="18"/>
        <v>432.71925984407886</v>
      </c>
      <c r="X18" s="27" t="n">
        <f t="shared" si="18"/>
        <v>449.83317598488412</v>
      </c>
      <c r="Y18" s="27" t="n">
        <f t="shared" si="18"/>
        <v>463.64666362166173</v>
      </c>
      <c r="Z18" s="27" t="n">
        <f t="shared" si="18"/>
        <v>499.33461383252347</v>
      </c>
      <c r="AA18" s="27" t="n">
        <f t="shared" si="18"/>
        <v>551.88989443616867</v>
      </c>
      <c r="AB18" s="27" t="n">
        <f t="shared" si="18"/>
        <v>659.8585714669025</v>
      </c>
      <c r="AC18" s="27" t="n">
        <f t="shared" si="18"/>
        <v>678.36792280577265</v>
      </c>
      <c r="AD18" s="27" t="n">
        <f t="shared" si="18"/>
        <v>725.40184211755286</v>
      </c>
      <c r="AE18" s="27" t="n">
        <f t="shared" si="18"/>
        <v>749.78053653072777</v>
      </c>
      <c r="AF18" s="27" t="n">
        <f t="shared" si="18"/>
        <v>821.75924955713845</v>
      </c>
      <c r="AG18" s="27" t="n">
        <f t="shared" si="18"/>
        <v>892.15946263553519</v>
      </c>
      <c r="AH18" s="27" t="n">
        <f t="shared" si="18"/>
        <v>878.67416725963494</v>
      </c>
      <c r="AI18" s="27" t="n">
        <f t="shared" si="18"/>
        <v>905.02015993955104</v>
      </c>
      <c r="AJ18" s="27" t="n">
        <f t="shared" si="18"/>
        <v>883.67979144904541</v>
      </c>
      <c r="AK18" s="27" t="n">
        <f t="shared" si="18"/>
        <v>821.4262782432719</v>
      </c>
      <c r="AL18" s="27" t="n">
        <f t="shared" si="18"/>
        <v>723.93735104809343</v>
      </c>
      <c r="AM18" s="27" t="n">
        <f t="shared" si="18"/>
        <v>705.0963858878572</v>
      </c>
      <c r="AN18" s="27" t="n">
        <f t="shared" si="18"/>
        <v>678.17125276723357</v>
      </c>
      <c r="AO18" s="27" t="n">
        <f t="shared" si="18"/>
        <v>699.45276384492934</v>
      </c>
      <c r="AP18" s="27" t="n">
        <f t="shared" si="18"/>
        <v>712.08827794215892</v>
      </c>
      <c r="AQ18" s="27" t="n">
        <f t="shared" si="18"/>
        <v>768.46076161826807</v>
      </c>
      <c r="AR18" s="27" t="n">
        <f t="shared" si="18"/>
        <v>776.1438629068947</v>
      </c>
      <c r="AS18" s="27" t="n">
        <f t="shared" si="18"/>
        <v>802.12900702015429</v>
      </c>
      <c r="AT18" s="27" t="n">
        <f t="shared" si="18"/>
        <v>760.30518220737599</v>
      </c>
      <c r="AU18" s="27" t="n">
        <f t="shared" si="18"/>
        <v>769.46699999999998</v>
      </c>
      <c r="AV18" s="27" t="n">
        <f t="shared" si="18"/>
        <v>813.65869114164684</v>
      </c>
      <c r="AW18" s="12"/>
      <c r="AX18" s="12"/>
    </row>
    <row r="19">
      <c r="A19" s="2" t="str">
        <f t="shared" si="4"/>
        <v>Contract Total</v>
      </c>
      <c r="B19" s="2" t="n">
        <f t="shared" si="4"/>
        <v>0</v>
      </c>
      <c r="C19" s="13" t="n">
        <f t="shared" si="9"/>
        <v>328.56787106229325</v>
      </c>
      <c r="D19" s="13" t="n">
        <f t="shared" si="1"/>
        <v>413.29371252491188</v>
      </c>
      <c r="E19" s="13" t="n">
        <f t="shared" si="1"/>
        <v>0</v>
      </c>
      <c r="F19" s="13" t="n">
        <f t="shared" si="1"/>
        <v>0</v>
      </c>
      <c r="G19" s="16" t="n">
        <f t="shared" si="5"/>
        <v>-1</v>
      </c>
      <c r="H19" s="23" t="n">
        <f t="shared" si="6"/>
        <v>-1</v>
      </c>
      <c r="I19" s="23" t="e">
        <f t="shared" si="10"/>
        <v>#DIV/0!</v>
      </c>
      <c r="J19" s="9"/>
      <c r="K19" s="9"/>
      <c r="L19" s="26"/>
      <c r="M19" s="3" t="str">
        <f t="shared" ref="M19" si="19">M7</f>
        <v>Contract Total</v>
      </c>
      <c r="N19" s="3" t="n">
        <f t="shared" si="7"/>
        <v>0</v>
      </c>
      <c r="O19" s="27" t="n">
        <f t="shared" ref="O19:AV19" si="20">O7/VLOOKUP(O$13,deflator,2,FALSE)/1000000000</f>
        <v>239.19968123054471</v>
      </c>
      <c r="P19" s="27" t="n">
        <f t="shared" si="20"/>
        <v>261.29072911994291</v>
      </c>
      <c r="Q19" s="27" t="n">
        <f t="shared" si="20"/>
        <v>231.05264270919878</v>
      </c>
      <c r="R19" s="27" t="n">
        <f t="shared" si="20"/>
        <v>222.03007008275242</v>
      </c>
      <c r="S19" s="27" t="n">
        <f t="shared" si="20"/>
        <v>209.75545071641369</v>
      </c>
      <c r="T19" s="27" t="n">
        <f t="shared" si="20"/>
        <v>204.40529624658194</v>
      </c>
      <c r="U19" s="27" t="n">
        <f t="shared" si="20"/>
        <v>203.82966328577427</v>
      </c>
      <c r="V19" s="27" t="n">
        <f t="shared" si="20"/>
        <v>196.10140143807629</v>
      </c>
      <c r="W19" s="27" t="n">
        <f t="shared" si="20"/>
        <v>195.32573317812</v>
      </c>
      <c r="X19" s="27" t="n">
        <f t="shared" si="20"/>
        <v>201.52929472562869</v>
      </c>
      <c r="Y19" s="27" t="n">
        <f t="shared" si="20"/>
        <v>213.53646082344517</v>
      </c>
      <c r="Z19" s="27" t="n">
        <f t="shared" si="20"/>
        <v>227.10126598718026</v>
      </c>
      <c r="AA19" s="27" t="n">
        <f t="shared" si="20"/>
        <v>263.62994749196537</v>
      </c>
      <c r="AB19" s="27" t="n">
        <f t="shared" si="20"/>
        <v>322.33959131846564</v>
      </c>
      <c r="AC19" s="27" t="n">
        <f t="shared" si="20"/>
        <v>341.56349810045469</v>
      </c>
      <c r="AD19" s="27" t="n">
        <f t="shared" si="20"/>
        <v>383.29685254026055</v>
      </c>
      <c r="AE19" s="27" t="n">
        <f t="shared" si="20"/>
        <v>412.56659327972534</v>
      </c>
      <c r="AF19" s="27" t="n">
        <f t="shared" si="20"/>
        <v>446.30254358700751</v>
      </c>
      <c r="AG19" s="27" t="n">
        <f t="shared" si="20"/>
        <v>503.42004763546521</v>
      </c>
      <c r="AH19" s="27" t="n">
        <f t="shared" si="20"/>
        <v>502.87836909424936</v>
      </c>
      <c r="AI19" s="27" t="n">
        <f t="shared" si="20"/>
        <v>473.81231595188234</v>
      </c>
      <c r="AJ19" s="27" t="n">
        <f t="shared" si="20"/>
        <v>472.14025996666152</v>
      </c>
      <c r="AK19" s="27" t="n">
        <f t="shared" si="20"/>
        <v>449.91639255011478</v>
      </c>
      <c r="AL19" s="27" t="n">
        <f t="shared" si="20"/>
        <v>378.7448076745128</v>
      </c>
      <c r="AM19" s="27" t="n">
        <f t="shared" si="20"/>
        <v>343.39626211299799</v>
      </c>
      <c r="AN19" s="27" t="n">
        <f t="shared" si="20"/>
        <v>328.56787106229325</v>
      </c>
      <c r="AO19" s="27" t="n">
        <f t="shared" si="20"/>
        <v>354.53413397658898</v>
      </c>
      <c r="AP19" s="27" t="n">
        <f t="shared" si="20"/>
        <v>374.43976751479858</v>
      </c>
      <c r="AQ19" s="27" t="n">
        <f t="shared" si="20"/>
        <v>409.52690911488872</v>
      </c>
      <c r="AR19" s="27" t="n">
        <f t="shared" si="20"/>
        <v>429.56881645327792</v>
      </c>
      <c r="AS19" s="27" t="n">
        <f t="shared" si="20"/>
        <v>465.64220026669074</v>
      </c>
      <c r="AT19" s="27" t="n">
        <f t="shared" si="20"/>
        <v>413.29371252491188</v>
      </c>
      <c r="AU19" s="27" t="n">
        <f t="shared" si="20"/>
        <v>0</v>
      </c>
      <c r="AV19" s="27" t="n">
        <f t="shared" si="20"/>
        <v>0</v>
      </c>
      <c r="AW19" s="27"/>
      <c r="AX19" s="27"/>
    </row>
    <row r="20">
      <c r="M20" s="22" t="s">
        <v>19</v>
      </c>
      <c r="N20" s="22"/>
      <c r="O20" s="15" t="n">
        <f t="shared" ref="O20:AV20" si="21">O19/O18</f>
        <v>0.41306899258982144</v>
      </c>
      <c r="P20" s="15" t="n">
        <f t="shared" si="21"/>
        <v>0.43833041608396117</v>
      </c>
      <c r="Q20" s="15" t="n">
        <f t="shared" si="21"/>
        <v>0.43270976191728466</v>
      </c>
      <c r="R20" s="15" t="n">
        <f t="shared" si="21"/>
        <v>0.45010618064563984</v>
      </c>
      <c r="S20" s="15" t="n">
        <f t="shared" si="21"/>
        <v>0.46615090664401465</v>
      </c>
      <c r="T20" s="15" t="n">
        <f t="shared" si="21"/>
        <v>0.4586354655232775</v>
      </c>
      <c r="U20" s="15" t="n">
        <f t="shared" si="21"/>
        <v>0.46441031279111711</v>
      </c>
      <c r="V20" s="15" t="n">
        <f t="shared" si="21"/>
        <v>0.45628851266002057</v>
      </c>
      <c r="W20" s="15" t="n">
        <f t="shared" si="21"/>
        <v>0.45139135532932245</v>
      </c>
      <c r="X20" s="15" t="n">
        <f t="shared" si="21"/>
        <v>0.44800896306590055</v>
      </c>
      <c r="Y20" s="15" t="n">
        <f t="shared" si="21"/>
        <v>0.46055860545929023</v>
      </c>
      <c r="Z20" s="15" t="n">
        <f t="shared" si="21"/>
        <v>0.45480777758248875</v>
      </c>
      <c r="AA20" s="15" t="n">
        <f t="shared" si="21"/>
        <v>0.47768576694324066</v>
      </c>
      <c r="AB20" s="15" t="n">
        <f t="shared" si="21"/>
        <v>0.48849799829361418</v>
      </c>
      <c r="AC20" s="15" t="n">
        <f t="shared" si="21"/>
        <v>0.50350773764143575</v>
      </c>
      <c r="AD20" s="15" t="n">
        <f t="shared" si="21"/>
        <v>0.52839244441585864</v>
      </c>
      <c r="AE20" s="15" t="n">
        <f t="shared" si="21"/>
        <v>0.55024980401424084</v>
      </c>
      <c r="AF20" s="15" t="n">
        <f t="shared" si="21"/>
        <v>0.54310620029835788</v>
      </c>
      <c r="AG20" s="15" t="n">
        <f t="shared" si="21"/>
        <v>0.56427137604785149</v>
      </c>
      <c r="AH20" s="15" t="n">
        <f t="shared" si="21"/>
        <v>0.57231495795830811</v>
      </c>
      <c r="AI20" s="15" t="n">
        <f t="shared" si="21"/>
        <v>0.52353785796719676</v>
      </c>
      <c r="AJ20" s="15" t="n">
        <f t="shared" si="21"/>
        <v>0.53428885048106933</v>
      </c>
      <c r="AK20" s="15" t="n">
        <f t="shared" si="21"/>
        <v>0.54772583306236577</v>
      </c>
      <c r="AL20" s="15" t="n">
        <f t="shared" si="21"/>
        <v>0.52317345848529317</v>
      </c>
      <c r="AM20" s="15" t="n">
        <f t="shared" si="21"/>
        <v>0.48702031237983656</v>
      </c>
      <c r="AN20" s="15" t="n">
        <f t="shared" si="21"/>
        <v>0.48449100388964217</v>
      </c>
      <c r="AO20" s="15" t="n">
        <f t="shared" si="21"/>
        <v>0.50687359075928995</v>
      </c>
      <c r="AP20" s="15" t="n">
        <f t="shared" si="21"/>
        <v>0.52583335397245978</v>
      </c>
      <c r="AQ20" s="15" t="n">
        <f t="shared" si="21"/>
        <v>0.53291843848016884</v>
      </c>
      <c r="AR20" s="15" t="n">
        <f t="shared" si="21"/>
        <v>0.55346545528867819</v>
      </c>
      <c r="AS20" s="15" t="n">
        <f t="shared" si="21"/>
        <v>0.58050786867378679</v>
      </c>
      <c r="AT20" s="15" t="n">
        <f t="shared" si="21"/>
        <v>0.54358923521342584</v>
      </c>
      <c r="AU20" s="15" t="n">
        <f t="shared" si="21"/>
        <v>0</v>
      </c>
      <c r="AV20" s="15" t="n">
        <f t="shared" si="21"/>
        <v>0</v>
      </c>
    </row>
    <row r="21"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4"/>
      <c r="Z21" s="22"/>
      <c r="AA21" s="22"/>
      <c r="AB21" s="22"/>
    </row>
    <row r="22"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4"/>
      <c r="Z22" s="22"/>
      <c r="AA22" s="22"/>
      <c r="AB22" s="22"/>
    </row>
    <row r="23"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4"/>
      <c r="Z23" s="22"/>
      <c r="AA23" s="22"/>
      <c r="AB23" s="22"/>
    </row>
    <row r="24"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4"/>
      <c r="Z24" s="22"/>
      <c r="AA24" s="22"/>
      <c r="AB24" s="22"/>
    </row>
    <row r="25"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4"/>
      <c r="Z25" s="22"/>
      <c r="AA25" s="22"/>
      <c r="AB25" s="22"/>
    </row>
    <row r="26"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4"/>
      <c r="Z26" s="22"/>
      <c r="AA26" s="22"/>
      <c r="AB26" s="22"/>
    </row>
    <row r="27"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4"/>
      <c r="Z27" s="22"/>
      <c r="AA27" s="22"/>
      <c r="AB27" s="22"/>
    </row>
    <row r="28"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4"/>
      <c r="Z28" s="22"/>
      <c r="AA28" s="22"/>
      <c r="AB28" s="22"/>
    </row>
    <row r="29"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4"/>
      <c r="Z29" s="22"/>
      <c r="AA29" s="22"/>
      <c r="AB29" s="22"/>
    </row>
    <row r="30"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4"/>
      <c r="Z30" s="22"/>
      <c r="AA30" s="22"/>
      <c r="AB30" s="22"/>
    </row>
    <row r="31"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4"/>
      <c r="Z31" s="22"/>
      <c r="AA31" s="22"/>
      <c r="AB31" s="22"/>
    </row>
    <row r="63">
      <c r="M63" s="5" t="s">
        <v>18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16</v>
      </c>
      <c r="Y66" s="11" t="n">
        <v>54228602513.140198</v>
      </c>
      <c r="Z66" s="11" t="n">
        <v>58872067133.047089</v>
      </c>
      <c r="AA66" s="11" t="n">
        <v>68834602974.015991</v>
      </c>
      <c r="AB66" s="11" t="n">
        <v>88896019300.9534</v>
      </c>
      <c r="AC66" s="11" t="n">
        <v>96513751878.045105</v>
      </c>
      <c r="AD66" s="11" t="n">
        <v>108617149213.17831</v>
      </c>
      <c r="AE66" s="11" t="n">
        <v>121515961895.94141</v>
      </c>
      <c r="AF66" s="11" t="n">
        <v>129306817454.23747</v>
      </c>
      <c r="AG66" s="11" t="n">
        <v>148758772392.73782</v>
      </c>
      <c r="AH66" s="11" t="n">
        <v>165604869716.36243</v>
      </c>
      <c r="AI66" s="11" t="n">
        <v>160506027310.87891</v>
      </c>
      <c r="AJ66" s="11" t="n">
        <v>157744797437.72733</v>
      </c>
      <c r="AK66" s="11" t="n">
        <v>152432032288.32428</v>
      </c>
      <c r="AL66" s="11" t="n">
        <v>132113432035.20105</v>
      </c>
      <c r="AM66" s="11" t="n">
        <v>129623807349.24054</v>
      </c>
      <c r="AN66" s="11" t="n">
        <v>121629100917.04428</v>
      </c>
      <c r="AO66" s="11"/>
      <c r="AP66" s="11" t="n">
        <v>126050694115.9113</v>
      </c>
      <c r="AQ66" s="11" t="n">
        <v>132271449833.36801</v>
      </c>
      <c r="AR66" s="11" t="n">
        <v>149042029779.88696</v>
      </c>
      <c r="AS66" s="11" t="n">
        <v>160688027837.1004</v>
      </c>
      <c r="AT66" s="11" t="n">
        <v>173056653758.39105</v>
      </c>
    </row>
    <row r="67">
      <c r="M67" s="1" t="s">
        <v>2</v>
      </c>
      <c r="Y67" s="25" t="n">
        <f t="shared" ref="Y67:AN67" si="23">Y18*1000000000</f>
        <v>463646663621.66174</v>
      </c>
      <c r="Z67" s="25" t="n">
        <f t="shared" si="23"/>
        <v>499334613832.5235</v>
      </c>
      <c r="AA67" s="25" t="n">
        <f t="shared" si="23"/>
        <v>551889894436.1687</v>
      </c>
      <c r="AB67" s="25" t="n">
        <f t="shared" si="23"/>
        <v>659858571466.90247</v>
      </c>
      <c r="AC67" s="25" t="n">
        <f t="shared" si="23"/>
        <v>678367922805.77271</v>
      </c>
      <c r="AD67" s="25" t="n">
        <f t="shared" si="23"/>
        <v>725401842117.55286</v>
      </c>
      <c r="AE67" s="25" t="n">
        <f t="shared" si="23"/>
        <v>749780536530.72778</v>
      </c>
      <c r="AF67" s="25" t="n">
        <f t="shared" si="23"/>
        <v>821759249557.13843</v>
      </c>
      <c r="AG67" s="25" t="n">
        <f t="shared" si="23"/>
        <v>892159462635.53516</v>
      </c>
      <c r="AH67" s="25" t="n">
        <f t="shared" si="23"/>
        <v>878674167259.63489</v>
      </c>
      <c r="AI67" s="25" t="n">
        <f t="shared" si="23"/>
        <v>905020159939.55103</v>
      </c>
      <c r="AJ67" s="25" t="n">
        <f t="shared" si="23"/>
        <v>883679791449.04541</v>
      </c>
      <c r="AK67" s="25" t="n">
        <f t="shared" si="23"/>
        <v>821426278243.27185</v>
      </c>
      <c r="AL67" s="25" t="n">
        <f t="shared" si="23"/>
        <v>723937351048.09338</v>
      </c>
      <c r="AM67" s="25" t="n">
        <f t="shared" si="23"/>
        <v>705096385887.85718</v>
      </c>
      <c r="AN67" s="25" t="n">
        <f t="shared" si="23"/>
        <v>678171252767.23352</v>
      </c>
      <c r="AO67" s="25"/>
      <c r="AP67" s="25" t="n">
        <f>AP18*1000000000</f>
        <v>712088277942.15894</v>
      </c>
      <c r="AQ67" s="25" t="n">
        <f>AQ18*1000000000</f>
        <v>768460761618.26807</v>
      </c>
      <c r="AR67" s="25" t="n">
        <f>AR18*1000000000</f>
        <v>776143862906.89465</v>
      </c>
      <c r="AS67" s="25" t="n">
        <f>AS18*1000000000</f>
        <v>802129007020.1543</v>
      </c>
      <c r="AT67" s="25" t="n">
        <f>AT18*1000000000</f>
        <v>760305182207.37598</v>
      </c>
    </row>
    <row r="70">
      <c r="M70" s="1" t="s">
        <v>17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16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2</v>
      </c>
      <c r="Z72" s="1" t="n">
        <f t="shared" si="25"/>
        <v>1.0769723002686877</v>
      </c>
      <c r="AA72" s="1" t="n">
        <f t="shared" si="25"/>
        <v>1.1052506258283794</v>
      </c>
      <c r="AB72" s="1" t="n">
        <f t="shared" si="25"/>
        <v>1.1956344519426989</v>
      </c>
      <c r="AC72" s="1" t="n">
        <f t="shared" si="25"/>
        <v>1.0280504825416195</v>
      </c>
      <c r="AD72" s="1" t="n">
        <f t="shared" si="25"/>
        <v>1.0693339377210598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</v>
      </c>
      <c r="AH72" s="1" t="n">
        <f t="shared" si="25"/>
        <v>0.98488465802283454</v>
      </c>
      <c r="AI72" s="1" t="n">
        <f t="shared" si="25"/>
        <v>1.0299838024851495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.0" baseColWidth="10"/>
  <cols>
    <col min="1" max="1" width="12.6640625" hidden="0" customWidth="1"/>
    <col min="2" max="2" width="12.6640625" hidden="0" customWidth="1"/>
    <col min="3" max="3" width="8" hidden="0" customWidth="1"/>
    <col min="4" max="4" width="8" hidden="0" customWidth="1"/>
    <col min="5" max="5" width="8" hidden="0" customWidth="1"/>
    <col min="6" max="6" width="8" hidden="0" customWidth="1"/>
    <col min="7" max="7" width="14" hidden="0" customWidth="1"/>
    <col min="8" max="8" width="17.44140625" hidden="0" customWidth="1"/>
    <col min="9" max="9" width="20.6640625" hidden="0" customWidth="1"/>
    <col min="10" max="10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7"/>
      <c r="B1" s="7"/>
      <c r="C1" s="8" t="n">
        <f t="shared" ref="C1:J1" si="0">C10</f>
        <v>2015</v>
      </c>
      <c r="D1" s="8" t="n">
        <f t="shared" si="0"/>
        <v>2021</v>
      </c>
      <c r="E1" s="8" t="n">
        <f t="shared" si="0"/>
        <v>2022</v>
      </c>
      <c r="F1" s="8" t="n">
        <f t="shared" si="0"/>
        <v>2023</v>
      </c>
      <c r="G1" s="8" t="str">
        <f t="shared" si="0"/>
        <v>2021-2023</v>
      </c>
      <c r="H1" s="8" t="str">
        <f t="shared" si="0"/>
        <v>2015-2023</v>
      </c>
      <c r="I1" s="8" t="str">
        <f t="shared" si="0"/>
        <v>2021-2023/2022</v>
      </c>
      <c r="J1" s="8" t="str">
        <f t="shared" si="0"/>
        <v>Share 2022</v>
      </c>
      <c r="K1" s="8" t="str">
        <f>K10</f>
        <v>Share 2023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s="2" t="str">
        <f>M2</f>
        <v>Contract</v>
      </c>
      <c r="B2" s="2" t="str">
        <f>N2</f>
        <v>1</v>
      </c>
      <c r="C2" s="2"/>
      <c r="D2" s="13"/>
      <c r="E2" s="13"/>
      <c r="F2" s="13"/>
      <c r="G2" s="10"/>
      <c r="H2" s="23"/>
      <c r="I2" s="23"/>
      <c r="J2" s="9"/>
      <c r="K2" s="9"/>
      <c r="M2" t="s">
        <v>1</v>
      </c>
      <c r="N2" t="s">
        <v>158</v>
      </c>
      <c r="Y2" t="n">
        <v>39579855166.986603</v>
      </c>
      <c r="Z2" t="n">
        <v>45197866304.451103</v>
      </c>
      <c r="AA2" t="n">
        <v>41871677716.288399</v>
      </c>
      <c r="AB2" t="n">
        <v>60628984338.348701</v>
      </c>
      <c r="AC2" t="n">
        <v>72073593931.546799</v>
      </c>
      <c r="AD2" t="n">
        <v>82191621107.469803</v>
      </c>
      <c r="AE2" t="n">
        <v>65216824578.624901</v>
      </c>
      <c r="AF2" t="n">
        <v>99476690536.438705</v>
      </c>
      <c r="AG2" t="n">
        <v>89664361004.257401</v>
      </c>
      <c r="AH2" t="n">
        <v>105185308345.763</v>
      </c>
      <c r="AI2" t="n">
        <v>76858121124.051895</v>
      </c>
      <c r="AJ2" t="n">
        <v>84511629723.707794</v>
      </c>
      <c r="AK2" t="n">
        <v>72747870858.840805</v>
      </c>
      <c r="AL2" t="n">
        <v>88281955325.343399</v>
      </c>
      <c r="AM2" t="n">
        <v>58657736535.8974</v>
      </c>
      <c r="AN2" t="n">
        <v>66374936763.419899</v>
      </c>
      <c r="AO2" t="n">
        <v>64229067462.530701</v>
      </c>
      <c r="AP2" t="n">
        <v>67355889099.584</v>
      </c>
      <c r="AQ2" t="n">
        <v>73920890931.178802</v>
      </c>
      <c r="AR2" t="n">
        <v>104278371953.715</v>
      </c>
      <c r="AS2" t="n">
        <v>102045500387.258</v>
      </c>
      <c r="AT2" t="n">
        <v>83031379889.599304</v>
      </c>
      <c r="AU2" t="n">
        <v>90700478946.814804</v>
      </c>
      <c r="AV2" t="n">
        <v>93831048286.002502</v>
      </c>
    </row>
    <row r="3">
      <c r="A3" s="2" t="str">
        <f t="shared" ref="A3:B7" si="1">M3</f>
        <v>Contract</v>
      </c>
      <c r="B3" s="2" t="str">
        <f t="shared" si="1"/>
        <v>2</v>
      </c>
      <c r="C3" s="2"/>
      <c r="D3" s="13"/>
      <c r="E3" s="13"/>
      <c r="F3" s="13"/>
      <c r="G3" s="10"/>
      <c r="H3" s="23"/>
      <c r="I3" s="23"/>
      <c r="J3" s="9"/>
      <c r="K3" s="9"/>
      <c r="M3" t="s">
        <v>1</v>
      </c>
      <c r="N3" t="s">
        <v>159</v>
      </c>
      <c r="Y3" t="n">
        <v>30488476147.676601</v>
      </c>
      <c r="Z3" t="n">
        <v>35658212730.404198</v>
      </c>
      <c r="AA3" t="n">
        <v>53468991828.778099</v>
      </c>
      <c r="AB3" t="n">
        <v>50104119626.498802</v>
      </c>
      <c r="AC3" t="n">
        <v>59735734957.762901</v>
      </c>
      <c r="AD3" t="n">
        <v>66408009003.466202</v>
      </c>
      <c r="AE3" t="n">
        <v>90944163227.9711</v>
      </c>
      <c r="AF3" t="n">
        <v>71581282476.514893</v>
      </c>
      <c r="AG3" t="n">
        <v>95858643198.796295</v>
      </c>
      <c r="AH3" t="n">
        <v>88567212923.906998</v>
      </c>
      <c r="AI3" t="n">
        <v>95679375813.887695</v>
      </c>
      <c r="AJ3" t="n">
        <v>76340782697.807693</v>
      </c>
      <c r="AK3" t="n">
        <v>97430470454.814804</v>
      </c>
      <c r="AL3" t="n">
        <v>47161410128.453796</v>
      </c>
      <c r="AM3" t="n">
        <v>64876581768.107498</v>
      </c>
      <c r="AN3" t="n">
        <v>70705778641.223694</v>
      </c>
      <c r="AO3" t="n">
        <v>83338070960.605194</v>
      </c>
      <c r="AP3" t="n">
        <v>74934848863.233093</v>
      </c>
      <c r="AQ3" t="n">
        <v>79173891045.184296</v>
      </c>
      <c r="AR3" t="n">
        <v>91188443138.824402</v>
      </c>
      <c r="AS3" t="n">
        <v>118353483306.377</v>
      </c>
      <c r="AT3" t="n">
        <v>113030614881.231</v>
      </c>
      <c r="AU3" t="n">
        <v>92687913219.319199</v>
      </c>
      <c r="AV3" t="n">
        <v>122169498084.72301</v>
      </c>
    </row>
    <row r="4">
      <c r="A4" s="2" t="str">
        <f t="shared" si="1"/>
        <v>Contract</v>
      </c>
      <c r="B4" s="2" t="str">
        <f t="shared" si="1"/>
        <v>3</v>
      </c>
      <c r="C4" s="2"/>
      <c r="D4" s="13"/>
      <c r="E4" s="13"/>
      <c r="F4" s="13"/>
      <c r="G4" s="10"/>
      <c r="H4" s="23"/>
      <c r="I4" s="23"/>
      <c r="J4" s="9"/>
      <c r="K4" s="9"/>
      <c r="M4" t="s">
        <v>1</v>
      </c>
      <c r="N4" t="s">
        <v>160</v>
      </c>
      <c r="Y4" t="n">
        <v>30051830582.044498</v>
      </c>
      <c r="Z4" t="n">
        <v>29546235134.181099</v>
      </c>
      <c r="AA4" t="n">
        <v>32514804393.305302</v>
      </c>
      <c r="AB4" t="n">
        <v>44326222096.902603</v>
      </c>
      <c r="AC4" t="n">
        <v>47287210537.3255</v>
      </c>
      <c r="AD4" t="n">
        <v>52144127399.204002</v>
      </c>
      <c r="AE4" t="n">
        <v>54837278210.871597</v>
      </c>
      <c r="AF4" t="n">
        <v>62947498042.1502</v>
      </c>
      <c r="AG4" t="n">
        <v>70265937354.077103</v>
      </c>
      <c r="AH4" t="n">
        <v>73003340331.280304</v>
      </c>
      <c r="AI4" t="n">
        <v>78254055376.378906</v>
      </c>
      <c r="AJ4" t="n">
        <v>86397758416.691605</v>
      </c>
      <c r="AK4" t="n">
        <v>79402020830.376099</v>
      </c>
      <c r="AL4" t="n">
        <v>69439846613.058105</v>
      </c>
      <c r="AM4" t="n">
        <v>72089283751.642197</v>
      </c>
      <c r="AN4" t="n">
        <v>55195683356.311096</v>
      </c>
      <c r="AO4" t="n">
        <v>61208777099.853302</v>
      </c>
      <c r="AP4" t="n">
        <v>72583791772.383408</v>
      </c>
      <c r="AQ4" t="n">
        <v>90344980624.098602</v>
      </c>
      <c r="AR4" t="n">
        <v>80012527011.338501</v>
      </c>
      <c r="AS4" t="n">
        <v>97065505447.711105</v>
      </c>
      <c r="AT4" t="n">
        <v>79881976456.230194</v>
      </c>
      <c r="AU4" t="n">
        <v>107079847175.86</v>
      </c>
      <c r="AV4" t="n">
        <v>46347839272.802498</v>
      </c>
    </row>
    <row r="5">
      <c r="A5" s="2" t="str">
        <f t="shared" si="1"/>
        <v>Contract</v>
      </c>
      <c r="B5" s="2" t="str">
        <f t="shared" si="1"/>
        <v>4</v>
      </c>
      <c r="C5" s="2"/>
      <c r="D5" s="13"/>
      <c r="E5" s="13"/>
      <c r="F5" s="13"/>
      <c r="G5" s="16"/>
      <c r="H5" s="23"/>
      <c r="I5" s="23"/>
      <c r="J5" s="9"/>
      <c r="K5" s="9"/>
      <c r="M5" t="s">
        <v>1</v>
      </c>
      <c r="N5" t="s">
        <v>161</v>
      </c>
      <c r="Y5" t="n">
        <v>32058324609.679699</v>
      </c>
      <c r="Z5" t="n">
        <v>33591324374.7999</v>
      </c>
      <c r="AA5" t="n">
        <v>41955047287.756599</v>
      </c>
      <c r="AB5" t="n">
        <v>56473761450.586899</v>
      </c>
      <c r="AC5" t="n">
        <v>50665417622.153801</v>
      </c>
      <c r="AD5" t="n">
        <v>64919603515.750198</v>
      </c>
      <c r="AE5" t="n">
        <v>84166912093.385498</v>
      </c>
      <c r="AF5" t="n">
        <v>94148009525.804993</v>
      </c>
      <c r="AG5" t="n">
        <v>122199158190.274</v>
      </c>
      <c r="AH5" t="n">
        <v>114799519186.035</v>
      </c>
      <c r="AI5" t="n">
        <v>111612316526.689</v>
      </c>
      <c r="AJ5" t="n">
        <v>121315745122.955</v>
      </c>
      <c r="AK5" t="n">
        <v>108056068511.55499</v>
      </c>
      <c r="AL5" t="n">
        <v>101697840275.826</v>
      </c>
      <c r="AM5" t="n">
        <v>87660758568.851898</v>
      </c>
      <c r="AN5" t="n">
        <v>81908043005.669693</v>
      </c>
      <c r="AO5" t="n">
        <v>89585870105.402893</v>
      </c>
      <c r="AP5" t="n">
        <v>105741317070.138</v>
      </c>
      <c r="AQ5" t="n">
        <v>115516058152.99001</v>
      </c>
      <c r="AR5" t="n">
        <v>108376064046.06799</v>
      </c>
      <c r="AS5" t="n">
        <v>105137009962.241</v>
      </c>
      <c r="AT5" t="n">
        <v>111119917370.597</v>
      </c>
      <c r="AU5" t="n">
        <v>123852452707.21001</v>
      </c>
      <c r="AV5" t="n">
        <v>72617114.859300002</v>
      </c>
    </row>
    <row r="6">
      <c r="A6" s="2" t="str">
        <f t="shared" si="1"/>
        <v>Contract</v>
      </c>
      <c r="B6" s="2" t="n">
        <f t="shared" si="1"/>
        <v>0</v>
      </c>
      <c r="C6" s="2"/>
      <c r="D6" s="13"/>
      <c r="E6" s="13"/>
      <c r="F6" s="13"/>
      <c r="G6" s="10"/>
      <c r="H6" s="23"/>
      <c r="I6" s="23"/>
      <c r="J6" s="9"/>
      <c r="K6" s="9"/>
      <c r="M6" t="s">
        <v>1</v>
      </c>
      <c r="O6" t="n">
        <v>120350129405</v>
      </c>
      <c r="P6" t="n">
        <v>136154193844</v>
      </c>
      <c r="Q6" t="n">
        <v>123406660550</v>
      </c>
      <c r="R6" t="n">
        <v>121373382142</v>
      </c>
      <c r="S6" t="n">
        <v>117161902725</v>
      </c>
      <c r="T6" t="n">
        <v>116592014868</v>
      </c>
      <c r="U6" t="n">
        <v>118448779098</v>
      </c>
      <c r="V6" t="n">
        <v>115982151879</v>
      </c>
      <c r="W6" t="n">
        <v>116965882167</v>
      </c>
      <c r="X6" t="n">
        <v>122185036488</v>
      </c>
    </row>
    <row r="7">
      <c r="A7" s="2" t="str">
        <f t="shared" si="1"/>
        <v>Contract</v>
      </c>
      <c r="B7" s="2" t="str">
        <f t="shared" si="1"/>
        <v>Sum</v>
      </c>
      <c r="C7" s="2"/>
      <c r="D7" s="13"/>
      <c r="E7" s="13"/>
      <c r="F7" s="13"/>
      <c r="G7" s="16"/>
      <c r="H7" s="23"/>
      <c r="I7" s="23"/>
      <c r="J7" s="9"/>
      <c r="K7" s="9"/>
      <c r="M7" t="s">
        <v>1</v>
      </c>
      <c r="N7" t="s">
        <v>162</v>
      </c>
      <c r="O7" t="n">
        <f>SUBTOTAL(9,O2:O6)</f>
        <v>120350129405</v>
      </c>
      <c r="P7" t="n">
        <f t="shared" ref="P7:AV7" si="2">SUBTOTAL(9,P2:P6)</f>
        <v>136154193844</v>
      </c>
      <c r="Q7" t="n">
        <f t="shared" si="2"/>
        <v>123406660550</v>
      </c>
      <c r="R7" t="n">
        <f t="shared" si="2"/>
        <v>121373382142</v>
      </c>
      <c r="S7" t="n">
        <f t="shared" si="2"/>
        <v>117161902725</v>
      </c>
      <c r="T7" t="n">
        <f t="shared" si="2"/>
        <v>116592014868</v>
      </c>
      <c r="U7" t="n">
        <f t="shared" si="2"/>
        <v>118448779098</v>
      </c>
      <c r="V7" t="n">
        <f t="shared" si="2"/>
        <v>115982151879</v>
      </c>
      <c r="W7" t="n">
        <f t="shared" si="2"/>
        <v>116965882167</v>
      </c>
      <c r="X7" t="n">
        <f t="shared" si="2"/>
        <v>122185036488</v>
      </c>
      <c r="Y7" t="n">
        <f t="shared" si="2"/>
        <v>132178486506.38741</v>
      </c>
      <c r="Z7" t="n">
        <f t="shared" si="2"/>
        <v>143993638543.8363</v>
      </c>
      <c r="AA7" t="n">
        <f t="shared" si="2"/>
        <v>169810521226.12839</v>
      </c>
      <c r="AB7" t="n">
        <f t="shared" si="2"/>
        <v>211533087512.33704</v>
      </c>
      <c r="AC7" t="n">
        <f t="shared" si="2"/>
        <v>229761957048.789</v>
      </c>
      <c r="AD7" t="n">
        <f t="shared" si="2"/>
        <v>265663361025.8902</v>
      </c>
      <c r="AE7" t="n">
        <f t="shared" si="2"/>
        <v>295165178110.85309</v>
      </c>
      <c r="AF7" t="n">
        <f t="shared" si="2"/>
        <v>328153480580.90881</v>
      </c>
      <c r="AG7" t="n">
        <f t="shared" si="2"/>
        <v>377988099747.40479</v>
      </c>
      <c r="AH7" t="n">
        <f t="shared" si="2"/>
        <v>381555380786.98529</v>
      </c>
      <c r="AI7" t="n">
        <f t="shared" si="2"/>
        <v>362403868841.00745</v>
      </c>
      <c r="AJ7" t="n">
        <f t="shared" si="2"/>
        <v>368565915961.16211</v>
      </c>
      <c r="AK7" t="n">
        <f t="shared" si="2"/>
        <v>357636430655.58667</v>
      </c>
      <c r="AL7" t="n">
        <f t="shared" si="2"/>
        <v>306581052342.68127</v>
      </c>
      <c r="AM7" t="n">
        <f t="shared" si="2"/>
        <v>283284360624.49902</v>
      </c>
      <c r="AN7" t="n">
        <f t="shared" si="2"/>
        <v>274184441766.62439</v>
      </c>
      <c r="AO7" t="n">
        <f t="shared" si="2"/>
        <v>298361785628.39209</v>
      </c>
      <c r="AP7" t="n">
        <f t="shared" si="2"/>
        <v>320615846805.3385</v>
      </c>
      <c r="AQ7" t="n">
        <f t="shared" si="2"/>
        <v>358955820753.45172</v>
      </c>
      <c r="AR7" t="n">
        <f t="shared" si="2"/>
        <v>383855406149.94592</v>
      </c>
      <c r="AS7" t="n">
        <f t="shared" si="2"/>
        <v>422601499103.58716</v>
      </c>
      <c r="AT7" t="n">
        <f t="shared" si="2"/>
        <v>387063888597.65753</v>
      </c>
      <c r="AU7" t="n">
        <f t="shared" si="2"/>
        <v>414320692049.20404</v>
      </c>
      <c r="AV7" t="n">
        <f t="shared" si="2"/>
        <v>262421002758.38733</v>
      </c>
    </row>
    <row r="8">
      <c r="D8" s="13"/>
      <c r="E8" s="13"/>
      <c r="F8" s="13"/>
      <c r="G8" s="16"/>
      <c r="H8" s="23"/>
      <c r="I8" s="23"/>
      <c r="J8" s="9"/>
      <c r="K8" s="9"/>
    </row>
    <row r="9">
      <c r="A9" t="n">
        <v>1000000000</v>
      </c>
      <c r="D9" s="13"/>
      <c r="E9" s="13"/>
      <c r="F9" s="13"/>
      <c r="G9" s="10"/>
      <c r="H9" s="23"/>
      <c r="I9" s="23"/>
      <c r="J9" s="9"/>
      <c r="K9" s="9"/>
    </row>
    <row r="10">
      <c r="A10" s="32" t="s">
        <v>122</v>
      </c>
      <c r="B10" s="32" t="s">
        <v>122</v>
      </c>
      <c r="C10" s="33" t="n">
        <f>AN10</f>
        <v>2015</v>
      </c>
      <c r="D10" s="34" t="n">
        <f t="shared" ref="D10:F16" si="3">AT10</f>
        <v>2021</v>
      </c>
      <c r="E10" s="34" t="n">
        <f t="shared" si="3"/>
        <v>2022</v>
      </c>
      <c r="F10" s="34" t="n">
        <f>AV10</f>
        <v>2023</v>
      </c>
      <c r="G10" s="34" t="str">
        <f>D10&amp;"-"&amp;$F10</f>
        <v>2021-2023</v>
      </c>
      <c r="H10" s="34" t="str">
        <f>C10&amp;"-"&amp;$F10</f>
        <v>2015-2023</v>
      </c>
      <c r="I10" s="34" t="str">
        <f>$G10&amp;"/"&amp;E10</f>
        <v>2021-2023/2022</v>
      </c>
      <c r="J10" s="34" t="str">
        <f>"Share "&amp;AU10</f>
        <v>Share 2022</v>
      </c>
      <c r="K10" s="34" t="str">
        <f>"Share "&amp;AV10</f>
        <v>Share 2023</v>
      </c>
      <c r="N10" s="1" t="s">
        <v>25</v>
      </c>
      <c r="O10" s="1" t="n">
        <f t="shared" ref="O10:AV10" si="4">O1+0</f>
        <v>1990</v>
      </c>
      <c r="P10" s="1" t="n">
        <f t="shared" si="4"/>
        <v>1991</v>
      </c>
      <c r="Q10" s="1" t="n">
        <f t="shared" si="4"/>
        <v>1992</v>
      </c>
      <c r="R10" s="1" t="n">
        <f t="shared" si="4"/>
        <v>1993</v>
      </c>
      <c r="S10" s="1" t="n">
        <f t="shared" si="4"/>
        <v>1994</v>
      </c>
      <c r="T10" s="1" t="n">
        <f t="shared" si="4"/>
        <v>1995</v>
      </c>
      <c r="U10" s="1" t="n">
        <f t="shared" si="4"/>
        <v>1996</v>
      </c>
      <c r="V10" s="1" t="n">
        <f t="shared" si="4"/>
        <v>1997</v>
      </c>
      <c r="W10" s="1" t="n">
        <f t="shared" si="4"/>
        <v>1998</v>
      </c>
      <c r="X10" s="1" t="n">
        <f t="shared" si="4"/>
        <v>1999</v>
      </c>
      <c r="Y10" s="21" t="n">
        <f t="shared" si="4"/>
        <v>2000</v>
      </c>
      <c r="Z10" s="21" t="n">
        <f t="shared" si="4"/>
        <v>2001</v>
      </c>
      <c r="AA10" s="21" t="n">
        <f t="shared" si="4"/>
        <v>2002</v>
      </c>
      <c r="AB10" s="21" t="n">
        <f t="shared" si="4"/>
        <v>2003</v>
      </c>
      <c r="AC10" s="21" t="n">
        <f t="shared" si="4"/>
        <v>2004</v>
      </c>
      <c r="AD10" s="21" t="n">
        <f t="shared" si="4"/>
        <v>2005</v>
      </c>
      <c r="AE10" s="21" t="n">
        <f t="shared" si="4"/>
        <v>2006</v>
      </c>
      <c r="AF10" s="21" t="n">
        <f t="shared" si="4"/>
        <v>2007</v>
      </c>
      <c r="AG10" s="21" t="n">
        <f t="shared" si="4"/>
        <v>2008</v>
      </c>
      <c r="AH10" s="21" t="n">
        <f t="shared" si="4"/>
        <v>2009</v>
      </c>
      <c r="AI10" s="21" t="n">
        <f t="shared" si="4"/>
        <v>2010</v>
      </c>
      <c r="AJ10" s="21" t="n">
        <f t="shared" si="4"/>
        <v>2011</v>
      </c>
      <c r="AK10" s="21" t="n">
        <f t="shared" si="4"/>
        <v>2012</v>
      </c>
      <c r="AL10" s="21" t="n">
        <f t="shared" si="4"/>
        <v>2013</v>
      </c>
      <c r="AM10" s="21" t="n">
        <f t="shared" si="4"/>
        <v>2014</v>
      </c>
      <c r="AN10" s="21" t="n">
        <f t="shared" si="4"/>
        <v>2015</v>
      </c>
      <c r="AO10" s="21" t="n">
        <f t="shared" si="4"/>
        <v>2016</v>
      </c>
      <c r="AP10" s="21" t="n">
        <f t="shared" si="4"/>
        <v>2017</v>
      </c>
      <c r="AQ10" s="21" t="n">
        <f t="shared" si="4"/>
        <v>2018</v>
      </c>
      <c r="AR10" s="21" t="n">
        <f t="shared" si="4"/>
        <v>2019</v>
      </c>
      <c r="AS10" s="21" t="n">
        <f t="shared" si="4"/>
        <v>2020</v>
      </c>
      <c r="AT10" s="21" t="n">
        <f t="shared" si="4"/>
        <v>2021</v>
      </c>
      <c r="AU10" s="21" t="n">
        <f t="shared" si="4"/>
        <v>2022</v>
      </c>
      <c r="AV10" s="21" t="n">
        <f t="shared" si="4"/>
        <v>2023</v>
      </c>
    </row>
    <row r="11">
      <c r="A11" s="2" t="str">
        <f t="shared" ref="A11:B16" si="5">M11</f>
        <v>Contract</v>
      </c>
      <c r="B11" s="2" t="str">
        <f t="shared" si="5"/>
        <v>1</v>
      </c>
      <c r="C11" s="13" t="n">
        <f>AN11</f>
        <v>79.613256415679402</v>
      </c>
      <c r="D11" s="13" t="n">
        <f t="shared" si="3"/>
        <v>88.784424505395137</v>
      </c>
      <c r="E11" s="13" t="n">
        <f t="shared" si="3"/>
        <v>90.700478946814798</v>
      </c>
      <c r="F11" s="13" t="n">
        <f>AV11</f>
        <v>89.495901795906391</v>
      </c>
      <c r="G11" s="10" t="n">
        <f t="shared" ref="G11:G16" si="6">(AU11/AT11)-1</f>
        <v>2.1580974952461807E-2</v>
      </c>
      <c r="H11" s="23" t="n">
        <f t="shared" ref="H11:H16" si="7">(AU11/AN11)-1</f>
        <v>0.13926352256270502</v>
      </c>
      <c r="I11" s="23" t="n">
        <f>F11/E11</f>
        <v>0.98671917541235088</v>
      </c>
      <c r="J11" s="9" t="n">
        <f>AU20</f>
        <v>0.21891370787738346</v>
      </c>
      <c r="K11" s="9" t="n">
        <f t="shared" ref="K11:K16" si="8">AV20</f>
        <v>0.35755921705852689</v>
      </c>
      <c r="M11" s="1" t="str">
        <f t="shared" ref="M11:N15" si="9">M2</f>
        <v>Contract</v>
      </c>
      <c r="N11" s="1" t="str">
        <f t="shared" si="9"/>
        <v>1</v>
      </c>
      <c r="O11" s="25" t="str">
        <f t="shared" ref="O11:AV11" si="10">IF(O2="","",O2/VLOOKUP(O$10,deflator,2,FALSE)/$A$9)</f>
      </c>
      <c r="P11" s="25" t="str">
        <f t="shared" si="10"/>
      </c>
      <c r="Q11" s="25" t="str">
        <f t="shared" si="10"/>
      </c>
      <c r="R11" s="25" t="str">
        <f t="shared" si="10"/>
      </c>
      <c r="S11" s="25" t="str">
        <f t="shared" si="10"/>
      </c>
      <c r="T11" s="25" t="str">
        <f t="shared" si="10"/>
      </c>
      <c r="U11" s="25" t="str">
        <f t="shared" si="10"/>
      </c>
      <c r="V11" s="25" t="str">
        <f t="shared" si="10"/>
      </c>
      <c r="W11" s="25" t="str">
        <f t="shared" si="10"/>
      </c>
      <c r="X11" s="25" t="str">
        <f t="shared" si="10"/>
      </c>
      <c r="Y11" s="25" t="n">
        <f t="shared" si="10"/>
        <v>63.950361358811854</v>
      </c>
      <c r="Z11" s="25" t="n">
        <f t="shared" si="10"/>
        <v>71.298600863041372</v>
      </c>
      <c r="AA11" s="25" t="n">
        <f t="shared" si="10"/>
        <v>65.025285174399301</v>
      </c>
      <c r="AB11" s="25" t="n">
        <f t="shared" si="10"/>
        <v>92.388770587754891</v>
      </c>
      <c r="AC11" s="25" t="n">
        <f t="shared" si="10"/>
        <v>107.20798111726327</v>
      </c>
      <c r="AD11" s="25" t="n">
        <f t="shared" si="10"/>
        <v>118.65632061628123</v>
      </c>
      <c r="AE11" s="25" t="n">
        <f t="shared" si="10"/>
        <v>91.181910902287882</v>
      </c>
      <c r="AF11" s="25" t="n">
        <f t="shared" si="10"/>
        <v>135.3695660067888</v>
      </c>
      <c r="AG11" s="25" t="n">
        <f t="shared" si="10"/>
        <v>119.52400737378122</v>
      </c>
      <c r="AH11" s="25" t="n">
        <f t="shared" si="10"/>
        <v>138.80316345102241</v>
      </c>
      <c r="AI11" s="25" t="n">
        <f t="shared" si="10"/>
        <v>100.54792426085746</v>
      </c>
      <c r="AJ11" s="25" t="n">
        <f t="shared" si="10"/>
        <v>108.37626808795495</v>
      </c>
      <c r="AK11" s="25" t="n">
        <f t="shared" si="10"/>
        <v>91.611393755058756</v>
      </c>
      <c r="AL11" s="25" t="n">
        <f t="shared" si="10"/>
        <v>109.1755536598067</v>
      </c>
      <c r="AM11" s="25" t="n">
        <f t="shared" si="10"/>
        <v>71.163475563541184</v>
      </c>
      <c r="AN11" s="25" t="n">
        <f t="shared" si="10"/>
        <v>79.613256415679402</v>
      </c>
      <c r="AO11" s="25" t="n">
        <f t="shared" si="10"/>
        <v>76.406257982185593</v>
      </c>
      <c r="AP11" s="25" t="n">
        <f t="shared" si="10"/>
        <v>78.720437295044547</v>
      </c>
      <c r="AQ11" s="25" t="n">
        <f t="shared" si="10"/>
        <v>84.411115288389482</v>
      </c>
      <c r="AR11" s="25" t="n">
        <f t="shared" si="10"/>
        <v>116.78917985082033</v>
      </c>
      <c r="AS11" s="25" t="n">
        <f t="shared" si="10"/>
        <v>112.78383246252675</v>
      </c>
      <c r="AT11" s="25" t="n">
        <f t="shared" si="10"/>
        <v>88.784424505395137</v>
      </c>
      <c r="AU11" s="25" t="n">
        <f t="shared" si="10"/>
        <v>90.700478946814798</v>
      </c>
      <c r="AV11" s="25" t="n">
        <f t="shared" si="10"/>
        <v>89.495901795906391</v>
      </c>
    </row>
    <row r="12">
      <c r="A12" s="2" t="str">
        <f t="shared" si="5"/>
        <v>Contract</v>
      </c>
      <c r="B12" s="2" t="str">
        <f t="shared" si="5"/>
        <v>2</v>
      </c>
      <c r="C12" s="13" t="n">
        <f t="shared" ref="C12:C16" si="11">AN12</f>
        <v>84.807874169400193</v>
      </c>
      <c r="D12" s="13" t="n">
        <f t="shared" si="3"/>
        <v>120.86223433916577</v>
      </c>
      <c r="E12" s="13" t="n">
        <f t="shared" si="3"/>
        <v>92.687913219319199</v>
      </c>
      <c r="F12" s="13" t="n">
        <f t="shared" si="3"/>
        <v>116.52506928963517</v>
      </c>
      <c r="G12" s="10" t="n">
        <f t="shared" si="6"/>
        <v>-0.23311103980407377</v>
      </c>
      <c r="H12" s="23" t="n">
        <f t="shared" si="7"/>
        <v>9.2916360975856538E-2</v>
      </c>
      <c r="I12" s="23" t="n">
        <f t="shared" ref="I12:I16" si="12">F12/E12</f>
        <v>1.2571765318948569</v>
      </c>
      <c r="J12" s="9" t="n">
        <f t="shared" ref="J12:J16" si="13">AU21</f>
        <v>0.22371055802424597</v>
      </c>
      <c r="K12" s="9" t="n">
        <f t="shared" si="8"/>
        <v>0.46554771455242566</v>
      </c>
      <c r="M12" s="1" t="str">
        <f t="shared" si="9"/>
        <v>Contract</v>
      </c>
      <c r="N12" s="1" t="str">
        <f t="shared" si="9"/>
        <v>2</v>
      </c>
      <c r="O12" s="25" t="str">
        <f t="shared" ref="O12:AV12" si="14">IF(O3="","",O3/VLOOKUP(O$10,deflator,2,FALSE)/$A$9)</f>
      </c>
      <c r="P12" s="25" t="str">
        <f t="shared" si="14"/>
      </c>
      <c r="Q12" s="25" t="str">
        <f t="shared" si="14"/>
      </c>
      <c r="R12" s="25" t="str">
        <f t="shared" si="14"/>
      </c>
      <c r="S12" s="25" t="str">
        <f t="shared" si="14"/>
      </c>
      <c r="T12" s="25" t="str">
        <f t="shared" si="14"/>
      </c>
      <c r="U12" s="25" t="str">
        <f t="shared" si="14"/>
      </c>
      <c r="V12" s="25" t="str">
        <f t="shared" si="14"/>
      </c>
      <c r="W12" s="25" t="str">
        <f t="shared" si="14"/>
      </c>
      <c r="X12" s="25" t="str">
        <f t="shared" si="14"/>
      </c>
      <c r="Y12" s="25" t="n">
        <f t="shared" si="14"/>
        <v>49.261147083471705</v>
      </c>
      <c r="Z12" s="25" t="n">
        <f t="shared" si="14"/>
        <v>56.250015428364037</v>
      </c>
      <c r="AA12" s="25" t="n">
        <f t="shared" si="14"/>
        <v>83.03551783169668</v>
      </c>
      <c r="AB12" s="25" t="n">
        <f t="shared" si="14"/>
        <v>76.350578262055436</v>
      </c>
      <c r="AC12" s="25" t="n">
        <f t="shared" si="14"/>
        <v>88.855670933520315</v>
      </c>
      <c r="AD12" s="25" t="n">
        <f t="shared" si="14"/>
        <v>95.870234722600514</v>
      </c>
      <c r="AE12" s="25" t="n">
        <f t="shared" si="14"/>
        <v>127.15219795067848</v>
      </c>
      <c r="AF12" s="25" t="n">
        <f t="shared" si="14"/>
        <v>97.409022061361384</v>
      </c>
      <c r="AG12" s="25" t="n">
        <f t="shared" si="14"/>
        <v>127.78108323316525</v>
      </c>
      <c r="AH12" s="25" t="n">
        <f t="shared" si="14"/>
        <v>116.87382511127812</v>
      </c>
      <c r="AI12" s="25" t="n">
        <f t="shared" si="14"/>
        <v>125.17041129763334</v>
      </c>
      <c r="AJ12" s="25" t="n">
        <f t="shared" si="14"/>
        <v>97.898113653119751</v>
      </c>
      <c r="AK12" s="25" t="n">
        <f t="shared" si="14"/>
        <v>122.69419142033823</v>
      </c>
      <c r="AL12" s="25" t="n">
        <f t="shared" si="14"/>
        <v>58.323051898614381</v>
      </c>
      <c r="AM12" s="25" t="n">
        <f t="shared" si="14"/>
        <v>78.708169014932594</v>
      </c>
      <c r="AN12" s="25" t="n">
        <f t="shared" si="14"/>
        <v>84.807874169400193</v>
      </c>
      <c r="AO12" s="25" t="n">
        <f t="shared" si="14"/>
        <v>99.138137935263131</v>
      </c>
      <c r="AP12" s="25" t="n">
        <f t="shared" si="14"/>
        <v>87.57814869655121</v>
      </c>
      <c r="AQ12" s="25" t="n">
        <f t="shared" si="14"/>
        <v>90.409576516975889</v>
      </c>
      <c r="AR12" s="25" t="n">
        <f t="shared" si="14"/>
        <v>102.12878554321405</v>
      </c>
      <c r="AS12" s="25" t="n">
        <f t="shared" si="14"/>
        <v>130.80791785944962</v>
      </c>
      <c r="AT12" s="25" t="n">
        <f t="shared" si="14"/>
        <v>120.86223433916577</v>
      </c>
      <c r="AU12" s="25" t="n">
        <f t="shared" si="14"/>
        <v>92.687913219319199</v>
      </c>
      <c r="AV12" s="25" t="n">
        <f t="shared" si="14"/>
        <v>116.52506928963517</v>
      </c>
    </row>
    <row r="13">
      <c r="A13" s="2" t="str">
        <f t="shared" si="5"/>
        <v>Contract</v>
      </c>
      <c r="B13" s="2" t="str">
        <f t="shared" si="5"/>
        <v>3</v>
      </c>
      <c r="C13" s="13" t="n">
        <f t="shared" si="11"/>
        <v>66.20432811480137</v>
      </c>
      <c r="D13" s="13" t="n">
        <f t="shared" si="3"/>
        <v>85.416806482681565</v>
      </c>
      <c r="E13" s="13" t="n">
        <f t="shared" si="3"/>
        <v>107.07984717586</v>
      </c>
      <c r="F13" s="13" t="n">
        <f t="shared" si="3"/>
        <v>44.206493988727679</v>
      </c>
      <c r="G13" s="10" t="n">
        <f t="shared" si="6"/>
        <v>0.2536156710280506</v>
      </c>
      <c r="H13" s="23" t="n">
        <f t="shared" si="7"/>
        <v>0.61741460452825048</v>
      </c>
      <c r="I13" s="23" t="n">
        <f t="shared" si="12"/>
        <v>0.41283673029646945</v>
      </c>
      <c r="J13" s="9" t="n">
        <f t="shared" si="13"/>
        <v>0.25844677620673451</v>
      </c>
      <c r="K13" s="9" t="n">
        <f t="shared" si="8"/>
        <v>0.17661634848440561</v>
      </c>
      <c r="M13" s="1" t="str">
        <f t="shared" si="9"/>
        <v>Contract</v>
      </c>
      <c r="N13" s="1" t="str">
        <f t="shared" si="9"/>
        <v>3</v>
      </c>
      <c r="O13" s="25" t="str">
        <f t="shared" ref="O13:AV13" si="15">IF(O4="","",O4/VLOOKUP(O$10,deflator,2,FALSE)/$A$9)</f>
      </c>
      <c r="P13" s="25" t="str">
        <f t="shared" si="15"/>
      </c>
      <c r="Q13" s="25" t="str">
        <f t="shared" si="15"/>
      </c>
      <c r="R13" s="25" t="str">
        <f t="shared" si="15"/>
      </c>
      <c r="S13" s="25" t="str">
        <f t="shared" si="15"/>
      </c>
      <c r="T13" s="25" t="str">
        <f t="shared" si="15"/>
      </c>
      <c r="U13" s="25" t="str">
        <f t="shared" si="15"/>
      </c>
      <c r="V13" s="25" t="str">
        <f t="shared" si="15"/>
      </c>
      <c r="W13" s="25" t="str">
        <f t="shared" si="15"/>
      </c>
      <c r="X13" s="25" t="str">
        <f t="shared" si="15"/>
      </c>
      <c r="Y13" s="25" t="n">
        <f t="shared" si="15"/>
        <v>48.555645721981456</v>
      </c>
      <c r="Z13" s="25" t="n">
        <f t="shared" si="15"/>
        <v>46.608510491347879</v>
      </c>
      <c r="AA13" s="25" t="n">
        <f t="shared" si="15"/>
        <v>50.494380530685447</v>
      </c>
      <c r="AB13" s="25" t="n">
        <f t="shared" si="15"/>
        <v>67.54599650686059</v>
      </c>
      <c r="AC13" s="25" t="n">
        <f t="shared" si="15"/>
        <v>70.338748185480497</v>
      </c>
      <c r="AD13" s="25" t="n">
        <f t="shared" si="15"/>
        <v>75.278114916921297</v>
      </c>
      <c r="AE13" s="25" t="n">
        <f t="shared" si="15"/>
        <v>76.66990609025288</v>
      </c>
      <c r="AF13" s="25" t="n">
        <f t="shared" si="15"/>
        <v>85.66002191294973</v>
      </c>
      <c r="AG13" s="25" t="n">
        <f t="shared" si="15"/>
        <v>93.665602702902106</v>
      </c>
      <c r="AH13" s="25" t="n">
        <f t="shared" si="15"/>
        <v>96.335645536770357</v>
      </c>
      <c r="AI13" s="25" t="n">
        <f t="shared" si="15"/>
        <v>102.37412413958685</v>
      </c>
      <c r="AJ13" s="25" t="n">
        <f t="shared" si="15"/>
        <v>110.79500725494862</v>
      </c>
      <c r="AK13" s="25" t="n">
        <f t="shared" si="15"/>
        <v>99.990964812614337</v>
      </c>
      <c r="AL13" s="25" t="n">
        <f t="shared" si="15"/>
        <v>85.8741027211518</v>
      </c>
      <c r="AM13" s="25" t="n">
        <f t="shared" si="15"/>
        <v>87.458607945324289</v>
      </c>
      <c r="AN13" s="25" t="n">
        <f t="shared" si="15"/>
        <v>66.20432811480137</v>
      </c>
      <c r="AO13" s="25" t="n">
        <f t="shared" si="15"/>
        <v>72.813350693496375</v>
      </c>
      <c r="AP13" s="25" t="n">
        <f t="shared" si="15"/>
        <v>84.830412087749679</v>
      </c>
      <c r="AQ13" s="25" t="n">
        <f t="shared" si="15"/>
        <v>103.16597215106765</v>
      </c>
      <c r="AR13" s="25" t="n">
        <f t="shared" si="15"/>
        <v>89.61203778280624</v>
      </c>
      <c r="AS13" s="25" t="n">
        <f t="shared" si="15"/>
        <v>107.27978855275511</v>
      </c>
      <c r="AT13" s="25" t="n">
        <f t="shared" si="15"/>
        <v>85.416806482681565</v>
      </c>
      <c r="AU13" s="25" t="n">
        <f t="shared" si="15"/>
        <v>107.07984717586</v>
      </c>
      <c r="AV13" s="25" t="n">
        <f t="shared" si="15"/>
        <v>44.206493988727679</v>
      </c>
    </row>
    <row r="14">
      <c r="A14" s="2" t="str">
        <f t="shared" si="5"/>
        <v>Contract</v>
      </c>
      <c r="B14" s="2" t="str">
        <f t="shared" si="5"/>
        <v>4</v>
      </c>
      <c r="C14" s="13" t="n">
        <f t="shared" si="11"/>
        <v>98.244402907072399</v>
      </c>
      <c r="D14" s="13" t="n">
        <f t="shared" si="3"/>
        <v>118.81914919339209</v>
      </c>
      <c r="E14" s="13" t="n">
        <f t="shared" si="3"/>
        <v>123.85245270721001</v>
      </c>
      <c r="F14" s="13" t="n">
        <f t="shared" si="3"/>
        <v>6.9262086472068787E-2</v>
      </c>
      <c r="G14" s="16" t="n">
        <f t="shared" si="6"/>
        <v>4.2361046582025441E-2</v>
      </c>
      <c r="H14" s="23" t="n">
        <f t="shared" si="7"/>
        <v>0.26065657729488967</v>
      </c>
      <c r="I14" s="23" t="n">
        <f t="shared" si="12"/>
        <v>5.5923064063822722E-4</v>
      </c>
      <c r="J14" s="9" t="n">
        <f t="shared" si="13"/>
        <v>0.29892895789163604</v>
      </c>
      <c r="K14" s="9" t="n">
        <f t="shared" si="8"/>
        <v>2.7671990464177531E-4</v>
      </c>
      <c r="M14" s="1" t="str">
        <f t="shared" si="9"/>
        <v>Contract</v>
      </c>
      <c r="N14" s="1" t="str">
        <f t="shared" si="9"/>
        <v>4</v>
      </c>
      <c r="O14" s="25" t="str">
        <f t="shared" ref="O14:AV14" si="16">IF(O5="","",O5/VLOOKUP(O$10,deflator,2,FALSE)/$A$9)</f>
      </c>
      <c r="P14" s="25" t="str">
        <f t="shared" si="16"/>
      </c>
      <c r="Q14" s="25" t="str">
        <f t="shared" si="16"/>
      </c>
      <c r="R14" s="25" t="str">
        <f t="shared" si="16"/>
      </c>
      <c r="S14" s="25" t="str">
        <f t="shared" si="16"/>
      </c>
      <c r="T14" s="25" t="str">
        <f t="shared" si="16"/>
      </c>
      <c r="U14" s="25" t="str">
        <f t="shared" si="16"/>
      </c>
      <c r="V14" s="25" t="str">
        <f t="shared" si="16"/>
      </c>
      <c r="W14" s="25" t="str">
        <f t="shared" si="16"/>
      </c>
      <c r="X14" s="25" t="str">
        <f t="shared" si="16"/>
      </c>
      <c r="Y14" s="25" t="n">
        <f t="shared" si="16"/>
        <v>51.797598417114024</v>
      </c>
      <c r="Z14" s="25" t="n">
        <f t="shared" si="16"/>
        <v>52.989546296877933</v>
      </c>
      <c r="AA14" s="25" t="n">
        <f t="shared" si="16"/>
        <v>65.154755271019738</v>
      </c>
      <c r="AB14" s="25" t="n">
        <f t="shared" si="16"/>
        <v>86.056882658113409</v>
      </c>
      <c r="AC14" s="25" t="n">
        <f t="shared" si="16"/>
        <v>75.363761392182184</v>
      </c>
      <c r="AD14" s="25" t="n">
        <f t="shared" si="16"/>
        <v>93.72149113562908</v>
      </c>
      <c r="AE14" s="25" t="n">
        <f t="shared" si="16"/>
        <v>117.67668740399121</v>
      </c>
      <c r="AF14" s="25" t="n">
        <f t="shared" si="16"/>
        <v>128.11820659878887</v>
      </c>
      <c r="AG14" s="25" t="n">
        <f t="shared" si="16"/>
        <v>162.89340515024318</v>
      </c>
      <c r="AH14" s="25" t="n">
        <f t="shared" si="16"/>
        <v>151.49013371048281</v>
      </c>
      <c r="AI14" s="25" t="n">
        <f t="shared" si="16"/>
        <v>146.01432593689117</v>
      </c>
      <c r="AJ14" s="25" t="n">
        <f t="shared" si="16"/>
        <v>155.57323601164782</v>
      </c>
      <c r="AK14" s="25" t="n">
        <f t="shared" si="16"/>
        <v>136.07500705063808</v>
      </c>
      <c r="AL14" s="25" t="n">
        <f t="shared" si="16"/>
        <v>125.76656211569592</v>
      </c>
      <c r="AM14" s="25" t="n">
        <f t="shared" si="16"/>
        <v>106.34989719520271</v>
      </c>
      <c r="AN14" s="25" t="n">
        <f t="shared" si="16"/>
        <v>98.244402907072399</v>
      </c>
      <c r="AO14" s="25" t="n">
        <f t="shared" si="16"/>
        <v>106.57045747745134</v>
      </c>
      <c r="AP14" s="25" t="n">
        <f t="shared" si="16"/>
        <v>123.58240431817909</v>
      </c>
      <c r="AQ14" s="25" t="n">
        <f t="shared" si="16"/>
        <v>131.90911499552251</v>
      </c>
      <c r="AR14" s="25" t="n">
        <f t="shared" si="16"/>
        <v>121.37849295363243</v>
      </c>
      <c r="AS14" s="25" t="n">
        <f t="shared" si="16"/>
        <v>116.20066413700515</v>
      </c>
      <c r="AT14" s="25" t="n">
        <f t="shared" si="16"/>
        <v>118.81914919339209</v>
      </c>
      <c r="AU14" s="25" t="n">
        <f t="shared" si="16"/>
        <v>123.85245270721001</v>
      </c>
      <c r="AV14" s="25" t="n">
        <f t="shared" si="16"/>
        <v>6.9262086472068787E-2</v>
      </c>
    </row>
    <row r="15">
      <c r="A15" s="2" t="str">
        <f t="shared" si="5"/>
        <v>Contract</v>
      </c>
      <c r="B15" s="2" t="n">
        <f t="shared" si="5"/>
        <v>0</v>
      </c>
      <c r="C15" s="13" t="str">
        <f t="shared" si="11"/>
      </c>
      <c r="D15" s="13" t="str">
        <f t="shared" si="3"/>
      </c>
      <c r="E15" s="13" t="str">
        <f t="shared" si="3"/>
      </c>
      <c r="F15" s="13" t="str">
        <f t="shared" si="3"/>
      </c>
      <c r="G15" s="16" t="e">
        <f t="shared" si="6"/>
        <v>#VALUE!</v>
      </c>
      <c r="H15" s="23" t="e">
        <f t="shared" si="7"/>
        <v>#VALUE!</v>
      </c>
      <c r="I15" s="23" t="e">
        <f t="shared" si="12"/>
        <v>#VALUE!</v>
      </c>
      <c r="J15" s="9" t="str">
        <f t="shared" si="13"/>
      </c>
      <c r="K15" s="9" t="str">
        <f t="shared" si="8"/>
      </c>
      <c r="M15" s="1" t="str">
        <f t="shared" si="9"/>
        <v>Contract</v>
      </c>
      <c r="N15" s="1" t="n">
        <f t="shared" si="9"/>
        <v>0</v>
      </c>
      <c r="O15" s="25" t="n">
        <f t="shared" ref="O15:AV15" si="17">IF(O6="","",O6/VLOOKUP(O$10,deflator,2,FALSE)/$A$9)</f>
        <v>239.19968123054471</v>
      </c>
      <c r="P15" s="25" t="n">
        <f t="shared" si="17"/>
        <v>261.29072911994291</v>
      </c>
      <c r="Q15" s="25" t="n">
        <f t="shared" si="17"/>
        <v>231.05264270919878</v>
      </c>
      <c r="R15" s="25" t="n">
        <f t="shared" si="17"/>
        <v>222.03007008275242</v>
      </c>
      <c r="S15" s="25" t="n">
        <f t="shared" si="17"/>
        <v>209.75545071641369</v>
      </c>
      <c r="T15" s="25" t="n">
        <f t="shared" si="17"/>
        <v>204.40529624658194</v>
      </c>
      <c r="U15" s="25" t="n">
        <f t="shared" si="17"/>
        <v>203.82966328577427</v>
      </c>
      <c r="V15" s="25" t="n">
        <f t="shared" si="17"/>
        <v>196.10140143807629</v>
      </c>
      <c r="W15" s="25" t="n">
        <f t="shared" si="17"/>
        <v>195.32573317812</v>
      </c>
      <c r="X15" s="25" t="n">
        <f t="shared" si="17"/>
        <v>201.52929472562869</v>
      </c>
      <c r="Y15" s="25" t="str">
        <f t="shared" si="17"/>
      </c>
      <c r="Z15" s="25" t="str">
        <f t="shared" si="17"/>
      </c>
      <c r="AA15" s="25" t="str">
        <f t="shared" si="17"/>
      </c>
      <c r="AB15" s="25" t="str">
        <f t="shared" si="17"/>
      </c>
      <c r="AC15" s="25" t="str">
        <f t="shared" si="17"/>
      </c>
      <c r="AD15" s="25" t="str">
        <f t="shared" si="17"/>
      </c>
      <c r="AE15" s="25" t="str">
        <f t="shared" si="17"/>
      </c>
      <c r="AF15" s="25" t="str">
        <f t="shared" si="17"/>
      </c>
      <c r="AG15" s="25" t="str">
        <f t="shared" si="17"/>
      </c>
      <c r="AH15" s="25" t="str">
        <f t="shared" si="17"/>
      </c>
      <c r="AI15" s="25" t="str">
        <f t="shared" si="17"/>
      </c>
      <c r="AJ15" s="25" t="str">
        <f t="shared" si="17"/>
      </c>
      <c r="AK15" s="25" t="str">
        <f t="shared" si="17"/>
      </c>
      <c r="AL15" s="25" t="str">
        <f t="shared" si="17"/>
      </c>
      <c r="AM15" s="25" t="str">
        <f t="shared" si="17"/>
      </c>
      <c r="AN15" s="25" t="str">
        <f t="shared" si="17"/>
      </c>
      <c r="AO15" s="25" t="str">
        <f t="shared" si="17"/>
      </c>
      <c r="AP15" s="25" t="str">
        <f t="shared" si="17"/>
      </c>
      <c r="AQ15" s="25" t="str">
        <f t="shared" si="17"/>
      </c>
      <c r="AR15" s="25" t="str">
        <f t="shared" si="17"/>
      </c>
      <c r="AS15" s="25" t="str">
        <f t="shared" si="17"/>
      </c>
      <c r="AT15" s="25" t="str">
        <f t="shared" si="17"/>
      </c>
      <c r="AU15" s="25" t="str">
        <f t="shared" si="17"/>
      </c>
      <c r="AV15" s="25" t="str">
        <f t="shared" si="17"/>
      </c>
    </row>
    <row r="16">
      <c r="A16" s="2" t="n">
        <f t="shared" si="5"/>
        <v>0</v>
      </c>
      <c r="B16" s="2" t="str">
        <f t="shared" si="5"/>
        <v>Grand Total</v>
      </c>
      <c r="C16" s="13" t="n">
        <f t="shared" si="11"/>
        <v>328.86986160695335</v>
      </c>
      <c r="D16" s="13" t="n">
        <f t="shared" si="3"/>
        <v>413.8826145206346</v>
      </c>
      <c r="E16" s="13" t="n">
        <f t="shared" si="3"/>
        <v>414.32069204920401</v>
      </c>
      <c r="F16" s="13" t="n">
        <f t="shared" si="3"/>
        <v>250.29672716074131</v>
      </c>
      <c r="G16" s="16" t="n">
        <f t="shared" si="6"/>
        <v>1.0584583966561922E-3</v>
      </c>
      <c r="H16" s="23" t="n">
        <f t="shared" si="7"/>
        <v>0.25983174628624583</v>
      </c>
      <c r="I16" s="23" t="n">
        <f t="shared" si="12"/>
        <v>0.60411350908589545</v>
      </c>
      <c r="J16" s="9" t="n">
        <f t="shared" si="13"/>
        <v>1</v>
      </c>
      <c r="K16" s="9" t="n">
        <f t="shared" si="8"/>
        <v>1</v>
      </c>
      <c r="N16" s="1" t="s">
        <v>27</v>
      </c>
      <c r="O16" s="25" t="n">
        <f t="shared" ref="O16:AV16" si="18">IF(O7="","",O7/VLOOKUP(O$10,deflator,2,FALSE)/$A$9)</f>
        <v>239.19968123054471</v>
      </c>
      <c r="P16" s="25" t="n">
        <f t="shared" si="18"/>
        <v>261.29072911994291</v>
      </c>
      <c r="Q16" s="25" t="n">
        <f t="shared" si="18"/>
        <v>231.05264270919878</v>
      </c>
      <c r="R16" s="25" t="n">
        <f t="shared" si="18"/>
        <v>222.03007008275242</v>
      </c>
      <c r="S16" s="25" t="n">
        <f t="shared" si="18"/>
        <v>209.75545071641369</v>
      </c>
      <c r="T16" s="25" t="n">
        <f t="shared" si="18"/>
        <v>204.40529624658194</v>
      </c>
      <c r="U16" s="25" t="n">
        <f t="shared" si="18"/>
        <v>203.82966328577427</v>
      </c>
      <c r="V16" s="25" t="n">
        <f t="shared" si="18"/>
        <v>196.10140143807629</v>
      </c>
      <c r="W16" s="25" t="n">
        <f t="shared" si="18"/>
        <v>195.32573317812</v>
      </c>
      <c r="X16" s="25" t="n">
        <f t="shared" si="18"/>
        <v>201.52929472562869</v>
      </c>
      <c r="Y16" s="25" t="n">
        <f t="shared" si="18"/>
        <v>213.56475258137903</v>
      </c>
      <c r="Z16" s="25" t="n">
        <f t="shared" si="18"/>
        <v>227.14667307963123</v>
      </c>
      <c r="AA16" s="25" t="n">
        <f t="shared" si="18"/>
        <v>263.70993880780117</v>
      </c>
      <c r="AB16" s="25" t="n">
        <f t="shared" si="18"/>
        <v>322.34222801478438</v>
      </c>
      <c r="AC16" s="25" t="n">
        <f t="shared" si="18"/>
        <v>341.7661616284463</v>
      </c>
      <c r="AD16" s="25" t="n">
        <f t="shared" si="18"/>
        <v>383.52616139143214</v>
      </c>
      <c r="AE16" s="25" t="n">
        <f t="shared" si="18"/>
        <v>412.68070234721046</v>
      </c>
      <c r="AF16" s="25" t="n">
        <f t="shared" si="18"/>
        <v>446.55681657988879</v>
      </c>
      <c r="AG16" s="25" t="n">
        <f t="shared" si="18"/>
        <v>503.86409846009172</v>
      </c>
      <c r="AH16" s="25" t="n">
        <f t="shared" si="18"/>
        <v>503.50276780955363</v>
      </c>
      <c r="AI16" s="25" t="n">
        <f t="shared" si="18"/>
        <v>474.10678563496873</v>
      </c>
      <c r="AJ16" s="25" t="n">
        <f t="shared" si="18"/>
        <v>472.6426250076712</v>
      </c>
      <c r="AK16" s="25" t="n">
        <f t="shared" si="18"/>
        <v>450.37155703864937</v>
      </c>
      <c r="AL16" s="25" t="n">
        <f t="shared" si="18"/>
        <v>379.13927039526874</v>
      </c>
      <c r="AM16" s="25" t="n">
        <f t="shared" si="18"/>
        <v>343.68014971900078</v>
      </c>
      <c r="AN16" s="25" t="n">
        <f t="shared" si="18"/>
        <v>328.86986160695335</v>
      </c>
      <c r="AO16" s="25" t="n">
        <f t="shared" si="18"/>
        <v>354.9282040883964</v>
      </c>
      <c r="AP16" s="25" t="n">
        <f t="shared" si="18"/>
        <v>374.71140239752452</v>
      </c>
      <c r="AQ16" s="25" t="n">
        <f t="shared" si="18"/>
        <v>409.89577895195555</v>
      </c>
      <c r="AR16" s="25" t="n">
        <f t="shared" si="18"/>
        <v>429.90849613047311</v>
      </c>
      <c r="AS16" s="25" t="n">
        <f t="shared" si="18"/>
        <v>467.07220301173669</v>
      </c>
      <c r="AT16" s="25" t="n">
        <f t="shared" si="18"/>
        <v>413.8826145206346</v>
      </c>
      <c r="AU16" s="25" t="n">
        <f t="shared" si="18"/>
        <v>414.32069204920401</v>
      </c>
      <c r="AV16" s="25" t="n">
        <f t="shared" si="18"/>
        <v>250.29672716074131</v>
      </c>
    </row>
    <row r="17">
      <c r="A17" s="2"/>
      <c r="B17" s="2"/>
      <c r="C17" s="13"/>
      <c r="D17" s="13"/>
      <c r="E17" s="13"/>
      <c r="F17" s="13"/>
      <c r="G17" s="16"/>
      <c r="H17" s="23"/>
      <c r="I17" s="23"/>
      <c r="J17" s="9"/>
      <c r="K17" s="9"/>
      <c r="M17" s="1" t="s">
        <v>24</v>
      </c>
      <c r="N17" s="22"/>
      <c r="O17" s="22" t="b">
        <f t="shared" ref="O17:AV17" si="19">O16=SUM(O11:O15)</f>
        <v>1</v>
      </c>
      <c r="P17" s="22" t="b">
        <f t="shared" si="19"/>
        <v>1</v>
      </c>
      <c r="Q17" s="22" t="b">
        <f t="shared" si="19"/>
        <v>1</v>
      </c>
      <c r="R17" s="22" t="b">
        <f t="shared" si="19"/>
        <v>1</v>
      </c>
      <c r="S17" s="22" t="b">
        <f t="shared" si="19"/>
        <v>1</v>
      </c>
      <c r="T17" s="22" t="b">
        <f t="shared" si="19"/>
        <v>1</v>
      </c>
      <c r="U17" s="22" t="b">
        <f t="shared" si="19"/>
        <v>1</v>
      </c>
      <c r="V17" s="22" t="b">
        <f t="shared" si="19"/>
        <v>1</v>
      </c>
      <c r="W17" s="22" t="b">
        <f t="shared" si="19"/>
        <v>1</v>
      </c>
      <c r="X17" s="22" t="b">
        <f t="shared" si="19"/>
        <v>1</v>
      </c>
      <c r="Y17" s="22" t="b">
        <f t="shared" si="19"/>
        <v>1</v>
      </c>
      <c r="Z17" s="22" t="b">
        <f t="shared" si="19"/>
        <v>1</v>
      </c>
      <c r="AA17" s="22" t="b">
        <f t="shared" si="19"/>
        <v>1</v>
      </c>
      <c r="AB17" s="22" t="b">
        <f t="shared" si="19"/>
        <v>1</v>
      </c>
      <c r="AC17" s="22" t="b">
        <f t="shared" si="19"/>
        <v>1</v>
      </c>
      <c r="AD17" s="22" t="b">
        <f t="shared" si="19"/>
        <v>1</v>
      </c>
      <c r="AE17" s="22" t="b">
        <f t="shared" si="19"/>
        <v>1</v>
      </c>
      <c r="AF17" s="22" t="b">
        <f t="shared" si="19"/>
        <v>1</v>
      </c>
      <c r="AG17" s="22" t="b">
        <f t="shared" si="19"/>
        <v>1</v>
      </c>
      <c r="AH17" s="22" t="b">
        <f t="shared" si="19"/>
        <v>1</v>
      </c>
      <c r="AI17" s="22" t="b">
        <f t="shared" si="19"/>
        <v>1</v>
      </c>
      <c r="AJ17" s="22" t="b">
        <f t="shared" si="19"/>
        <v>1</v>
      </c>
      <c r="AK17" s="22" t="b">
        <f t="shared" si="19"/>
        <v>1</v>
      </c>
      <c r="AL17" s="22" t="b">
        <f t="shared" si="19"/>
        <v>1</v>
      </c>
      <c r="AM17" s="22" t="b">
        <f t="shared" si="19"/>
        <v>1</v>
      </c>
      <c r="AN17" s="22" t="b">
        <f t="shared" si="19"/>
        <v>1</v>
      </c>
      <c r="AO17" s="22" t="b">
        <f t="shared" si="19"/>
        <v>1</v>
      </c>
      <c r="AP17" s="22" t="b">
        <f t="shared" si="19"/>
        <v>1</v>
      </c>
      <c r="AQ17" s="22" t="b">
        <f t="shared" si="19"/>
        <v>1</v>
      </c>
      <c r="AR17" s="22" t="b">
        <f t="shared" si="19"/>
        <v>1</v>
      </c>
      <c r="AS17" s="22" t="b">
        <f t="shared" si="19"/>
        <v>1</v>
      </c>
      <c r="AT17" s="22" t="b">
        <f t="shared" si="19"/>
        <v>1</v>
      </c>
      <c r="AU17" s="22" t="b">
        <f t="shared" si="19"/>
        <v>1</v>
      </c>
      <c r="AV17" s="22" t="b">
        <f t="shared" si="19"/>
        <v>1</v>
      </c>
    </row>
    <row r="18">
      <c r="A18" s="2"/>
      <c r="B18" s="2"/>
      <c r="C18" s="13"/>
      <c r="D18" s="13"/>
      <c r="E18" s="13"/>
      <c r="F18" s="13"/>
      <c r="G18" s="16"/>
      <c r="H18" s="23"/>
      <c r="I18" s="23"/>
      <c r="J18" s="9"/>
      <c r="K18" s="9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0"/>
      <c r="AO18" s="30"/>
      <c r="AP18" s="31"/>
      <c r="AQ18" s="31"/>
      <c r="AR18" s="31"/>
      <c r="AS18" s="30"/>
      <c r="AT18" s="30"/>
      <c r="AU18" s="30"/>
      <c r="AV18" s="30"/>
    </row>
    <row r="19">
      <c r="M19" s="1" t="s">
        <v>26</v>
      </c>
      <c r="N19" s="1" t="s">
        <v>25</v>
      </c>
      <c r="O19" s="21" t="n">
        <f t="shared" ref="O19:AV19" si="20">O10</f>
        <v>1990</v>
      </c>
      <c r="P19" s="21" t="n">
        <f t="shared" si="20"/>
        <v>1991</v>
      </c>
      <c r="Q19" s="21" t="n">
        <f t="shared" si="20"/>
        <v>1992</v>
      </c>
      <c r="R19" s="21" t="n">
        <f t="shared" si="20"/>
        <v>1993</v>
      </c>
      <c r="S19" s="21" t="n">
        <f t="shared" si="20"/>
        <v>1994</v>
      </c>
      <c r="T19" s="21" t="n">
        <f t="shared" si="20"/>
        <v>1995</v>
      </c>
      <c r="U19" s="21" t="n">
        <f t="shared" si="20"/>
        <v>1996</v>
      </c>
      <c r="V19" s="21" t="n">
        <f t="shared" si="20"/>
        <v>1997</v>
      </c>
      <c r="W19" s="21" t="n">
        <f t="shared" si="20"/>
        <v>1998</v>
      </c>
      <c r="X19" s="21" t="n">
        <f t="shared" si="20"/>
        <v>1999</v>
      </c>
      <c r="Y19" s="21" t="n">
        <f t="shared" si="20"/>
        <v>2000</v>
      </c>
      <c r="Z19" s="21" t="n">
        <f t="shared" si="20"/>
        <v>2001</v>
      </c>
      <c r="AA19" s="21" t="n">
        <f t="shared" si="20"/>
        <v>2002</v>
      </c>
      <c r="AB19" s="21" t="n">
        <f t="shared" si="20"/>
        <v>2003</v>
      </c>
      <c r="AC19" s="21" t="n">
        <f t="shared" si="20"/>
        <v>2004</v>
      </c>
      <c r="AD19" s="21" t="n">
        <f t="shared" si="20"/>
        <v>2005</v>
      </c>
      <c r="AE19" s="21" t="n">
        <f t="shared" si="20"/>
        <v>2006</v>
      </c>
      <c r="AF19" s="21" t="n">
        <f t="shared" si="20"/>
        <v>2007</v>
      </c>
      <c r="AG19" s="21" t="n">
        <f t="shared" si="20"/>
        <v>2008</v>
      </c>
      <c r="AH19" s="21" t="n">
        <f t="shared" si="20"/>
        <v>2009</v>
      </c>
      <c r="AI19" s="21" t="n">
        <f t="shared" si="20"/>
        <v>2010</v>
      </c>
      <c r="AJ19" s="21" t="n">
        <f t="shared" si="20"/>
        <v>2011</v>
      </c>
      <c r="AK19" s="21" t="n">
        <f t="shared" si="20"/>
        <v>2012</v>
      </c>
      <c r="AL19" s="21" t="n">
        <f t="shared" si="20"/>
        <v>2013</v>
      </c>
      <c r="AM19" s="21" t="n">
        <f t="shared" si="20"/>
        <v>2014</v>
      </c>
      <c r="AN19" s="21" t="n">
        <f t="shared" si="20"/>
        <v>2015</v>
      </c>
      <c r="AO19" s="21" t="n">
        <f t="shared" si="20"/>
        <v>2016</v>
      </c>
      <c r="AP19" s="21" t="n">
        <f t="shared" si="20"/>
        <v>2017</v>
      </c>
      <c r="AQ19" s="21" t="n">
        <f t="shared" si="20"/>
        <v>2018</v>
      </c>
      <c r="AR19" s="21" t="n">
        <f t="shared" si="20"/>
        <v>2019</v>
      </c>
      <c r="AS19" s="21" t="n">
        <f t="shared" si="20"/>
        <v>2020</v>
      </c>
      <c r="AT19" s="21" t="n">
        <f t="shared" si="20"/>
        <v>2021</v>
      </c>
      <c r="AU19" s="21" t="n">
        <f t="shared" si="20"/>
        <v>2022</v>
      </c>
      <c r="AV19" s="21" t="n">
        <f t="shared" si="20"/>
        <v>2023</v>
      </c>
    </row>
    <row r="20">
      <c r="M20" s="1" t="str">
        <f t="shared" ref="M20:N24" si="21">M11</f>
        <v>Contract</v>
      </c>
      <c r="N20" s="1" t="str">
        <f t="shared" si="21"/>
        <v>1</v>
      </c>
      <c r="O20" s="23" t="str">
        <f>IF(O11="","",O11/O$16)</f>
      </c>
      <c r="P20" s="23" t="str">
        <f t="shared" ref="P20:AV24" si="22">IF(P11="","",P11/P$16)</f>
      </c>
      <c r="Q20" s="23" t="str">
        <f t="shared" si="22"/>
      </c>
      <c r="R20" s="23" t="str">
        <f t="shared" si="22"/>
      </c>
      <c r="S20" s="23" t="str">
        <f t="shared" si="22"/>
      </c>
      <c r="T20" s="23" t="str">
        <f t="shared" si="22"/>
      </c>
      <c r="U20" s="23" t="str">
        <f t="shared" si="22"/>
      </c>
      <c r="V20" s="23" t="str">
        <f t="shared" si="22"/>
      </c>
      <c r="W20" s="23" t="str">
        <f t="shared" si="22"/>
      </c>
      <c r="X20" s="23" t="str">
        <f t="shared" si="22"/>
      </c>
      <c r="Y20" s="23" t="n">
        <f t="shared" si="22"/>
        <v>0.29944249032594233</v>
      </c>
      <c r="Z20" s="23" t="n">
        <f t="shared" si="22"/>
        <v>0.31388793811673432</v>
      </c>
      <c r="AA20" s="23" t="n">
        <f t="shared" si="22"/>
        <v>0.24657881863827461</v>
      </c>
      <c r="AB20" s="23" t="n">
        <f t="shared" si="22"/>
        <v>0.28661702550345786</v>
      </c>
      <c r="AC20" s="23" t="n">
        <f t="shared" si="22"/>
        <v>0.3136881094560065</v>
      </c>
      <c r="AD20" s="23" t="n">
        <f t="shared" si="22"/>
        <v>0.30938259905346832</v>
      </c>
      <c r="AE20" s="23" t="n">
        <f t="shared" si="22"/>
        <v>0.22095026586819086</v>
      </c>
      <c r="AF20" s="23" t="n">
        <f t="shared" si="22"/>
        <v>0.30314074487444592</v>
      </c>
      <c r="AG20" s="23" t="n">
        <f t="shared" si="22"/>
        <v>0.23721477227504442</v>
      </c>
      <c r="AH20" s="23" t="n">
        <f t="shared" si="22"/>
        <v>0.27567507534243335</v>
      </c>
      <c r="AI20" s="23" t="n">
        <f t="shared" si="22"/>
        <v>0.21207864411009042</v>
      </c>
      <c r="AJ20" s="23" t="n">
        <f t="shared" si="22"/>
        <v>0.22929854895375965</v>
      </c>
      <c r="AK20" s="23" t="n">
        <f t="shared" si="22"/>
        <v>0.20341292056149313</v>
      </c>
      <c r="AL20" s="23" t="n">
        <f t="shared" si="22"/>
        <v>0.28795633210452337</v>
      </c>
      <c r="AM20" s="23" t="n">
        <f t="shared" si="22"/>
        <v>0.20706309521142188</v>
      </c>
      <c r="AN20" s="23" t="n">
        <f t="shared" si="22"/>
        <v>0.2420813388817874</v>
      </c>
      <c r="AO20" s="23" t="n">
        <f t="shared" si="22"/>
        <v>0.2152724328528039</v>
      </c>
      <c r="AP20" s="23" t="n">
        <f t="shared" si="22"/>
        <v>0.21008284453412887</v>
      </c>
      <c r="AQ20" s="23" t="n">
        <f t="shared" si="22"/>
        <v>0.20593311671619685</v>
      </c>
      <c r="AR20" s="23" t="n">
        <f t="shared" si="22"/>
        <v>0.27166055312239268</v>
      </c>
      <c r="AS20" s="23" t="n">
        <f t="shared" si="22"/>
        <v>0.2414698021746601</v>
      </c>
      <c r="AT20" s="23" t="n">
        <f t="shared" si="22"/>
        <v>0.21451595546777597</v>
      </c>
      <c r="AU20" s="23" t="n">
        <f t="shared" si="22"/>
        <v>0.21891370787738346</v>
      </c>
      <c r="AV20" s="23" t="n">
        <f t="shared" si="22"/>
        <v>0.35755921705852689</v>
      </c>
    </row>
    <row r="21">
      <c r="M21" s="1" t="str">
        <f t="shared" si="21"/>
        <v>Contract</v>
      </c>
      <c r="N21" s="1" t="str">
        <f t="shared" si="21"/>
        <v>2</v>
      </c>
      <c r="O21" s="23" t="str">
        <f>IF(O12="","",O12/O$16)</f>
      </c>
      <c r="P21" s="23" t="str">
        <f t="shared" si="22"/>
      </c>
      <c r="Q21" s="23" t="str">
        <f t="shared" si="22"/>
      </c>
      <c r="R21" s="23" t="str">
        <f t="shared" si="22"/>
      </c>
      <c r="S21" s="23" t="str">
        <f t="shared" si="22"/>
      </c>
      <c r="T21" s="23" t="str">
        <f t="shared" si="22"/>
      </c>
      <c r="U21" s="23" t="str">
        <f t="shared" si="22"/>
      </c>
      <c r="V21" s="23" t="str">
        <f t="shared" si="22"/>
      </c>
      <c r="W21" s="23" t="str">
        <f t="shared" si="22"/>
      </c>
      <c r="X21" s="23" t="str">
        <f t="shared" si="22"/>
      </c>
      <c r="Y21" s="23" t="n">
        <f t="shared" si="22"/>
        <v>0.23066141059349532</v>
      </c>
      <c r="Z21" s="23" t="n">
        <f t="shared" si="22"/>
        <v>0.24763741711790058</v>
      </c>
      <c r="AA21" s="23" t="n">
        <f t="shared" si="22"/>
        <v>0.31487443441490909</v>
      </c>
      <c r="AB21" s="23" t="n">
        <f t="shared" si="22"/>
        <v>0.23686185558832082</v>
      </c>
      <c r="AC21" s="23" t="n">
        <f t="shared" si="22"/>
        <v>0.25998966811149793</v>
      </c>
      <c r="AD21" s="23" t="n">
        <f t="shared" si="22"/>
        <v>0.24997052189290947</v>
      </c>
      <c r="AE21" s="23" t="n">
        <f t="shared" si="22"/>
        <v>0.30811277878387078</v>
      </c>
      <c r="AF21" s="23" t="n">
        <f t="shared" si="22"/>
        <v>0.2181335463814042</v>
      </c>
      <c r="AG21" s="23" t="n">
        <f t="shared" si="22"/>
        <v>0.25360227812159963</v>
      </c>
      <c r="AH21" s="23" t="n">
        <f t="shared" si="22"/>
        <v>0.23212151468348</v>
      </c>
      <c r="AI21" s="23" t="n">
        <f t="shared" si="22"/>
        <v>0.26401311917523657</v>
      </c>
      <c r="AJ21" s="23" t="n">
        <f t="shared" si="22"/>
        <v>0.20712925257541218</v>
      </c>
      <c r="AK21" s="23" t="n">
        <f t="shared" si="22"/>
        <v>0.27242881905574917</v>
      </c>
      <c r="AL21" s="23" t="n">
        <f t="shared" si="22"/>
        <v>0.15383015280324333</v>
      </c>
      <c r="AM21" s="23" t="n">
        <f t="shared" si="22"/>
        <v>0.22901575514118533</v>
      </c>
      <c r="AN21" s="23" t="n">
        <f t="shared" si="22"/>
        <v>0.25787669856703915</v>
      </c>
      <c r="AO21" s="23" t="n">
        <f t="shared" si="22"/>
        <v>0.27931885038522425</v>
      </c>
      <c r="AP21" s="23" t="n">
        <f t="shared" si="22"/>
        <v>0.23372160050694465</v>
      </c>
      <c r="AQ21" s="23" t="n">
        <f t="shared" si="22"/>
        <v>0.22056722991424832</v>
      </c>
      <c r="AR21" s="23" t="n">
        <f t="shared" si="22"/>
        <v>0.23755935614777648</v>
      </c>
      <c r="AS21" s="23" t="n">
        <f t="shared" si="22"/>
        <v>0.28005930778150512</v>
      </c>
      <c r="AT21" s="23" t="n">
        <f t="shared" si="22"/>
        <v>0.29202056355797962</v>
      </c>
      <c r="AU21" s="23" t="n">
        <f t="shared" si="22"/>
        <v>0.22371055802424597</v>
      </c>
      <c r="AV21" s="23" t="n">
        <f t="shared" si="22"/>
        <v>0.46554771455242566</v>
      </c>
    </row>
    <row r="22">
      <c r="M22" s="1" t="str">
        <f t="shared" si="21"/>
        <v>Contract</v>
      </c>
      <c r="N22" s="1" t="str">
        <f t="shared" si="21"/>
        <v>3</v>
      </c>
      <c r="O22" s="23" t="str">
        <f>IF(O13="","",O13/O$16)</f>
      </c>
      <c r="P22" s="23" t="str">
        <f t="shared" si="22"/>
      </c>
      <c r="Q22" s="23" t="str">
        <f t="shared" si="22"/>
      </c>
      <c r="R22" s="23" t="str">
        <f t="shared" si="22"/>
      </c>
      <c r="S22" s="23" t="str">
        <f t="shared" si="22"/>
      </c>
      <c r="T22" s="23" t="str">
        <f t="shared" si="22"/>
      </c>
      <c r="U22" s="23" t="str">
        <f t="shared" si="22"/>
      </c>
      <c r="V22" s="23" t="str">
        <f t="shared" si="22"/>
      </c>
      <c r="W22" s="23" t="str">
        <f t="shared" si="22"/>
      </c>
      <c r="X22" s="23" t="str">
        <f t="shared" si="22"/>
      </c>
      <c r="Y22" s="23" t="n">
        <f t="shared" si="22"/>
        <v>0.22735795647495383</v>
      </c>
      <c r="Z22" s="23" t="n">
        <f t="shared" si="22"/>
        <v>0.20519125312043751</v>
      </c>
      <c r="AA22" s="23" t="n">
        <f t="shared" si="22"/>
        <v>0.19147697185386364</v>
      </c>
      <c r="AB22" s="23" t="n">
        <f t="shared" si="22"/>
        <v>0.20954746426758133</v>
      </c>
      <c r="AC22" s="23" t="n">
        <f t="shared" si="22"/>
        <v>0.20580957415541276</v>
      </c>
      <c r="AD22" s="23" t="n">
        <f t="shared" si="22"/>
        <v>0.19627895693950173</v>
      </c>
      <c r="AE22" s="23" t="n">
        <f t="shared" si="22"/>
        <v>0.18578505283667557</v>
      </c>
      <c r="AF22" s="23" t="n">
        <f t="shared" si="22"/>
        <v>0.19182334415810043</v>
      </c>
      <c r="AG22" s="23" t="n">
        <f t="shared" si="22"/>
        <v>0.18589457551979333</v>
      </c>
      <c r="AH22" s="23" t="n">
        <f t="shared" si="22"/>
        <v>0.19133091552976059</v>
      </c>
      <c r="AI22" s="23" t="n">
        <f t="shared" si="22"/>
        <v>0.21593051869628427</v>
      </c>
      <c r="AJ22" s="23" t="n">
        <f t="shared" si="22"/>
        <v>0.23441602892492053</v>
      </c>
      <c r="AK22" s="23" t="n">
        <f t="shared" si="22"/>
        <v>0.22201882701050202</v>
      </c>
      <c r="AL22" s="23" t="n">
        <f t="shared" si="22"/>
        <v>0.22649751536321841</v>
      </c>
      <c r="AM22" s="23" t="n">
        <f t="shared" si="22"/>
        <v>0.25447675117935109</v>
      </c>
      <c r="AN22" s="23" t="n">
        <f t="shared" si="22"/>
        <v>0.20130858994286632</v>
      </c>
      <c r="AO22" s="23" t="n">
        <f t="shared" si="22"/>
        <v>0.20514951997267</v>
      </c>
      <c r="AP22" s="23" t="n">
        <f t="shared" si="22"/>
        <v>0.22638865949895656</v>
      </c>
      <c r="AQ22" s="23" t="n">
        <f t="shared" si="22"/>
        <v>0.25168830090138566</v>
      </c>
      <c r="AR22" s="23" t="n">
        <f t="shared" si="22"/>
        <v>0.20844444478159335</v>
      </c>
      <c r="AS22" s="23" t="n">
        <f t="shared" si="22"/>
        <v>0.22968566286112163</v>
      </c>
      <c r="AT22" s="23" t="n">
        <f t="shared" si="22"/>
        <v>0.20637930535355456</v>
      </c>
      <c r="AU22" s="23" t="n">
        <f t="shared" si="22"/>
        <v>0.25844677620673451</v>
      </c>
      <c r="AV22" s="23" t="n">
        <f t="shared" si="22"/>
        <v>0.17661634848440561</v>
      </c>
    </row>
    <row r="23">
      <c r="M23" s="1" t="str">
        <f t="shared" si="21"/>
        <v>Contract</v>
      </c>
      <c r="N23" s="1" t="str">
        <f t="shared" si="21"/>
        <v>4</v>
      </c>
      <c r="O23" s="23" t="str">
        <f>IF(O14="","",O14/O$16)</f>
      </c>
      <c r="P23" s="23" t="str">
        <f t="shared" si="22"/>
      </c>
      <c r="Q23" s="23" t="str">
        <f t="shared" si="22"/>
      </c>
      <c r="R23" s="23" t="str">
        <f t="shared" si="22"/>
      </c>
      <c r="S23" s="23" t="str">
        <f t="shared" si="22"/>
      </c>
      <c r="T23" s="23" t="str">
        <f t="shared" si="22"/>
      </c>
      <c r="U23" s="23" t="str">
        <f t="shared" si="22"/>
      </c>
      <c r="V23" s="23" t="str">
        <f t="shared" si="22"/>
      </c>
      <c r="W23" s="23" t="str">
        <f t="shared" si="22"/>
      </c>
      <c r="X23" s="23" t="str">
        <f t="shared" si="22"/>
      </c>
      <c r="Y23" s="23" t="n">
        <f t="shared" si="22"/>
        <v>0.2425381426056086</v>
      </c>
      <c r="Z23" s="23" t="n">
        <f t="shared" si="22"/>
        <v>0.23328339164492753</v>
      </c>
      <c r="AA23" s="23" t="n">
        <f t="shared" si="22"/>
        <v>0.24706977509295264</v>
      </c>
      <c r="AB23" s="23" t="n">
        <f t="shared" si="22"/>
        <v>0.26697365464063977</v>
      </c>
      <c r="AC23" s="23" t="n">
        <f t="shared" si="22"/>
        <v>0.22051264827708272</v>
      </c>
      <c r="AD23" s="23" t="n">
        <f t="shared" si="22"/>
        <v>0.24436792211412045</v>
      </c>
      <c r="AE23" s="23" t="n">
        <f t="shared" si="22"/>
        <v>0.28515190251126277</v>
      </c>
      <c r="AF23" s="23" t="n">
        <f t="shared" si="22"/>
        <v>0.28690236458604945</v>
      </c>
      <c r="AG23" s="23" t="n">
        <f t="shared" si="22"/>
        <v>0.32328837408356265</v>
      </c>
      <c r="AH23" s="23" t="n">
        <f t="shared" si="22"/>
        <v>0.30087249444432623</v>
      </c>
      <c r="AI23" s="23" t="n">
        <f t="shared" si="22"/>
        <v>0.30797771801838891</v>
      </c>
      <c r="AJ23" s="23" t="n">
        <f t="shared" si="22"/>
        <v>0.32915616954590754</v>
      </c>
      <c r="AK23" s="23" t="n">
        <f t="shared" si="22"/>
        <v>0.30213943337225574</v>
      </c>
      <c r="AL23" s="23" t="n">
        <f t="shared" si="22"/>
        <v>0.331715999729015</v>
      </c>
      <c r="AM23" s="23" t="n">
        <f t="shared" si="22"/>
        <v>0.30944439846804173</v>
      </c>
      <c r="AN23" s="23" t="n">
        <f t="shared" si="22"/>
        <v>0.29873337260830712</v>
      </c>
      <c r="AO23" s="23" t="n">
        <f t="shared" si="22"/>
        <v>0.30025919678930196</v>
      </c>
      <c r="AP23" s="23" t="n">
        <f t="shared" si="22"/>
        <v>0.32980689545996988</v>
      </c>
      <c r="AQ23" s="23" t="n">
        <f t="shared" si="22"/>
        <v>0.32181135246816917</v>
      </c>
      <c r="AR23" s="23" t="n">
        <f t="shared" si="22"/>
        <v>0.28233564594823735</v>
      </c>
      <c r="AS23" s="23" t="n">
        <f t="shared" si="22"/>
        <v>0.24878522718271298</v>
      </c>
      <c r="AT23" s="23" t="n">
        <f t="shared" si="22"/>
        <v>0.28708417562068972</v>
      </c>
      <c r="AU23" s="23" t="n">
        <f t="shared" si="22"/>
        <v>0.29892895789163604</v>
      </c>
      <c r="AV23" s="23" t="n">
        <f t="shared" si="22"/>
        <v>2.7671990464177531E-4</v>
      </c>
    </row>
    <row r="24">
      <c r="M24" s="1" t="str">
        <f t="shared" si="21"/>
        <v>Contract</v>
      </c>
      <c r="N24" s="1" t="n">
        <f t="shared" si="21"/>
        <v>0</v>
      </c>
      <c r="O24" s="23" t="n">
        <f>IF(O15="","",O15/O$16)</f>
        <v>1</v>
      </c>
      <c r="P24" s="23" t="n">
        <f t="shared" si="22"/>
        <v>1</v>
      </c>
      <c r="Q24" s="23" t="n">
        <f t="shared" si="22"/>
        <v>1</v>
      </c>
      <c r="R24" s="23" t="n">
        <f t="shared" si="22"/>
        <v>1</v>
      </c>
      <c r="S24" s="23" t="n">
        <f t="shared" si="22"/>
        <v>1</v>
      </c>
      <c r="T24" s="23" t="n">
        <f t="shared" si="22"/>
        <v>1</v>
      </c>
      <c r="U24" s="23" t="n">
        <f t="shared" si="22"/>
        <v>1</v>
      </c>
      <c r="V24" s="23" t="n">
        <f t="shared" si="22"/>
        <v>1</v>
      </c>
      <c r="W24" s="23" t="n">
        <f t="shared" si="22"/>
        <v>1</v>
      </c>
      <c r="X24" s="23" t="n">
        <f t="shared" si="22"/>
        <v>1</v>
      </c>
      <c r="Y24" s="23" t="str">
        <f t="shared" si="22"/>
      </c>
      <c r="Z24" s="23" t="str">
        <f t="shared" si="22"/>
      </c>
      <c r="AA24" s="23" t="str">
        <f t="shared" si="22"/>
      </c>
      <c r="AB24" s="23" t="str">
        <f t="shared" si="22"/>
      </c>
      <c r="AC24" s="23" t="str">
        <f t="shared" si="22"/>
      </c>
      <c r="AD24" s="23" t="str">
        <f t="shared" si="22"/>
      </c>
      <c r="AE24" s="23" t="str">
        <f t="shared" si="22"/>
      </c>
      <c r="AF24" s="23" t="str">
        <f t="shared" si="22"/>
      </c>
      <c r="AG24" s="23" t="str">
        <f t="shared" si="22"/>
      </c>
      <c r="AH24" s="23" t="str">
        <f t="shared" si="22"/>
      </c>
      <c r="AI24" s="23" t="str">
        <f t="shared" si="22"/>
      </c>
      <c r="AJ24" s="23" t="str">
        <f t="shared" si="22"/>
      </c>
      <c r="AK24" s="23" t="str">
        <f t="shared" si="22"/>
      </c>
      <c r="AL24" s="23" t="str">
        <f t="shared" si="22"/>
      </c>
      <c r="AM24" s="23" t="str">
        <f t="shared" si="22"/>
      </c>
      <c r="AN24" s="23" t="str">
        <f t="shared" si="22"/>
      </c>
      <c r="AO24" s="23" t="str">
        <f t="shared" si="22"/>
      </c>
      <c r="AP24" s="23" t="str">
        <f t="shared" si="22"/>
      </c>
      <c r="AQ24" s="23" t="str">
        <f t="shared" si="22"/>
      </c>
      <c r="AR24" s="23" t="str">
        <f t="shared" si="22"/>
      </c>
      <c r="AS24" s="23" t="str">
        <f t="shared" si="22"/>
      </c>
      <c r="AT24" s="23" t="str">
        <f t="shared" si="22"/>
      </c>
      <c r="AU24" s="23" t="str">
        <f t="shared" si="22"/>
      </c>
      <c r="AV24" s="23" t="str">
        <f t="shared" si="22"/>
      </c>
    </row>
    <row r="25">
      <c r="N25" s="29" t="s">
        <v>24</v>
      </c>
      <c r="O25" s="10" t="n">
        <f>IF(SUM(O20:O24)=1,1,FALSE)</f>
        <v>1</v>
      </c>
      <c r="P25" s="10" t="n">
        <f t="shared" ref="P25:AV25" si="23">IF(SUM(P20:P24)=1,1,FALSE)</f>
        <v>1</v>
      </c>
      <c r="Q25" s="10" t="n">
        <f t="shared" si="23"/>
        <v>1</v>
      </c>
      <c r="R25" s="10" t="n">
        <f t="shared" si="23"/>
        <v>1</v>
      </c>
      <c r="S25" s="10" t="n">
        <f t="shared" si="23"/>
        <v>1</v>
      </c>
      <c r="T25" s="10" t="n">
        <f t="shared" si="23"/>
        <v>1</v>
      </c>
      <c r="U25" s="10" t="n">
        <f t="shared" si="23"/>
        <v>1</v>
      </c>
      <c r="V25" s="10" t="n">
        <f t="shared" si="23"/>
        <v>1</v>
      </c>
      <c r="W25" s="10" t="n">
        <f t="shared" si="23"/>
        <v>1</v>
      </c>
      <c r="X25" s="10" t="n">
        <f t="shared" si="23"/>
        <v>1</v>
      </c>
      <c r="Y25" s="10" t="n">
        <f t="shared" si="23"/>
        <v>1</v>
      </c>
      <c r="Z25" s="10" t="n">
        <f t="shared" si="23"/>
        <v>1</v>
      </c>
      <c r="AA25" s="10" t="n">
        <f t="shared" si="23"/>
        <v>1</v>
      </c>
      <c r="AB25" s="10" t="n">
        <f t="shared" si="23"/>
        <v>1</v>
      </c>
      <c r="AC25" s="10" t="n">
        <f t="shared" si="23"/>
        <v>1</v>
      </c>
      <c r="AD25" s="10" t="n">
        <f t="shared" si="23"/>
        <v>1</v>
      </c>
      <c r="AE25" s="10" t="n">
        <f t="shared" si="23"/>
        <v>1</v>
      </c>
      <c r="AF25" s="10" t="n">
        <f t="shared" si="23"/>
        <v>1</v>
      </c>
      <c r="AG25" s="10" t="n">
        <f t="shared" si="23"/>
        <v>1</v>
      </c>
      <c r="AH25" s="10" t="n">
        <f t="shared" si="23"/>
        <v>1</v>
      </c>
      <c r="AI25" s="10" t="n">
        <f t="shared" si="23"/>
        <v>1</v>
      </c>
      <c r="AJ25" s="10" t="n">
        <f t="shared" si="23"/>
        <v>1</v>
      </c>
      <c r="AK25" s="10" t="n">
        <f t="shared" si="23"/>
        <v>1</v>
      </c>
      <c r="AL25" s="10" t="n">
        <f t="shared" si="23"/>
        <v>1</v>
      </c>
      <c r="AM25" s="10" t="n">
        <f t="shared" si="23"/>
        <v>1</v>
      </c>
      <c r="AN25" s="10" t="n">
        <f t="shared" si="23"/>
        <v>1</v>
      </c>
      <c r="AO25" s="10" t="n">
        <f t="shared" si="23"/>
        <v>1</v>
      </c>
      <c r="AP25" s="10" t="n">
        <f t="shared" si="23"/>
        <v>1</v>
      </c>
      <c r="AQ25" s="10" t="n">
        <f t="shared" si="23"/>
        <v>1</v>
      </c>
      <c r="AR25" s="10" t="n">
        <f t="shared" si="23"/>
        <v>1</v>
      </c>
      <c r="AS25" s="10" t="n">
        <f t="shared" si="23"/>
        <v>1</v>
      </c>
      <c r="AT25" s="10" t="n">
        <f t="shared" si="23"/>
        <v>1</v>
      </c>
      <c r="AU25" s="10" t="n">
        <f t="shared" si="23"/>
        <v>1</v>
      </c>
      <c r="AV25" s="10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28.8" customHeight="1">
      <c r="A1" s="33" t="str">
        <f>A13</f>
        <v>Source</v>
      </c>
      <c r="B1" s="33" t="str">
        <f t="shared" ref="B1:K1" si="0">B13</f>
        <v>Source</v>
      </c>
      <c r="C1" s="33" t="n">
        <f t="shared" si="0"/>
        <v>2015</v>
      </c>
      <c r="D1" s="33" t="n">
        <f t="shared" si="0"/>
        <v>2021</v>
      </c>
      <c r="E1" s="33" t="n">
        <f t="shared" si="0"/>
        <v>2022</v>
      </c>
      <c r="F1" s="33" t="n">
        <f t="shared" si="0"/>
        <v>2023</v>
      </c>
      <c r="G1" s="33" t="str">
        <f t="shared" si="0"/>
        <v>2021-2021</v>
      </c>
      <c r="H1" s="33" t="str">
        <f t="shared" si="0"/>
        <v>2015-2021</v>
      </c>
      <c r="I1" s="33" t="str">
        <f t="shared" si="0"/>
        <v>2023/2022</v>
      </c>
      <c r="J1" s="33" t="str">
        <f t="shared" si="0"/>
        <v>Share 2022</v>
      </c>
      <c r="K1" s="33" t="str">
        <f t="shared" si="0"/>
        <v>Share 2023</v>
      </c>
      <c r="M1" s="22" t="s">
        <v>498</v>
      </c>
      <c r="N1" s="22" t="s">
        <v>497</v>
      </c>
      <c r="O1" s="22" t="s">
        <v>499</v>
      </c>
      <c r="P1" s="22" t="s">
        <v>500</v>
      </c>
      <c r="Q1" s="22" t="s">
        <v>501</v>
      </c>
      <c r="R1" s="22" t="s">
        <v>502</v>
      </c>
      <c r="S1" s="22" t="s">
        <v>503</v>
      </c>
      <c r="T1" s="22" t="s">
        <v>504</v>
      </c>
      <c r="U1" s="22" t="s">
        <v>505</v>
      </c>
      <c r="V1" s="22" t="s">
        <v>506</v>
      </c>
      <c r="W1" s="22" t="s">
        <v>507</v>
      </c>
      <c r="X1" s="22" t="s">
        <v>508</v>
      </c>
      <c r="Y1" s="22" t="s">
        <v>509</v>
      </c>
      <c r="Z1" s="22" t="s">
        <v>510</v>
      </c>
      <c r="AA1" s="22" t="s">
        <v>511</v>
      </c>
      <c r="AB1" s="22" t="s">
        <v>512</v>
      </c>
      <c r="AC1" s="22" t="s">
        <v>513</v>
      </c>
      <c r="AD1" s="22" t="s">
        <v>514</v>
      </c>
      <c r="AE1" s="22" t="s">
        <v>515</v>
      </c>
      <c r="AF1" s="22" t="s">
        <v>516</v>
      </c>
      <c r="AG1" s="22" t="s">
        <v>517</v>
      </c>
      <c r="AH1" s="22" t="s">
        <v>518</v>
      </c>
      <c r="AI1" s="22" t="s">
        <v>519</v>
      </c>
      <c r="AJ1" s="22" t="s">
        <v>520</v>
      </c>
      <c r="AK1" s="22" t="s">
        <v>521</v>
      </c>
      <c r="AL1" s="22" t="s">
        <v>522</v>
      </c>
      <c r="AM1" s="22" t="s">
        <v>523</v>
      </c>
      <c r="AN1" s="22" t="s">
        <v>524</v>
      </c>
      <c r="AO1" s="22" t="s">
        <v>525</v>
      </c>
      <c r="AP1" s="22" t="s">
        <v>526</v>
      </c>
      <c r="AQ1" s="22" t="s">
        <v>527</v>
      </c>
      <c r="AR1" s="22" t="s">
        <v>528</v>
      </c>
      <c r="AS1" s="22" t="s">
        <v>529</v>
      </c>
      <c r="AT1" s="22" t="s">
        <v>530</v>
      </c>
      <c r="AU1" s="22" t="s">
        <v>531</v>
      </c>
      <c r="AV1" s="40" t="s">
        <v>532</v>
      </c>
    </row>
    <row r="2">
      <c r="A2" s="31" t="str">
        <f t="shared" ref="A2:B8" si="1">M2</f>
        <v>Air Force</v>
      </c>
      <c r="B2" s="31" t="str">
        <f t="shared" si="1"/>
        <v>Air Force</v>
      </c>
      <c r="M2" s="1" t="s">
        <v>533</v>
      </c>
      <c r="N2" s="1" t="s">
        <v>533</v>
      </c>
      <c r="O2" s="19" t="n">
        <v>41032316000</v>
      </c>
      <c r="P2" s="19" t="n">
        <v>43625084000</v>
      </c>
      <c r="Q2" s="19" t="n">
        <v>38602723036</v>
      </c>
      <c r="R2" s="19" t="n">
        <v>39452449414</v>
      </c>
      <c r="S2" s="19" t="n">
        <v>43554730825</v>
      </c>
      <c r="T2" s="19" t="n">
        <v>37076749369</v>
      </c>
      <c r="U2" s="19" t="n">
        <v>39081089944</v>
      </c>
      <c r="V2" s="19" t="n">
        <v>34943056076</v>
      </c>
      <c r="W2" s="19" t="n">
        <v>33653688998</v>
      </c>
      <c r="X2" s="19" t="n">
        <v>35246060466</v>
      </c>
      <c r="Y2" s="19" t="n">
        <v>37958902443.979202</v>
      </c>
      <c r="Z2" s="19" t="n">
        <v>40633046551.609596</v>
      </c>
      <c r="AA2" s="19" t="n">
        <v>47413884734.134804</v>
      </c>
      <c r="AB2" s="19" t="n">
        <v>55557135056.987602</v>
      </c>
      <c r="AC2" s="19" t="n">
        <v>55056695751.764198</v>
      </c>
      <c r="AD2" s="19" t="n">
        <v>55579956703.577499</v>
      </c>
      <c r="AE2" s="19" t="n">
        <v>63139443551.868698</v>
      </c>
      <c r="AF2" s="19" t="n">
        <v>69877137105.481094</v>
      </c>
      <c r="AG2" s="19" t="n">
        <v>63650657765.7006</v>
      </c>
      <c r="AH2" s="19" t="n">
        <v>67810218753.5019</v>
      </c>
      <c r="AI2" s="19" t="n">
        <v>64905685744.493301</v>
      </c>
      <c r="AJ2" s="19" t="n">
        <v>65471462897.940903</v>
      </c>
      <c r="AK2" s="19" t="n">
        <v>71493344398.304504</v>
      </c>
      <c r="AL2" s="19" t="n">
        <v>55062490676.191101</v>
      </c>
      <c r="AM2" s="19" t="n">
        <v>55808455701.0382</v>
      </c>
      <c r="AN2" s="19" t="n">
        <v>52960856012.523697</v>
      </c>
      <c r="AO2" s="19" t="n">
        <v>65088113435.2407</v>
      </c>
      <c r="AP2" s="19" t="n">
        <v>61003844597.228401</v>
      </c>
      <c r="AQ2" s="19" t="n">
        <v>71342427868.153397</v>
      </c>
      <c r="AR2" s="19" t="n">
        <v>75846432164.570206</v>
      </c>
      <c r="AS2" s="19" t="n">
        <v>78018463843.894302</v>
      </c>
      <c r="AT2" s="19" t="n">
        <v>79053709909.671402</v>
      </c>
      <c r="AU2" s="19" t="n">
        <v>78969929143.957001</v>
      </c>
      <c r="AV2" t="n">
        <v>45704147804.350601</v>
      </c>
    </row>
    <row r="3">
      <c r="A3" s="31" t="str">
        <f t="shared" si="1"/>
        <v>Army</v>
      </c>
      <c r="B3" s="31" t="str">
        <f t="shared" si="1"/>
        <v>Army</v>
      </c>
      <c r="M3" s="1" t="s">
        <v>534</v>
      </c>
      <c r="N3" s="1" t="s">
        <v>534</v>
      </c>
      <c r="O3" s="19" t="n">
        <v>22813033000</v>
      </c>
      <c r="P3" s="19" t="n">
        <v>34893842000</v>
      </c>
      <c r="Q3" s="19" t="n">
        <v>31113808998</v>
      </c>
      <c r="R3" s="19" t="n">
        <v>30657778464</v>
      </c>
      <c r="S3" s="19" t="n">
        <v>20628301908</v>
      </c>
      <c r="T3" s="19" t="n">
        <v>29493441926</v>
      </c>
      <c r="U3" s="19" t="n">
        <v>31662201213</v>
      </c>
      <c r="V3" s="19" t="n">
        <v>31185929950</v>
      </c>
      <c r="W3" s="19" t="n">
        <v>31088689272</v>
      </c>
      <c r="X3" s="19" t="n">
        <v>33772526734</v>
      </c>
      <c r="Y3" s="19" t="n">
        <v>36832486828.776703</v>
      </c>
      <c r="Z3" s="19" t="n">
        <v>40556205540.240196</v>
      </c>
      <c r="AA3" s="19" t="n">
        <v>46178864016.008904</v>
      </c>
      <c r="AB3" s="19" t="n">
        <v>64206590852.847504</v>
      </c>
      <c r="AC3" s="19" t="n">
        <v>76057437131.037598</v>
      </c>
      <c r="AD3" s="19" t="n">
        <v>95627429712.836105</v>
      </c>
      <c r="AE3" s="19" t="n">
        <v>101678176220.88699</v>
      </c>
      <c r="AF3" s="19" t="n">
        <v>118362714057.741</v>
      </c>
      <c r="AG3" s="19" t="n">
        <v>153117508962.60699</v>
      </c>
      <c r="AH3" s="19" t="n">
        <v>147186149726.371</v>
      </c>
      <c r="AI3" s="19" t="n">
        <v>141178071592.035</v>
      </c>
      <c r="AJ3" s="19" t="n">
        <v>125510926898.914</v>
      </c>
      <c r="AK3" s="19" t="n">
        <v>108978279791.35001</v>
      </c>
      <c r="AL3" s="19" t="n">
        <v>87124574688.881699</v>
      </c>
      <c r="AM3" s="19" t="n">
        <v>75443210895.284103</v>
      </c>
      <c r="AN3" s="19" t="n">
        <v>72720775332.764496</v>
      </c>
      <c r="AO3" s="19" t="n">
        <v>74367578128.505493</v>
      </c>
      <c r="AP3" s="19" t="n">
        <v>78607240078.127304</v>
      </c>
      <c r="AQ3" s="19" t="n">
        <v>91560642871.766296</v>
      </c>
      <c r="AR3" s="19" t="n">
        <v>95142996840.749802</v>
      </c>
      <c r="AS3" s="19" t="n">
        <v>100691122122.452</v>
      </c>
      <c r="AT3" s="19" t="n">
        <v>109889463479.067</v>
      </c>
      <c r="AU3" s="19" t="n">
        <v>112656925401.181</v>
      </c>
      <c r="AV3" t="n">
        <v>44436291988.189201</v>
      </c>
    </row>
    <row r="4">
      <c r="A4" s="31" t="str">
        <f t="shared" si="1"/>
        <v>Navy</v>
      </c>
      <c r="B4" s="31" t="str">
        <f t="shared" si="1"/>
        <v>F-35 JPO</v>
      </c>
      <c r="M4" s="1" t="s">
        <v>538</v>
      </c>
      <c r="N4" s="1" t="s">
        <v>537</v>
      </c>
      <c r="O4" s="19"/>
      <c r="P4" s="19"/>
      <c r="Q4" s="19"/>
      <c r="R4" s="19"/>
      <c r="S4" s="19"/>
      <c r="T4" s="19"/>
      <c r="U4" s="19"/>
      <c r="V4" s="19" t="n">
        <v>82828871</v>
      </c>
      <c r="W4" s="19" t="n">
        <v>650715792</v>
      </c>
      <c r="X4" s="19" t="n">
        <v>693041844</v>
      </c>
      <c r="Y4" s="19" t="n">
        <v>178031456</v>
      </c>
      <c r="Z4" s="19" t="n">
        <v>268635741</v>
      </c>
      <c r="AA4" s="19" t="n">
        <v>6554622</v>
      </c>
      <c r="AB4" s="19" t="n">
        <v>239927692</v>
      </c>
      <c r="AC4" s="19" t="n">
        <v>196180517.09380001</v>
      </c>
      <c r="AD4" s="19" t="n">
        <v>297828366</v>
      </c>
      <c r="AE4" s="19" t="n">
        <v>634208169</v>
      </c>
      <c r="AF4" s="19" t="n">
        <v>1065862766.7227</v>
      </c>
      <c r="AG4" s="19" t="n">
        <v>2725377126.3311</v>
      </c>
      <c r="AH4" s="19" t="n">
        <v>3681464062.0067</v>
      </c>
      <c r="AI4" s="19" t="n">
        <v>1874856013.4356999</v>
      </c>
      <c r="AJ4" s="19" t="n">
        <v>4877655064.5173998</v>
      </c>
      <c r="AK4" s="19" t="n">
        <v>4691798600.1306</v>
      </c>
      <c r="AL4" s="19" t="n">
        <v>12181364143.379999</v>
      </c>
      <c r="AM4" s="19" t="n">
        <v>3796342018.1999998</v>
      </c>
      <c r="AN4" s="19" t="n">
        <v>11389818543.0914</v>
      </c>
      <c r="AO4" s="19" t="n">
        <v>10143588537.082701</v>
      </c>
      <c r="AP4" s="19" t="n">
        <v>24140285523.0243</v>
      </c>
      <c r="AQ4" s="19" t="n">
        <v>15993414967.998899</v>
      </c>
      <c r="AR4" s="19" t="n">
        <v>17244736490.105499</v>
      </c>
      <c r="AS4" s="19" t="n">
        <v>35959136464.692902</v>
      </c>
      <c r="AT4" s="19" t="n">
        <v>9846932233.4640007</v>
      </c>
      <c r="AU4" s="19" t="n">
        <v>20737931632.338299</v>
      </c>
      <c r="AV4" t="n">
        <v>18232001549.486801</v>
      </c>
    </row>
    <row r="5">
      <c r="A5" s="31" t="str">
        <f t="shared" si="1"/>
        <v>Navy</v>
      </c>
      <c r="B5" s="31" t="str">
        <f t="shared" si="1"/>
        <v>Navy</v>
      </c>
      <c r="M5" s="1" t="s">
        <v>538</v>
      </c>
      <c r="N5" s="1" t="s">
        <v>538</v>
      </c>
      <c r="O5" s="19" t="n">
        <v>43985137405</v>
      </c>
      <c r="P5" s="19" t="n">
        <v>41939949844</v>
      </c>
      <c r="Q5" s="19" t="n">
        <v>40644252613</v>
      </c>
      <c r="R5" s="19" t="n">
        <v>37382740962</v>
      </c>
      <c r="S5" s="19" t="n">
        <v>40131281740</v>
      </c>
      <c r="T5" s="19" t="n">
        <v>38631559907</v>
      </c>
      <c r="U5" s="19" t="n">
        <v>35472291538</v>
      </c>
      <c r="V5" s="19" t="n">
        <v>36232822383</v>
      </c>
      <c r="W5" s="19" t="n">
        <v>37261611868</v>
      </c>
      <c r="X5" s="19" t="n">
        <v>36778132656</v>
      </c>
      <c r="Y5" s="19" t="n">
        <v>40298543522.959297</v>
      </c>
      <c r="Z5" s="19" t="n">
        <v>41940611227.841202</v>
      </c>
      <c r="AA5" s="19" t="n">
        <v>47787997991.0858</v>
      </c>
      <c r="AB5" s="19" t="n">
        <v>56619600408.472504</v>
      </c>
      <c r="AC5" s="19" t="n">
        <v>60624157337.437798</v>
      </c>
      <c r="AD5" s="19" t="n">
        <v>65284982070.5485</v>
      </c>
      <c r="AE5" s="19" t="n">
        <v>74324660046.213806</v>
      </c>
      <c r="AF5" s="19" t="n">
        <v>84721454244.1754</v>
      </c>
      <c r="AG5" s="19" t="n">
        <v>93702223562.603607</v>
      </c>
      <c r="AH5" s="19" t="n">
        <v>92072835814.551804</v>
      </c>
      <c r="AI5" s="19" t="n">
        <v>86214798268.910995</v>
      </c>
      <c r="AJ5" s="19" t="n">
        <v>99171229641.213196</v>
      </c>
      <c r="AK5" s="19" t="n">
        <v>89920486396.654495</v>
      </c>
      <c r="AL5" s="19" t="n">
        <v>81817021262.717194</v>
      </c>
      <c r="AM5" s="19" t="n">
        <v>80331823372.881897</v>
      </c>
      <c r="AN5" s="19" t="n">
        <v>73495343308.928101</v>
      </c>
      <c r="AO5" s="19" t="n">
        <v>82830967699.487106</v>
      </c>
      <c r="AP5" s="19" t="n">
        <v>85325840512.426605</v>
      </c>
      <c r="AQ5" s="19" t="n">
        <v>92253373947.670197</v>
      </c>
      <c r="AR5" s="19" t="n">
        <v>104751998616.071</v>
      </c>
      <c r="AS5" s="19" t="n">
        <v>114343171759.308</v>
      </c>
      <c r="AT5" s="19" t="n">
        <v>101808594658.62399</v>
      </c>
      <c r="AU5" s="19" t="n">
        <v>103132344471.96201</v>
      </c>
      <c r="AV5" t="n">
        <v>56493914732.975998</v>
      </c>
    </row>
    <row r="6">
      <c r="A6" s="31" t="str">
        <f t="shared" si="1"/>
        <v>Other DoD</v>
      </c>
      <c r="B6" s="31" t="str">
        <f t="shared" si="1"/>
        <v>DLA</v>
      </c>
      <c r="M6" s="1" t="s">
        <v>536</v>
      </c>
      <c r="N6" s="1" t="s">
        <v>535</v>
      </c>
      <c r="O6" s="19" t="n">
        <v>9188590000</v>
      </c>
      <c r="P6" s="19" t="n">
        <v>11683472000</v>
      </c>
      <c r="Q6" s="19" t="n">
        <v>6901945039</v>
      </c>
      <c r="R6" s="19" t="n">
        <v>7925523004</v>
      </c>
      <c r="S6" s="19" t="n">
        <v>6684428944</v>
      </c>
      <c r="T6" s="19" t="n">
        <v>6635930451</v>
      </c>
      <c r="U6" s="19" t="n">
        <v>7225251729</v>
      </c>
      <c r="V6" s="19" t="n">
        <v>7958666470</v>
      </c>
      <c r="W6" s="19" t="n">
        <v>7294689216</v>
      </c>
      <c r="X6" s="19" t="n">
        <v>7746287061</v>
      </c>
      <c r="Y6" s="19" t="n">
        <v>9580614163.6177998</v>
      </c>
      <c r="Z6" s="19" t="n">
        <v>11426471526.7901</v>
      </c>
      <c r="AA6" s="19" t="n">
        <v>14591296027.897301</v>
      </c>
      <c r="AB6" s="19" t="n">
        <v>17678992692.309399</v>
      </c>
      <c r="AC6" s="19" t="n">
        <v>19619639944.431702</v>
      </c>
      <c r="AD6" s="19" t="n">
        <v>27914804284.9725</v>
      </c>
      <c r="AE6" s="19" t="n">
        <v>32598901936.077801</v>
      </c>
      <c r="AF6" s="19" t="n">
        <v>30639812861.4552</v>
      </c>
      <c r="AG6" s="19" t="n">
        <v>35719284713.002197</v>
      </c>
      <c r="AH6" s="19" t="n">
        <v>38025569517.007004</v>
      </c>
      <c r="AI6" s="19" t="n">
        <v>34948183114.000603</v>
      </c>
      <c r="AJ6" s="19" t="n">
        <v>36156678383.938499</v>
      </c>
      <c r="AK6" s="19" t="n">
        <v>43190009229.5849</v>
      </c>
      <c r="AL6" s="19" t="n">
        <v>33769600615.4319</v>
      </c>
      <c r="AM6" s="19" t="n">
        <v>32283075014.6749</v>
      </c>
      <c r="AN6" s="19" t="n">
        <v>30860856931.490501</v>
      </c>
      <c r="AO6" s="19" t="n">
        <v>30241626200.679298</v>
      </c>
      <c r="AP6" s="19" t="n">
        <v>35336966924.973602</v>
      </c>
      <c r="AQ6" s="19" t="n">
        <v>45474303890.788101</v>
      </c>
      <c r="AR6" s="19" t="n">
        <v>44192627707.426903</v>
      </c>
      <c r="AS6" s="19" t="n">
        <v>41960520766.343597</v>
      </c>
      <c r="AT6" s="19" t="n">
        <v>39146214671.281898</v>
      </c>
      <c r="AU6" s="19" t="n">
        <v>48168708988.356201</v>
      </c>
      <c r="AV6" t="n">
        <v>21510461385.640301</v>
      </c>
    </row>
    <row r="7">
      <c r="A7" s="31" t="str">
        <f t="shared" si="1"/>
        <v>Other DoD</v>
      </c>
      <c r="B7" s="31" t="str">
        <f t="shared" si="1"/>
        <v>MDA</v>
      </c>
      <c r="M7" s="1" t="s">
        <v>536</v>
      </c>
      <c r="N7" s="1" t="s">
        <v>539</v>
      </c>
      <c r="O7" s="19"/>
      <c r="P7" s="19"/>
      <c r="Q7" s="19"/>
      <c r="R7" s="19"/>
      <c r="S7" s="19" t="n">
        <v>343747860</v>
      </c>
      <c r="T7" s="19" t="n">
        <v>251594273</v>
      </c>
      <c r="U7" s="19" t="n">
        <v>300305090</v>
      </c>
      <c r="V7" s="19" t="n">
        <v>388928264</v>
      </c>
      <c r="W7" s="19" t="n">
        <v>552081489</v>
      </c>
      <c r="X7" s="19" t="n">
        <v>925862742</v>
      </c>
      <c r="Y7" s="19" t="n">
        <v>1373879916</v>
      </c>
      <c r="Z7" s="19" t="n">
        <v>1673010902</v>
      </c>
      <c r="AA7" s="19" t="n">
        <v>2485964870.8281002</v>
      </c>
      <c r="AB7" s="19" t="n">
        <v>2671495105.0938001</v>
      </c>
      <c r="AC7" s="19" t="n">
        <v>3382922949.586</v>
      </c>
      <c r="AD7" s="19" t="n">
        <v>3841746302.1563001</v>
      </c>
      <c r="AE7" s="19" t="n">
        <v>3492627123.4842</v>
      </c>
      <c r="AF7" s="19" t="n">
        <v>4929029582.7201996</v>
      </c>
      <c r="AG7" s="19" t="n">
        <v>5760262871.0691004</v>
      </c>
      <c r="AH7" s="19" t="n">
        <v>5673422750.5377998</v>
      </c>
      <c r="AI7" s="19" t="n">
        <v>5356951767.0356998</v>
      </c>
      <c r="AJ7" s="19" t="n">
        <v>5382146532.3794003</v>
      </c>
      <c r="AK7" s="19" t="n">
        <v>6877002433.8232002</v>
      </c>
      <c r="AL7" s="19" t="n">
        <v>7703008831.9635</v>
      </c>
      <c r="AM7" s="19" t="n">
        <v>6050847486.8788996</v>
      </c>
      <c r="AN7" s="19" t="n">
        <v>4688499792.4277</v>
      </c>
      <c r="AO7" s="19" t="n">
        <v>6589081606.0209999</v>
      </c>
      <c r="AP7" s="19" t="n">
        <v>5413263859.5578003</v>
      </c>
      <c r="AQ7" s="19" t="n">
        <v>8293301636.4348001</v>
      </c>
      <c r="AR7" s="19" t="n">
        <v>8812739694.2830009</v>
      </c>
      <c r="AS7" s="19" t="n">
        <v>12327217810.823</v>
      </c>
      <c r="AT7" s="19" t="n">
        <v>8816866025.2675991</v>
      </c>
      <c r="AU7" s="19" t="n">
        <v>9841067323.8948002</v>
      </c>
      <c r="AV7" t="n">
        <v>4777405017.3465004</v>
      </c>
    </row>
    <row r="8">
      <c r="A8" s="31" t="str">
        <f t="shared" si="1"/>
        <v>Other DoD</v>
      </c>
      <c r="B8" s="31" t="str">
        <f t="shared" si="1"/>
        <v>Other DoD</v>
      </c>
      <c r="M8" s="1" t="s">
        <v>536</v>
      </c>
      <c r="N8" s="1" t="s">
        <v>536</v>
      </c>
      <c r="O8" s="19" t="n">
        <v>3331053000</v>
      </c>
      <c r="P8" s="19" t="n">
        <v>4011846000</v>
      </c>
      <c r="Q8" s="19" t="n">
        <v>6143930864</v>
      </c>
      <c r="R8" s="19" t="n">
        <v>5954890298</v>
      </c>
      <c r="S8" s="19" t="n">
        <v>5819411448</v>
      </c>
      <c r="T8" s="19" t="n">
        <v>4502738942</v>
      </c>
      <c r="U8" s="19" t="n">
        <v>4707639584</v>
      </c>
      <c r="V8" s="19" t="n">
        <v>5189919865</v>
      </c>
      <c r="W8" s="19" t="n">
        <v>6464405532</v>
      </c>
      <c r="X8" s="19" t="n">
        <v>7023124985</v>
      </c>
      <c r="Y8" s="19" t="n">
        <v>5956028175.0544004</v>
      </c>
      <c r="Z8" s="19" t="n">
        <v>7495657054.3551998</v>
      </c>
      <c r="AA8" s="19" t="n">
        <v>11345958964.1735</v>
      </c>
      <c r="AB8" s="19" t="n">
        <v>14559345704.6262</v>
      </c>
      <c r="AC8" s="19" t="n">
        <v>14824923417.437901</v>
      </c>
      <c r="AD8" s="19" t="n">
        <v>17116613585.799299</v>
      </c>
      <c r="AE8" s="19" t="n">
        <v>19297161063.322102</v>
      </c>
      <c r="AF8" s="19" t="n">
        <v>18557469962.6133</v>
      </c>
      <c r="AG8" s="19" t="n">
        <v>23312784746.090801</v>
      </c>
      <c r="AH8" s="19" t="n">
        <v>27105720163.0093</v>
      </c>
      <c r="AI8" s="19" t="n">
        <v>27925322341.0966</v>
      </c>
      <c r="AJ8" s="19" t="n">
        <v>31995816542.259102</v>
      </c>
      <c r="AK8" s="19" t="n">
        <v>32485509805.739399</v>
      </c>
      <c r="AL8" s="19" t="n">
        <v>28922992124.116001</v>
      </c>
      <c r="AM8" s="19" t="n">
        <v>29570606135.541</v>
      </c>
      <c r="AN8" s="19" t="n">
        <v>28068291845.398499</v>
      </c>
      <c r="AO8" s="19" t="n">
        <v>29100830021.375801</v>
      </c>
      <c r="AP8" s="19" t="n">
        <v>30788405310.000198</v>
      </c>
      <c r="AQ8" s="19" t="n">
        <v>34038355570.640099</v>
      </c>
      <c r="AR8" s="19" t="n">
        <v>37863874636.738701</v>
      </c>
      <c r="AS8" s="19" t="n">
        <v>39301866336.073601</v>
      </c>
      <c r="AT8" s="19" t="n">
        <v>38502107620.281097</v>
      </c>
      <c r="AU8" s="19" t="n">
        <v>40813785087.514</v>
      </c>
      <c r="AV8" t="n">
        <v>24846323892.736198</v>
      </c>
    </row>
    <row r="9">
      <c r="A9" s="19"/>
      <c r="B9" s="31" t="str">
        <f>N9</f>
        <v>Grand Total</v>
      </c>
      <c r="N9" s="39" t="s">
        <v>27</v>
      </c>
      <c r="O9" s="19" t="n">
        <f t="shared" ref="O9:AV9" si="2">SUM(O2:O8)</f>
        <v>120350129405</v>
      </c>
      <c r="P9" s="19" t="n">
        <f t="shared" si="2"/>
        <v>136154193844</v>
      </c>
      <c r="Q9" s="19" t="n">
        <f t="shared" si="2"/>
        <v>123406660550</v>
      </c>
      <c r="R9" s="19" t="n">
        <f t="shared" si="2"/>
        <v>121373382142</v>
      </c>
      <c r="S9" s="19" t="n">
        <f t="shared" si="2"/>
        <v>117161902725</v>
      </c>
      <c r="T9" s="19" t="n">
        <f t="shared" si="2"/>
        <v>116592014868</v>
      </c>
      <c r="U9" s="19" t="n">
        <f t="shared" si="2"/>
        <v>118448779098</v>
      </c>
      <c r="V9" s="19" t="n">
        <f t="shared" si="2"/>
        <v>115982151879</v>
      </c>
      <c r="W9" s="19" t="n">
        <f t="shared" si="2"/>
        <v>116965882167</v>
      </c>
      <c r="X9" s="19" t="n">
        <f t="shared" si="2"/>
        <v>122185036488</v>
      </c>
      <c r="Y9" s="19" t="n">
        <f t="shared" si="2"/>
        <v>132178486506.38741</v>
      </c>
      <c r="Z9" s="19" t="n">
        <f t="shared" si="2"/>
        <v>143993638543.8363</v>
      </c>
      <c r="AA9" s="19" t="n">
        <f t="shared" si="2"/>
        <v>169810521226.12839</v>
      </c>
      <c r="AB9" s="19" t="n">
        <f t="shared" si="2"/>
        <v>211533087512.33701</v>
      </c>
      <c r="AC9" s="19" t="n">
        <f t="shared" si="2"/>
        <v>229761957048.78897</v>
      </c>
      <c r="AD9" s="19" t="n">
        <f t="shared" si="2"/>
        <v>265663361025.8902</v>
      </c>
      <c r="AE9" s="19" t="n">
        <f t="shared" si="2"/>
        <v>295165178110.85358</v>
      </c>
      <c r="AF9" s="19" t="n">
        <f t="shared" si="2"/>
        <v>328153480580.90887</v>
      </c>
      <c r="AG9" s="19" t="n">
        <f t="shared" si="2"/>
        <v>377988099747.40442</v>
      </c>
      <c r="AH9" s="19" t="n">
        <f t="shared" si="2"/>
        <v>381555380786.98547</v>
      </c>
      <c r="AI9" s="19" t="n">
        <f t="shared" si="2"/>
        <v>362403868841.00793</v>
      </c>
      <c r="AJ9" s="19" t="n">
        <f t="shared" si="2"/>
        <v>368565915961.16248</v>
      </c>
      <c r="AK9" s="19" t="n">
        <f t="shared" si="2"/>
        <v>357636430655.58704</v>
      </c>
      <c r="AL9" s="19" t="n">
        <f t="shared" si="2"/>
        <v>306581052342.68146</v>
      </c>
      <c r="AM9" s="19" t="n">
        <f t="shared" si="2"/>
        <v>283284360624.49896</v>
      </c>
      <c r="AN9" s="19" t="n">
        <f t="shared" si="2"/>
        <v>274184441766.62439</v>
      </c>
      <c r="AO9" s="19" t="n">
        <f t="shared" si="2"/>
        <v>298361785628.39209</v>
      </c>
      <c r="AP9" s="19" t="n">
        <f t="shared" si="2"/>
        <v>320615846805.3382</v>
      </c>
      <c r="AQ9" s="19" t="n">
        <f t="shared" si="2"/>
        <v>358955820753.45178</v>
      </c>
      <c r="AR9" s="19" t="n">
        <f t="shared" si="2"/>
        <v>383855406149.94513</v>
      </c>
      <c r="AS9" s="19" t="n">
        <f t="shared" si="2"/>
        <v>422601499103.5874</v>
      </c>
      <c r="AT9" s="19" t="n">
        <f t="shared" si="2"/>
        <v>387063888597.65698</v>
      </c>
      <c r="AU9" s="19" t="n">
        <f t="shared" si="2"/>
        <v>414320692049.20325</v>
      </c>
      <c r="AV9" s="19" t="n">
        <f t="shared" si="2"/>
        <v>216000546370.72559</v>
      </c>
    </row>
    <row r="12">
      <c r="C12" s="6" t="n">
        <v>1000000000</v>
      </c>
    </row>
    <row r="13" ht="30" customHeight="1">
      <c r="A13" s="32" t="s">
        <v>122</v>
      </c>
      <c r="B13" s="32" t="s">
        <v>122</v>
      </c>
      <c r="C13" s="33" t="n">
        <f>AN13</f>
        <v>2015</v>
      </c>
      <c r="D13" s="34" t="n">
        <f t="shared" ref="D13:F19" si="3">AT13</f>
        <v>2021</v>
      </c>
      <c r="E13" s="34" t="n">
        <f t="shared" si="3"/>
        <v>2022</v>
      </c>
      <c r="F13" s="34" t="n">
        <f>AV13</f>
        <v>2023</v>
      </c>
      <c r="G13" s="34" t="str">
        <f>D13&amp;"-"&amp;$D13</f>
        <v>2021-2021</v>
      </c>
      <c r="H13" s="34" t="str">
        <f>C13&amp;"-"&amp;$D13</f>
        <v>2015-2021</v>
      </c>
      <c r="I13" s="34" t="str">
        <f>$F13&amp;"/"&amp;E13</f>
        <v>2023/2022</v>
      </c>
      <c r="J13" s="34" t="str">
        <f>"Share "&amp;AU13</f>
        <v>Share 2022</v>
      </c>
      <c r="K13" s="34" t="str">
        <f>"Share "&amp;AV13</f>
        <v>Share 2023</v>
      </c>
      <c r="N13" s="1" t="s">
        <v>25</v>
      </c>
      <c r="O13" s="1" t="n">
        <f>O1+0</f>
        <v>1990</v>
      </c>
      <c r="P13" s="1" t="n">
        <f t="shared" ref="P13:AU13" si="4">P1+0</f>
        <v>1991</v>
      </c>
      <c r="Q13" s="1" t="n">
        <f t="shared" si="4"/>
        <v>1992</v>
      </c>
      <c r="R13" s="1" t="n">
        <f t="shared" si="4"/>
        <v>1993</v>
      </c>
      <c r="S13" s="1" t="n">
        <f t="shared" si="4"/>
        <v>1994</v>
      </c>
      <c r="T13" s="1" t="n">
        <f t="shared" si="4"/>
        <v>1995</v>
      </c>
      <c r="U13" s="1" t="n">
        <f t="shared" si="4"/>
        <v>1996</v>
      </c>
      <c r="V13" s="1" t="n">
        <f t="shared" si="4"/>
        <v>1997</v>
      </c>
      <c r="W13" s="1" t="n">
        <f t="shared" si="4"/>
        <v>1998</v>
      </c>
      <c r="X13" s="1" t="n">
        <f t="shared" si="4"/>
        <v>1999</v>
      </c>
      <c r="Y13" s="21" t="n">
        <f t="shared" si="4"/>
        <v>2000</v>
      </c>
      <c r="Z13" s="21" t="n">
        <f t="shared" si="4"/>
        <v>2001</v>
      </c>
      <c r="AA13" s="21" t="n">
        <f t="shared" si="4"/>
        <v>2002</v>
      </c>
      <c r="AB13" s="21" t="n">
        <f t="shared" si="4"/>
        <v>2003</v>
      </c>
      <c r="AC13" s="21" t="n">
        <f t="shared" si="4"/>
        <v>2004</v>
      </c>
      <c r="AD13" s="21" t="n">
        <f t="shared" si="4"/>
        <v>2005</v>
      </c>
      <c r="AE13" s="21" t="n">
        <f t="shared" si="4"/>
        <v>2006</v>
      </c>
      <c r="AF13" s="21" t="n">
        <f t="shared" si="4"/>
        <v>2007</v>
      </c>
      <c r="AG13" s="21" t="n">
        <f t="shared" si="4"/>
        <v>2008</v>
      </c>
      <c r="AH13" s="21" t="n">
        <f t="shared" si="4"/>
        <v>2009</v>
      </c>
      <c r="AI13" s="21" t="n">
        <f t="shared" si="4"/>
        <v>2010</v>
      </c>
      <c r="AJ13" s="21" t="n">
        <f t="shared" si="4"/>
        <v>2011</v>
      </c>
      <c r="AK13" s="21" t="n">
        <f t="shared" si="4"/>
        <v>2012</v>
      </c>
      <c r="AL13" s="21" t="n">
        <f t="shared" si="4"/>
        <v>2013</v>
      </c>
      <c r="AM13" s="21" t="n">
        <f t="shared" si="4"/>
        <v>2014</v>
      </c>
      <c r="AN13" s="21" t="n">
        <f t="shared" si="4"/>
        <v>2015</v>
      </c>
      <c r="AO13" s="21" t="n">
        <f t="shared" si="4"/>
        <v>2016</v>
      </c>
      <c r="AP13" s="21" t="n">
        <f t="shared" si="4"/>
        <v>2017</v>
      </c>
      <c r="AQ13" s="21" t="n">
        <f t="shared" si="4"/>
        <v>2018</v>
      </c>
      <c r="AR13" s="21" t="n">
        <f t="shared" si="4"/>
        <v>2019</v>
      </c>
      <c r="AS13" s="21" t="n">
        <f t="shared" si="4"/>
        <v>2020</v>
      </c>
      <c r="AT13" s="21" t="n">
        <f t="shared" si="4"/>
        <v>2021</v>
      </c>
      <c r="AU13" s="21" t="n">
        <f t="shared" si="4"/>
        <v>2022</v>
      </c>
      <c r="AV13" s="21" t="n">
        <f t="shared" ref="AV13" si="5">AV1+0</f>
        <v>2023</v>
      </c>
    </row>
    <row r="14">
      <c r="A14" s="2" t="str">
        <f t="shared" ref="A14:B21" si="6">M14</f>
        <v>Air Force</v>
      </c>
      <c r="B14" s="2" t="str">
        <f t="shared" si="6"/>
        <v>Air Force</v>
      </c>
      <c r="C14" s="13" t="n">
        <f>AN14</f>
        <v>63.523769894461594</v>
      </c>
      <c r="D14" s="13" t="n">
        <f t="shared" si="3"/>
        <v>84.531151339155471</v>
      </c>
      <c r="E14" s="13" t="n">
        <f t="shared" si="3"/>
        <v>78.969929143957003</v>
      </c>
      <c r="F14" s="13" t="n">
        <f>AV14</f>
        <v>43.59254210926192</v>
      </c>
      <c r="G14" s="10" t="n">
        <f>(E14/D14)-1</f>
        <v>-6.5789026969309328E-2</v>
      </c>
      <c r="H14" s="23" t="n">
        <f>(E14/C14)-1</f>
        <v>0.24315558215700461</v>
      </c>
      <c r="I14" s="23" t="n">
        <f>F14/E14</f>
        <v>0.55201445134635452</v>
      </c>
      <c r="J14" s="9" t="n">
        <f>AU25</f>
        <v>0.19060097808143942</v>
      </c>
      <c r="K14" s="9" t="n">
        <f t="shared" ref="K14:K21" si="7">AV25</f>
        <v>0.21159274164940198</v>
      </c>
      <c r="L14" s="23"/>
      <c r="M14" s="1" t="str">
        <f t="shared" ref="M14:N20" si="8">M2</f>
        <v>Air Force</v>
      </c>
      <c r="N14" s="1" t="str">
        <f t="shared" si="8"/>
        <v>Air Force</v>
      </c>
      <c r="O14" s="25" t="n">
        <f t="shared" ref="O14:AU14" si="9">IF(O2="","",O2/VLOOKUP(O$13,deflator,2,FALSE)/$C$12)</f>
        <v>81.553023298562522</v>
      </c>
      <c r="P14" s="25" t="n">
        <f t="shared" si="9"/>
        <v>83.720006592959407</v>
      </c>
      <c r="Q14" s="25" t="n">
        <f t="shared" si="9"/>
        <v>72.275362881449141</v>
      </c>
      <c r="R14" s="25" t="n">
        <f t="shared" si="9"/>
        <v>72.170931992966885</v>
      </c>
      <c r="S14" s="25" t="n">
        <f t="shared" si="9"/>
        <v>77.976219082694598</v>
      </c>
      <c r="T14" s="25" t="n">
        <f t="shared" si="9"/>
        <v>65.001740875744744</v>
      </c>
      <c r="U14" s="25" t="n">
        <f t="shared" si="9"/>
        <v>67.251730788511622</v>
      </c>
      <c r="V14" s="25" t="n">
        <f t="shared" si="9"/>
        <v>59.081351363283304</v>
      </c>
      <c r="W14" s="25" t="n">
        <f t="shared" si="9"/>
        <v>56.199563119589463</v>
      </c>
      <c r="X14" s="25" t="n">
        <f t="shared" si="9"/>
        <v>58.13407199225621</v>
      </c>
      <c r="Y14" s="25" t="n">
        <f t="shared" si="9"/>
        <v>61.331339334993629</v>
      </c>
      <c r="Z14" s="25" t="n">
        <f t="shared" si="9"/>
        <v>64.097702055623074</v>
      </c>
      <c r="AA14" s="25" t="n">
        <f t="shared" si="9"/>
        <v>73.632143353641268</v>
      </c>
      <c r="AB14" s="25" t="n">
        <f t="shared" si="9"/>
        <v>84.660092220056185</v>
      </c>
      <c r="AC14" s="25" t="n">
        <f t="shared" si="9"/>
        <v>81.895696836487275</v>
      </c>
      <c r="AD14" s="25" t="n">
        <f t="shared" si="9"/>
        <v>80.238266061640658</v>
      </c>
      <c r="AE14" s="25" t="n">
        <f t="shared" si="9"/>
        <v>88.277452230531722</v>
      </c>
      <c r="AF14" s="25" t="n">
        <f t="shared" si="9"/>
        <v>95.089992165560602</v>
      </c>
      <c r="AG14" s="25" t="n">
        <f t="shared" si="9"/>
        <v>84.847330677708115</v>
      </c>
      <c r="AH14" s="25" t="n">
        <f t="shared" si="9"/>
        <v>89.482771171351033</v>
      </c>
      <c r="AI14" s="25" t="n">
        <f t="shared" si="9"/>
        <v>84.911417022579897</v>
      </c>
      <c r="AJ14" s="25" t="n">
        <f t="shared" si="9"/>
        <v>83.959483899851307</v>
      </c>
      <c r="AK14" s="25" t="n">
        <f t="shared" si="9"/>
        <v>90.031568583606827</v>
      </c>
      <c r="AL14" s="25" t="n">
        <f t="shared" si="9"/>
        <v>68.094072942847163</v>
      </c>
      <c r="AM14" s="25" t="n">
        <f t="shared" si="9"/>
        <v>67.706732445929049</v>
      </c>
      <c r="AN14" s="25" t="n">
        <f t="shared" si="9"/>
        <v>63.523769894461594</v>
      </c>
      <c r="AO14" s="25" t="n">
        <f t="shared" si="9"/>
        <v>77.428170502521155</v>
      </c>
      <c r="AP14" s="25" t="n">
        <f t="shared" si="9"/>
        <v>71.296651080839482</v>
      </c>
      <c r="AQ14" s="25" t="n">
        <f t="shared" si="9"/>
        <v>81.46673866984294</v>
      </c>
      <c r="AR14" s="25" t="n">
        <f t="shared" si="9"/>
        <v>84.94611529841265</v>
      </c>
      <c r="AS14" s="25" t="n">
        <f t="shared" si="9"/>
        <v>86.228411069188098</v>
      </c>
      <c r="AT14" s="25" t="n">
        <f t="shared" si="9"/>
        <v>84.531151339155471</v>
      </c>
      <c r="AU14" s="25" t="n">
        <f t="shared" si="9"/>
        <v>78.969929143957003</v>
      </c>
      <c r="AV14" s="25" t="n">
        <f t="shared" ref="AV14" si="10">IF(AV2="","",AV2/VLOOKUP(AV$13,deflator,2,FALSE)/$C$12)</f>
        <v>43.59254210926192</v>
      </c>
    </row>
    <row r="15">
      <c r="A15" s="2" t="str">
        <f t="shared" si="6"/>
        <v>Army</v>
      </c>
      <c r="B15" s="2" t="str">
        <f t="shared" si="6"/>
        <v>Army</v>
      </c>
      <c r="C15" s="13" t="n">
        <f t="shared" ref="C15:C19" si="11">AN15</f>
        <v>87.224757048734148</v>
      </c>
      <c r="D15" s="13" t="n">
        <f t="shared" si="3"/>
        <v>117.50344011105274</v>
      </c>
      <c r="E15" s="13" t="n">
        <f t="shared" si="3"/>
        <v>112.656925401181</v>
      </c>
      <c r="F15" s="13" t="n">
        <f t="shared" si="3"/>
        <v>42.383263286449527</v>
      </c>
      <c r="G15" s="10" t="n">
        <f t="shared" ref="G15:G21" si="12">(E15/D15)-1</f>
        <v>-4.1245726127603466E-2</v>
      </c>
      <c r="H15" s="23" t="n">
        <f t="shared" ref="H15:H21" si="13">(E15/C15)-1</f>
        <v>0.2915705266824351</v>
      </c>
      <c r="I15" s="23" t="n">
        <f t="shared" ref="I15:I21" si="14">F15/E15</f>
        <v>0.37621533816513347</v>
      </c>
      <c r="J15" s="9" t="n">
        <f t="shared" ref="J15:J21" si="15">AU26</f>
        <v>0.27190755268337469</v>
      </c>
      <c r="K15" s="9" t="n">
        <f t="shared" si="7"/>
        <v>0.20572305364414403</v>
      </c>
      <c r="L15" s="23"/>
      <c r="M15" s="1" t="str">
        <f t="shared" si="8"/>
        <v>Army</v>
      </c>
      <c r="N15" s="1" t="str">
        <f t="shared" si="8"/>
        <v>Army</v>
      </c>
      <c r="O15" s="25" t="n">
        <f t="shared" ref="O15:AU15" si="16">IF(O3="","",O3/VLOOKUP(O$13,deflator,2,FALSE)/$C$12)</f>
        <v>45.341623216195636</v>
      </c>
      <c r="P15" s="25" t="n">
        <f t="shared" si="16"/>
        <v>66.964058620349803</v>
      </c>
      <c r="Q15" s="25" t="n">
        <f t="shared" si="16"/>
        <v>58.253969126929327</v>
      </c>
      <c r="R15" s="25" t="n">
        <f t="shared" si="16"/>
        <v>56.082714189999848</v>
      </c>
      <c r="S15" s="25" t="n">
        <f t="shared" si="16"/>
        <v>36.930936282101904</v>
      </c>
      <c r="T15" s="25" t="n">
        <f t="shared" si="16"/>
        <v>51.70693499928538</v>
      </c>
      <c r="U15" s="25" t="n">
        <f t="shared" si="16"/>
        <v>54.485118895085286</v>
      </c>
      <c r="V15" s="25" t="n">
        <f t="shared" si="16"/>
        <v>52.72884206118944</v>
      </c>
      <c r="W15" s="25" t="n">
        <f t="shared" si="16"/>
        <v>51.916173443894969</v>
      </c>
      <c r="X15" s="25" t="n">
        <f t="shared" si="16"/>
        <v>55.703658070060854</v>
      </c>
      <c r="Y15" s="25" t="n">
        <f t="shared" si="16"/>
        <v>59.511355776981723</v>
      </c>
      <c r="Z15" s="25" t="n">
        <f t="shared" si="16"/>
        <v>63.976487116788675</v>
      </c>
      <c r="AA15" s="25" t="n">
        <f t="shared" si="16"/>
        <v>71.71419836618287</v>
      </c>
      <c r="AB15" s="25" t="n">
        <f t="shared" si="16"/>
        <v>97.840464544505252</v>
      </c>
      <c r="AC15" s="25" t="n">
        <f t="shared" si="16"/>
        <v>113.13386552523096</v>
      </c>
      <c r="AD15" s="25" t="n">
        <f t="shared" si="16"/>
        <v>138.05298894008493</v>
      </c>
      <c r="AE15" s="25" t="n">
        <f t="shared" si="16"/>
        <v>142.15979488088607</v>
      </c>
      <c r="AF15" s="25" t="n">
        <f t="shared" si="16"/>
        <v>161.06998681779484</v>
      </c>
      <c r="AG15" s="25" t="n">
        <f t="shared" si="16"/>
        <v>204.10805436323446</v>
      </c>
      <c r="AH15" s="25" t="n">
        <f t="shared" si="16"/>
        <v>194.22772552074829</v>
      </c>
      <c r="AI15" s="25" t="n">
        <f t="shared" si="16"/>
        <v>184.69306616041681</v>
      </c>
      <c r="AJ15" s="25" t="n">
        <f t="shared" si="16"/>
        <v>160.95306534774559</v>
      </c>
      <c r="AK15" s="25" t="n">
        <f t="shared" si="16"/>
        <v>137.23634771506235</v>
      </c>
      <c r="AL15" s="25" t="n">
        <f t="shared" si="16"/>
        <v>107.74425695466256</v>
      </c>
      <c r="AM15" s="25" t="n">
        <f t="shared" si="16"/>
        <v>91.527587187003576</v>
      </c>
      <c r="AN15" s="25" t="n">
        <f t="shared" si="16"/>
        <v>87.224757048734148</v>
      </c>
      <c r="AO15" s="25" t="n">
        <f t="shared" si="16"/>
        <v>88.466929140948949</v>
      </c>
      <c r="AP15" s="25" t="n">
        <f t="shared" si="16"/>
        <v>91.870160074020177</v>
      </c>
      <c r="AQ15" s="25" t="n">
        <f t="shared" si="16"/>
        <v>104.55415084922696</v>
      </c>
      <c r="AR15" s="25" t="n">
        <f t="shared" si="16"/>
        <v>106.55778721317577</v>
      </c>
      <c r="AS15" s="25" t="n">
        <f t="shared" si="16"/>
        <v>111.28693185711955</v>
      </c>
      <c r="AT15" s="25" t="n">
        <f t="shared" si="16"/>
        <v>117.50344011105274</v>
      </c>
      <c r="AU15" s="25" t="n">
        <f t="shared" si="16"/>
        <v>112.656925401181</v>
      </c>
      <c r="AV15" s="25" t="n">
        <f t="shared" ref="AV15" si="17">IF(AV3="","",AV3/VLOOKUP(AV$13,deflator,2,FALSE)/$C$12)</f>
        <v>42.383263286449527</v>
      </c>
    </row>
    <row r="16">
      <c r="A16" s="2" t="str">
        <f t="shared" si="6"/>
        <v>Navy</v>
      </c>
      <c r="B16" s="2" t="str">
        <f t="shared" si="6"/>
        <v>F-35 JPO</v>
      </c>
      <c r="C16" s="13" t="n">
        <f t="shared" si="11"/>
        <v>13.661490140943295</v>
      </c>
      <c r="D16" s="13" t="n">
        <f t="shared" si="3"/>
        <v>10.529202485303241</v>
      </c>
      <c r="E16" s="13" t="n">
        <f t="shared" si="3"/>
        <v>20.737931632338299</v>
      </c>
      <c r="F16" s="13" t="n">
        <f t="shared" si="3"/>
        <v>17.38965353176274</v>
      </c>
      <c r="G16" s="10" t="n">
        <f t="shared" si="12"/>
        <v>0.96956337968469097</v>
      </c>
      <c r="H16" s="23" t="n">
        <f t="shared" si="13"/>
        <v>0.5179845989265115</v>
      </c>
      <c r="I16" s="23" t="n">
        <f t="shared" si="14"/>
        <v>0.83854329544831152</v>
      </c>
      <c r="J16" s="9" t="n">
        <f t="shared" si="15"/>
        <v>5.0052850437591792E-2</v>
      </c>
      <c r="K16" s="9" t="n">
        <f t="shared" si="7"/>
        <v>8.4407201073440297E-2</v>
      </c>
      <c r="L16" s="23"/>
      <c r="M16" s="1" t="str">
        <f t="shared" si="8"/>
        <v>Navy</v>
      </c>
      <c r="N16" s="1" t="str">
        <f t="shared" si="8"/>
        <v>F-35 JPO</v>
      </c>
      <c r="O16" s="25" t="str">
        <f t="shared" ref="O16:AU16" si="18">IF(O4="","",O4/VLOOKUP(O$13,deflator,2,FALSE)/$C$12)</f>
      </c>
      <c r="P16" s="25" t="str">
        <f t="shared" si="18"/>
      </c>
      <c r="Q16" s="25" t="str">
        <f t="shared" si="18"/>
      </c>
      <c r="R16" s="25" t="str">
        <f t="shared" si="18"/>
      </c>
      <c r="S16" s="25" t="str">
        <f t="shared" si="18"/>
      </c>
      <c r="T16" s="25" t="str">
        <f t="shared" si="18"/>
      </c>
      <c r="U16" s="25" t="str">
        <f t="shared" si="18"/>
      </c>
      <c r="V16" s="25" t="n">
        <f t="shared" si="18"/>
        <v>0.14004618313668835</v>
      </c>
      <c r="W16" s="25" t="n">
        <f t="shared" si="18"/>
        <v>1.0866548159873637</v>
      </c>
      <c r="X16" s="25" t="n">
        <f t="shared" si="18"/>
        <v>1.1430878776255571</v>
      </c>
      <c r="Y16" s="25" t="n">
        <f t="shared" si="18"/>
        <v>0.28765077326335797</v>
      </c>
      <c r="Z16" s="25" t="n">
        <f t="shared" si="18"/>
        <v>0.42376674036093004</v>
      </c>
      <c r="AA16" s="25" t="n">
        <f t="shared" si="18"/>
        <v>1.0179104062854168E-2</v>
      </c>
      <c r="AB16" s="25" t="n">
        <f t="shared" si="18"/>
        <v>0.36561101485938652</v>
      </c>
      <c r="AC16" s="25" t="n">
        <f t="shared" si="18"/>
        <v>0.29181446386789994</v>
      </c>
      <c r="AD16" s="25" t="n">
        <f t="shared" si="18"/>
        <v>0.42996132219501182</v>
      </c>
      <c r="AE16" s="25" t="n">
        <f t="shared" si="18"/>
        <v>0.88670850095658638</v>
      </c>
      <c r="AF16" s="25" t="n">
        <f t="shared" si="18"/>
        <v>1.450444112846665</v>
      </c>
      <c r="AG16" s="25" t="n">
        <f t="shared" si="18"/>
        <v>3.6329706930991907</v>
      </c>
      <c r="AH16" s="25" t="n">
        <f t="shared" si="18"/>
        <v>4.8580820456221492</v>
      </c>
      <c r="AI16" s="25" t="n">
        <f t="shared" si="18"/>
        <v>2.4527386004489884</v>
      </c>
      <c r="AJ16" s="25" t="n">
        <f t="shared" si="18"/>
        <v>6.2550214052305302</v>
      </c>
      <c r="AK16" s="25" t="n">
        <f t="shared" si="18"/>
        <v>5.9083819760171448</v>
      </c>
      <c r="AL16" s="25" t="n">
        <f t="shared" si="18"/>
        <v>15.064314896335871</v>
      </c>
      <c r="AM16" s="25" t="n">
        <f t="shared" si="18"/>
        <v>4.6057162856546139</v>
      </c>
      <c r="AN16" s="25" t="n">
        <f t="shared" si="18"/>
        <v>13.661490140943295</v>
      </c>
      <c r="AO16" s="25" t="n">
        <f t="shared" si="18"/>
        <v>12.066711743582648</v>
      </c>
      <c r="AP16" s="25" t="n">
        <f t="shared" si="18"/>
        <v>28.213328607244865</v>
      </c>
      <c r="AQ16" s="25" t="n">
        <f t="shared" si="18"/>
        <v>18.263064442441515</v>
      </c>
      <c r="AR16" s="25" t="n">
        <f t="shared" si="18"/>
        <v>19.313675440932936</v>
      </c>
      <c r="AS16" s="25" t="n">
        <f t="shared" si="18"/>
        <v>39.743146019571753</v>
      </c>
      <c r="AT16" s="25" t="n">
        <f t="shared" si="18"/>
        <v>10.529202485303241</v>
      </c>
      <c r="AU16" s="25" t="n">
        <f t="shared" si="18"/>
        <v>20.737931632338299</v>
      </c>
      <c r="AV16" s="25" t="n">
        <f t="shared" ref="AV16" si="19">IF(AV4="","",AV4/VLOOKUP(AV$13,deflator,2,FALSE)/$C$12)</f>
        <v>17.38965353176274</v>
      </c>
    </row>
    <row r="17">
      <c r="A17" s="2" t="str">
        <f t="shared" si="6"/>
        <v>Navy</v>
      </c>
      <c r="B17" s="2" t="str">
        <f t="shared" si="6"/>
        <v>Navy</v>
      </c>
      <c r="C17" s="13" t="n">
        <f t="shared" si="11"/>
        <v>88.153810723278227</v>
      </c>
      <c r="D17" s="13" t="n">
        <f t="shared" si="3"/>
        <v>108.86266732514251</v>
      </c>
      <c r="E17" s="13" t="n">
        <f t="shared" si="3"/>
        <v>103.132344471962</v>
      </c>
      <c r="F17" s="13" t="n">
        <f t="shared" si="3"/>
        <v>53.883804320269626</v>
      </c>
      <c r="G17" s="10" t="n">
        <f t="shared" si="12"/>
        <v>-5.2638089750875139E-2</v>
      </c>
      <c r="H17" s="23" t="n">
        <f t="shared" si="13"/>
        <v>0.16991362739499238</v>
      </c>
      <c r="I17" s="23" t="n">
        <f t="shared" si="14"/>
        <v>0.52247240762492997</v>
      </c>
      <c r="J17" s="9" t="n">
        <f t="shared" si="15"/>
        <v>0.24891912581502051</v>
      </c>
      <c r="K17" s="9" t="n">
        <f t="shared" si="7"/>
        <v>0.2615452399644142</v>
      </c>
      <c r="L17" s="23"/>
      <c r="M17" s="1" t="str">
        <f t="shared" si="8"/>
        <v>Navy</v>
      </c>
      <c r="N17" s="1" t="str">
        <f t="shared" si="8"/>
        <v>Navy</v>
      </c>
      <c r="O17" s="25" t="n">
        <f t="shared" ref="O17:AU17" si="20">IF(O5="","",O5/VLOOKUP(O$13,deflator,2,FALSE)/$C$12)</f>
        <v>87.421849051377919</v>
      </c>
      <c r="P17" s="25" t="n">
        <f t="shared" si="20"/>
        <v>80.486100094341765</v>
      </c>
      <c r="Q17" s="25" t="n">
        <f t="shared" si="20"/>
        <v>76.097691448096711</v>
      </c>
      <c r="R17" s="25" t="n">
        <f t="shared" si="20"/>
        <v>68.38478461420479</v>
      </c>
      <c r="S17" s="25" t="n">
        <f t="shared" si="20"/>
        <v>71.847203684964597</v>
      </c>
      <c r="T17" s="25" t="n">
        <f t="shared" si="20"/>
        <v>67.727583713155255</v>
      </c>
      <c r="U17" s="25" t="n">
        <f t="shared" si="20"/>
        <v>61.041618961587446</v>
      </c>
      <c r="V17" s="25" t="n">
        <f t="shared" si="20"/>
        <v>61.26207465762414</v>
      </c>
      <c r="W17" s="25" t="n">
        <f t="shared" si="20"/>
        <v>62.224569444311406</v>
      </c>
      <c r="X17" s="25" t="n">
        <f t="shared" si="20"/>
        <v>60.661037951379797</v>
      </c>
      <c r="Y17" s="25" t="n">
        <f t="shared" si="20"/>
        <v>65.111567731976137</v>
      </c>
      <c r="Z17" s="25" t="n">
        <f t="shared" si="20"/>
        <v>66.160355441189381</v>
      </c>
      <c r="AA17" s="25" t="n">
        <f t="shared" si="20"/>
        <v>74.213128462133795</v>
      </c>
      <c r="AB17" s="25" t="n">
        <f t="shared" si="20"/>
        <v>86.27911765297425</v>
      </c>
      <c r="AC17" s="25" t="n">
        <f t="shared" si="20"/>
        <v>90.177180858428486</v>
      </c>
      <c r="AD17" s="25" t="n">
        <f t="shared" si="20"/>
        <v>94.248971605782742</v>
      </c>
      <c r="AE17" s="25" t="n">
        <f t="shared" si="20"/>
        <v>103.91589247045181</v>
      </c>
      <c r="AF17" s="25" t="n">
        <f t="shared" si="20"/>
        <v>115.29039044877558</v>
      </c>
      <c r="AG17" s="25" t="n">
        <f t="shared" si="20"/>
        <v>124.90654184782015</v>
      </c>
      <c r="AH17" s="25" t="n">
        <f t="shared" si="20"/>
        <v>121.49986609305004</v>
      </c>
      <c r="AI17" s="25" t="n">
        <f t="shared" si="20"/>
        <v>112.78858863224002</v>
      </c>
      <c r="AJ17" s="25" t="n">
        <f t="shared" si="20"/>
        <v>127.17548821796316</v>
      </c>
      <c r="AK17" s="25" t="n">
        <f t="shared" si="20"/>
        <v>113.23686849770139</v>
      </c>
      <c r="AL17" s="25" t="n">
        <f t="shared" si="20"/>
        <v>101.18057039215881</v>
      </c>
      <c r="AM17" s="25" t="n">
        <f t="shared" si="20"/>
        <v>97.458444310620166</v>
      </c>
      <c r="AN17" s="25" t="n">
        <f t="shared" si="20"/>
        <v>88.153810723278227</v>
      </c>
      <c r="AO17" s="25" t="n">
        <f t="shared" si="20"/>
        <v>98.534892954083858</v>
      </c>
      <c r="AP17" s="25" t="n">
        <f t="shared" si="20"/>
        <v>99.722348966022849</v>
      </c>
      <c r="AQ17" s="25" t="n">
        <f t="shared" si="20"/>
        <v>105.34518842974548</v>
      </c>
      <c r="AR17" s="25" t="n">
        <f t="shared" si="20"/>
        <v>117.31962991842008</v>
      </c>
      <c r="AS17" s="25" t="n">
        <f t="shared" si="20"/>
        <v>126.37559792441365</v>
      </c>
      <c r="AT17" s="25" t="n">
        <f t="shared" si="20"/>
        <v>108.86266732514251</v>
      </c>
      <c r="AU17" s="25" t="n">
        <f t="shared" si="20"/>
        <v>103.132344471962</v>
      </c>
      <c r="AV17" s="25" t="n">
        <f t="shared" ref="AV17" si="21">IF(AV5="","",AV5/VLOOKUP(AV$13,deflator,2,FALSE)/$C$12)</f>
        <v>53.883804320269626</v>
      </c>
    </row>
    <row r="18">
      <c r="A18" s="2" t="str">
        <f t="shared" si="6"/>
        <v>Other DoD</v>
      </c>
      <c r="B18" s="2" t="str">
        <f t="shared" si="6"/>
        <v>DLA</v>
      </c>
      <c r="C18" s="13" t="n">
        <f t="shared" si="11"/>
        <v>37.015979764343797</v>
      </c>
      <c r="D18" s="13" t="n">
        <f t="shared" si="3"/>
        <v>41.858561736245186</v>
      </c>
      <c r="E18" s="13" t="n">
        <f t="shared" si="3"/>
        <v>48.168708988356201</v>
      </c>
      <c r="F18" s="13" t="n">
        <f t="shared" si="3"/>
        <v>20.516643210529732</v>
      </c>
      <c r="G18" s="10" t="n">
        <f t="shared" si="12"/>
        <v>0.15074926109195674</v>
      </c>
      <c r="H18" s="23" t="n">
        <f t="shared" si="13"/>
        <v>0.30129498921856013</v>
      </c>
      <c r="I18" s="23" t="n">
        <f t="shared" si="14"/>
        <v>0.4259330100686155</v>
      </c>
      <c r="J18" s="9" t="n">
        <f t="shared" si="15"/>
        <v>0.11625948187650703</v>
      </c>
      <c r="K18" s="9" t="n">
        <f t="shared" si="7"/>
        <v>9.9585217477744306E-2</v>
      </c>
      <c r="L18" s="23"/>
      <c r="M18" s="1" t="str">
        <f t="shared" si="8"/>
        <v>Other DoD</v>
      </c>
      <c r="N18" s="1" t="str">
        <f t="shared" si="8"/>
        <v>DLA</v>
      </c>
      <c r="O18" s="25" t="n">
        <f t="shared" ref="O18:AU18" si="22">IF(O6="","",O6/VLOOKUP(O$13,deflator,2,FALSE)/$C$12)</f>
        <v>18.262612677065036</v>
      </c>
      <c r="P18" s="25" t="n">
        <f t="shared" si="22"/>
        <v>22.421512193962922</v>
      </c>
      <c r="Q18" s="25" t="n">
        <f t="shared" si="22"/>
        <v>12.922419535438875</v>
      </c>
      <c r="R18" s="25" t="n">
        <f t="shared" si="22"/>
        <v>14.498272990051737</v>
      </c>
      <c r="S18" s="25" t="n">
        <f t="shared" si="22"/>
        <v>11.967161451974118</v>
      </c>
      <c r="T18" s="25" t="n">
        <f t="shared" si="22"/>
        <v>11.633895608065812</v>
      </c>
      <c r="U18" s="25" t="n">
        <f t="shared" si="22"/>
        <v>12.433396429173452</v>
      </c>
      <c r="V18" s="25" t="n">
        <f t="shared" si="22"/>
        <v>13.456429485576846</v>
      </c>
      <c r="W18" s="25" t="n">
        <f t="shared" si="22"/>
        <v>12.181676340348421</v>
      </c>
      <c r="X18" s="25" t="n">
        <f t="shared" si="22"/>
        <v>12.776554421202892</v>
      </c>
      <c r="Y18" s="25" t="n">
        <f t="shared" si="22"/>
        <v>15.479686199401414</v>
      </c>
      <c r="Z18" s="25" t="n">
        <f t="shared" si="22"/>
        <v>18.024997622095341</v>
      </c>
      <c r="AA18" s="25" t="n">
        <f t="shared" si="22"/>
        <v>22.659784298755486</v>
      </c>
      <c r="AB18" s="25" t="n">
        <f t="shared" si="22"/>
        <v>26.939926800641739</v>
      </c>
      <c r="AC18" s="25" t="n">
        <f t="shared" si="22"/>
        <v>29.183808853598496</v>
      </c>
      <c r="AD18" s="25" t="n">
        <f t="shared" si="22"/>
        <v>40.299338576708159</v>
      </c>
      <c r="AE18" s="25" t="n">
        <f t="shared" si="22"/>
        <v>45.577658695484743</v>
      </c>
      <c r="AF18" s="25" t="n">
        <f t="shared" si="22"/>
        <v>41.695176500318915</v>
      </c>
      <c r="AG18" s="25" t="n">
        <f t="shared" si="22"/>
        <v>47.614369874563117</v>
      </c>
      <c r="AH18" s="25" t="n">
        <f t="shared" si="22"/>
        <v>50.178769487820269</v>
      </c>
      <c r="AI18" s="25" t="n">
        <f t="shared" si="22"/>
        <v>45.720181776619732</v>
      </c>
      <c r="AJ18" s="25" t="n">
        <f t="shared" si="22"/>
        <v>46.366705771956404</v>
      </c>
      <c r="AK18" s="25" t="n">
        <f t="shared" si="22"/>
        <v>54.389178612438805</v>
      </c>
      <c r="AL18" s="25" t="n">
        <f t="shared" si="22"/>
        <v>41.761816788871471</v>
      </c>
      <c r="AM18" s="25" t="n">
        <f t="shared" si="22"/>
        <v>39.165776853950625</v>
      </c>
      <c r="AN18" s="25" t="n">
        <f t="shared" si="22"/>
        <v>37.015979764343797</v>
      </c>
      <c r="AO18" s="25" t="n">
        <f t="shared" si="22"/>
        <v>35.975136874560555</v>
      </c>
      <c r="AP18" s="25" t="n">
        <f t="shared" si="22"/>
        <v>41.299157745534501</v>
      </c>
      <c r="AQ18" s="25" t="n">
        <f t="shared" si="22"/>
        <v>51.927630471314188</v>
      </c>
      <c r="AR18" s="25" t="n">
        <f t="shared" si="22"/>
        <v>49.494642548637849</v>
      </c>
      <c r="AS18" s="25" t="n">
        <f t="shared" si="22"/>
        <v>46.376060935486329</v>
      </c>
      <c r="AT18" s="25" t="n">
        <f t="shared" si="22"/>
        <v>41.858561736245186</v>
      </c>
      <c r="AU18" s="25" t="n">
        <f t="shared" si="22"/>
        <v>48.168708988356201</v>
      </c>
      <c r="AV18" s="25" t="n">
        <f t="shared" ref="AV18" si="23">IF(AV6="","",AV6/VLOOKUP(AV$13,deflator,2,FALSE)/$C$12)</f>
        <v>20.516643210529732</v>
      </c>
    </row>
    <row r="19">
      <c r="A19" s="2" t="str">
        <f t="shared" si="6"/>
        <v>Other DoD</v>
      </c>
      <c r="B19" s="2" t="str">
        <f t="shared" si="6"/>
        <v>MDA</v>
      </c>
      <c r="C19" s="13" t="n">
        <f t="shared" si="11"/>
        <v>5.6236096692617616</v>
      </c>
      <c r="D19" s="13" t="n">
        <f t="shared" si="3"/>
        <v>9.4277654669281219</v>
      </c>
      <c r="E19" s="13" t="n">
        <f t="shared" si="3"/>
        <v>9.8410673238947997</v>
      </c>
      <c r="F19" s="13" t="n">
        <f t="shared" si="3"/>
        <v>4.5566811634512554</v>
      </c>
      <c r="G19" s="10" t="n">
        <f t="shared" si="12"/>
        <v>4.3838792810078742E-2</v>
      </c>
      <c r="H19" s="23" t="n">
        <f t="shared" si="13"/>
        <v>0.74995561617395889</v>
      </c>
      <c r="I19" s="23" t="n">
        <f t="shared" si="14"/>
        <v>0.46302713044014188</v>
      </c>
      <c r="J19" s="9" t="n">
        <f t="shared" si="15"/>
        <v>2.3752295052466531E-2</v>
      </c>
      <c r="K19" s="9" t="n">
        <f t="shared" si="7"/>
        <v>2.2117559874811402E-2</v>
      </c>
      <c r="L19" s="23"/>
      <c r="M19" s="1" t="str">
        <f t="shared" si="8"/>
        <v>Other DoD</v>
      </c>
      <c r="N19" s="1" t="str">
        <f t="shared" si="8"/>
        <v>MDA</v>
      </c>
      <c r="O19" s="25" t="str">
        <f t="shared" ref="O19:AU19" si="24">IF(O7="","",O7/VLOOKUP(O$13,deflator,2,FALSE)/$C$12)</f>
      </c>
      <c r="P19" s="25" t="str">
        <f t="shared" si="24"/>
      </c>
      <c r="Q19" s="25" t="str">
        <f t="shared" si="24"/>
      </c>
      <c r="R19" s="25" t="str">
        <f t="shared" si="24"/>
      </c>
      <c r="S19" s="25" t="n">
        <f t="shared" si="24"/>
        <v>0.61541324978599332</v>
      </c>
      <c r="T19" s="25" t="n">
        <f t="shared" si="24"/>
        <v>0.44108682712732833</v>
      </c>
      <c r="U19" s="25" t="n">
        <f t="shared" si="24"/>
        <v>0.51677261550379017</v>
      </c>
      <c r="V19" s="25" t="n">
        <f t="shared" si="24"/>
        <v>0.65759581447365467</v>
      </c>
      <c r="W19" s="25" t="n">
        <f t="shared" si="24"/>
        <v>0.92194167748018108</v>
      </c>
      <c r="X19" s="25" t="n">
        <f t="shared" si="24"/>
        <v>1.52709751350217</v>
      </c>
      <c r="Y19" s="25" t="n">
        <f t="shared" si="24"/>
        <v>2.2198190650555447</v>
      </c>
      <c r="Z19" s="25" t="n">
        <f t="shared" si="24"/>
        <v>2.6391364525424015</v>
      </c>
      <c r="AA19" s="25" t="n">
        <f t="shared" si="24"/>
        <v>3.8606185248758891</v>
      </c>
      <c r="AB19" s="25" t="n">
        <f t="shared" si="24"/>
        <v>4.0709266547074012</v>
      </c>
      <c r="AC19" s="25" t="n">
        <f t="shared" si="24"/>
        <v>5.0320279580456457</v>
      </c>
      <c r="AD19" s="25" t="n">
        <f t="shared" si="24"/>
        <v>5.546155128866805</v>
      </c>
      <c r="AE19" s="25" t="n">
        <f t="shared" si="24"/>
        <v>4.8831634665762076</v>
      </c>
      <c r="AF19" s="25" t="n">
        <f t="shared" si="24"/>
        <v>6.7075069732345369</v>
      </c>
      <c r="AG19" s="25" t="n">
        <f t="shared" si="24"/>
        <v>7.6785212559970262</v>
      </c>
      <c r="AH19" s="25" t="n">
        <f t="shared" si="24"/>
        <v>7.486682672270442</v>
      </c>
      <c r="AI19" s="25" t="n">
        <f t="shared" si="24"/>
        <v>7.0081127753774046</v>
      </c>
      <c r="AJ19" s="25" t="n">
        <f t="shared" si="24"/>
        <v>6.9019726325094926</v>
      </c>
      <c r="AK19" s="25" t="n">
        <f t="shared" si="24"/>
        <v>8.6602091632611877</v>
      </c>
      <c r="AL19" s="25" t="n">
        <f t="shared" si="24"/>
        <v>9.5260719019730757</v>
      </c>
      <c r="AM19" s="25" t="n">
        <f t="shared" si="24"/>
        <v>7.3408788456694483</v>
      </c>
      <c r="AN19" s="25" t="n">
        <f t="shared" si="24"/>
        <v>5.6236096692617616</v>
      </c>
      <c r="AO19" s="25" t="n">
        <f t="shared" si="24"/>
        <v>7.8383057538397258</v>
      </c>
      <c r="AP19" s="25" t="n">
        <f t="shared" si="24"/>
        <v>6.3266108415230233</v>
      </c>
      <c r="AQ19" s="25" t="n">
        <f t="shared" si="24"/>
        <v>9.4702164940928366</v>
      </c>
      <c r="AR19" s="25" t="n">
        <f t="shared" si="24"/>
        <v>9.8700490029794103</v>
      </c>
      <c r="AS19" s="25" t="n">
        <f t="shared" si="24"/>
        <v>13.624421096753615</v>
      </c>
      <c r="AT19" s="25" t="n">
        <f t="shared" si="24"/>
        <v>9.4277654669281219</v>
      </c>
      <c r="AU19" s="25" t="n">
        <f t="shared" si="24"/>
        <v>9.8410673238947997</v>
      </c>
      <c r="AV19" s="25" t="n">
        <f t="shared" ref="AV19" si="25">IF(AV7="","",AV7/VLOOKUP(AV$13,deflator,2,FALSE)/$C$12)</f>
        <v>4.5566811634512554</v>
      </c>
    </row>
    <row r="20">
      <c r="A20" s="2" t="str">
        <f t="shared" si="6"/>
        <v>Other DoD</v>
      </c>
      <c r="B20" s="2" t="str">
        <f t="shared" si="6"/>
        <v>Other DoD</v>
      </c>
      <c r="C20" s="13" t="n">
        <f t="shared" ref="C20:C21" si="26">AN20</f>
        <v>33.666444365930538</v>
      </c>
      <c r="D20" s="13" t="n">
        <f t="shared" ref="D20:D21" si="27">AT20</f>
        <v>41.169826056806755</v>
      </c>
      <c r="E20" s="13" t="n">
        <f t="shared" ref="E20:E21" si="28">AU20</f>
        <v>40.813785087513999</v>
      </c>
      <c r="F20" s="13" t="n">
        <f t="shared" ref="F20:F21" si="29">AV20</f>
        <v>23.698383463816842</v>
      </c>
      <c r="G20" s="10" t="n">
        <f t="shared" si="12"/>
        <v>-8.6481047746348461E-3</v>
      </c>
      <c r="H20" s="23" t="n">
        <f t="shared" si="13"/>
        <v>0.21229865096227285</v>
      </c>
      <c r="I20" s="23" t="n">
        <f t="shared" si="14"/>
        <v>0.58064654902754398</v>
      </c>
      <c r="J20" s="9" t="n">
        <f t="shared" si="15"/>
        <v>9.8507716053600092E-2</v>
      </c>
      <c r="K20" s="9" t="n">
        <f t="shared" si="7"/>
        <v>0.1150289863160439</v>
      </c>
      <c r="L20" s="23"/>
      <c r="M20" s="1" t="str">
        <f t="shared" si="8"/>
        <v>Other DoD</v>
      </c>
      <c r="N20" s="1" t="str">
        <f t="shared" si="8"/>
        <v>Other DoD</v>
      </c>
      <c r="O20" s="25" t="n">
        <f t="shared" ref="O20:AU20" si="30">IF(O8="","",O8/VLOOKUP(O$13,deflator,2,FALSE)/$C$12)</f>
        <v>6.620572987343599</v>
      </c>
      <c r="P20" s="25" t="n">
        <f t="shared" si="30"/>
        <v>7.6990516183289843</v>
      </c>
      <c r="Q20" s="25" t="n">
        <f t="shared" si="30"/>
        <v>11.503199717284716</v>
      </c>
      <c r="R20" s="25" t="n">
        <f t="shared" si="30"/>
        <v>10.89336629552915</v>
      </c>
      <c r="S20" s="25" t="n">
        <f t="shared" si="30"/>
        <v>10.418516964892504</v>
      </c>
      <c r="T20" s="25" t="n">
        <f t="shared" si="30"/>
        <v>7.8940542232034154</v>
      </c>
      <c r="U20" s="25" t="n">
        <f t="shared" si="30"/>
        <v>8.1010255959126596</v>
      </c>
      <c r="V20" s="25" t="n">
        <f t="shared" si="30"/>
        <v>8.7750618727922394</v>
      </c>
      <c r="W20" s="25" t="n">
        <f t="shared" si="30"/>
        <v>10.795154336508178</v>
      </c>
      <c r="X20" s="25" t="n">
        <f t="shared" si="30"/>
        <v>11.583786899601222</v>
      </c>
      <c r="Y20" s="25" t="n">
        <f t="shared" si="30"/>
        <v>9.6233336997072314</v>
      </c>
      <c r="Z20" s="25" t="n">
        <f t="shared" si="30"/>
        <v>11.824227651031414</v>
      </c>
      <c r="AA20" s="25" t="n">
        <f t="shared" si="30"/>
        <v>17.619886698149053</v>
      </c>
      <c r="AB20" s="25" t="n">
        <f t="shared" si="30"/>
        <v>22.186089127040134</v>
      </c>
      <c r="AC20" s="25" t="n">
        <f t="shared" si="30"/>
        <v>22.051767132787507</v>
      </c>
      <c r="AD20" s="25" t="n">
        <f t="shared" si="30"/>
        <v>24.710479756153813</v>
      </c>
      <c r="AE20" s="25" t="n">
        <f t="shared" si="30"/>
        <v>26.980032102324031</v>
      </c>
      <c r="AF20" s="25" t="n">
        <f t="shared" si="30"/>
        <v>25.253319561357777</v>
      </c>
      <c r="AG20" s="25" t="n">
        <f t="shared" si="30"/>
        <v>31.076309747669168</v>
      </c>
      <c r="AH20" s="25" t="n">
        <f t="shared" si="30"/>
        <v>35.768870818691724</v>
      </c>
      <c r="AI20" s="25" t="n">
        <f t="shared" si="30"/>
        <v>36.532680667286456</v>
      </c>
      <c r="AJ20" s="25" t="n">
        <f t="shared" si="30"/>
        <v>41.030887732415181</v>
      </c>
      <c r="AK20" s="25" t="n">
        <f t="shared" si="30"/>
        <v>40.909002490562187</v>
      </c>
      <c r="AL20" s="25" t="n">
        <f t="shared" si="30"/>
        <v>35.768166518419946</v>
      </c>
      <c r="AM20" s="25" t="n">
        <f t="shared" si="30"/>
        <v>35.875013790173327</v>
      </c>
      <c r="AN20" s="25" t="n">
        <f t="shared" si="30"/>
        <v>33.666444365930538</v>
      </c>
      <c r="AO20" s="25" t="n">
        <f t="shared" si="30"/>
        <v>34.618057118859539</v>
      </c>
      <c r="AP20" s="25" t="n">
        <f t="shared" si="30"/>
        <v>35.983145082339291</v>
      </c>
      <c r="AQ20" s="25" t="n">
        <f t="shared" si="30"/>
        <v>38.868789595291702</v>
      </c>
      <c r="AR20" s="25" t="n">
        <f t="shared" si="30"/>
        <v>42.406596707913508</v>
      </c>
      <c r="AS20" s="25" t="n">
        <f t="shared" si="30"/>
        <v>43.43763410920397</v>
      </c>
      <c r="AT20" s="25" t="n">
        <f t="shared" si="30"/>
        <v>41.169826056806755</v>
      </c>
      <c r="AU20" s="25" t="n">
        <f t="shared" si="30"/>
        <v>40.813785087513999</v>
      </c>
      <c r="AV20" s="25" t="n">
        <f t="shared" ref="AV20" si="31">IF(AV8="","",AV8/VLOOKUP(AV$13,deflator,2,FALSE)/$C$12)</f>
        <v>23.698383463816842</v>
      </c>
    </row>
    <row r="21">
      <c r="A21" s="2" t="n">
        <f t="shared" si="6"/>
        <v>0</v>
      </c>
      <c r="B21" s="2" t="str">
        <f t="shared" si="6"/>
        <v>Grand Total</v>
      </c>
      <c r="C21" s="13" t="n">
        <f t="shared" si="26"/>
        <v>328.86986160695335</v>
      </c>
      <c r="D21" s="13" t="n">
        <f t="shared" si="27"/>
        <v>413.88261452063404</v>
      </c>
      <c r="E21" s="13" t="n">
        <f t="shared" si="28"/>
        <v>414.32069204920327</v>
      </c>
      <c r="F21" s="13" t="n">
        <f t="shared" si="29"/>
        <v>206.02097108554162</v>
      </c>
      <c r="G21" s="10" t="n">
        <f t="shared" si="12"/>
        <v>1.0584583966557481E-3</v>
      </c>
      <c r="H21" s="23" t="n">
        <f t="shared" si="13"/>
        <v>0.25983174628624361</v>
      </c>
      <c r="I21" s="23" t="n">
        <f t="shared" si="14"/>
        <v>0.49725001680841779</v>
      </c>
      <c r="J21" s="9" t="b">
        <f t="shared" si="15"/>
        <v>1</v>
      </c>
      <c r="K21" s="9" t="b">
        <f t="shared" si="7"/>
        <v>1</v>
      </c>
      <c r="N21" s="1" t="s">
        <v>27</v>
      </c>
      <c r="O21" s="25" t="n">
        <f t="shared" ref="O21:AU21" si="32">O9/VLOOKUP(O$13,deflator,2,FALSE)/$C$12</f>
        <v>239.19968123054471</v>
      </c>
      <c r="P21" s="25" t="n">
        <f t="shared" si="32"/>
        <v>261.29072911994291</v>
      </c>
      <c r="Q21" s="25" t="n">
        <f t="shared" si="32"/>
        <v>231.05264270919878</v>
      </c>
      <c r="R21" s="25" t="n">
        <f t="shared" si="32"/>
        <v>222.03007008275242</v>
      </c>
      <c r="S21" s="25" t="n">
        <f t="shared" si="32"/>
        <v>209.75545071641369</v>
      </c>
      <c r="T21" s="25" t="n">
        <f t="shared" si="32"/>
        <v>204.40529624658194</v>
      </c>
      <c r="U21" s="25" t="n">
        <f t="shared" si="32"/>
        <v>203.82966328577427</v>
      </c>
      <c r="V21" s="25" t="n">
        <f t="shared" si="32"/>
        <v>196.10140143807629</v>
      </c>
      <c r="W21" s="25" t="n">
        <f t="shared" si="32"/>
        <v>195.32573317812</v>
      </c>
      <c r="X21" s="25" t="n">
        <f t="shared" si="32"/>
        <v>201.52929472562869</v>
      </c>
      <c r="Y21" s="25" t="n">
        <f t="shared" si="32"/>
        <v>213.56475258137903</v>
      </c>
      <c r="Z21" s="25" t="n">
        <f t="shared" si="32"/>
        <v>227.14667307963123</v>
      </c>
      <c r="AA21" s="25" t="n">
        <f t="shared" si="32"/>
        <v>263.70993880780117</v>
      </c>
      <c r="AB21" s="25" t="n">
        <f t="shared" si="32"/>
        <v>322.34222801478438</v>
      </c>
      <c r="AC21" s="25" t="n">
        <f t="shared" si="32"/>
        <v>341.76616162844624</v>
      </c>
      <c r="AD21" s="25" t="n">
        <f t="shared" si="32"/>
        <v>383.52616139143214</v>
      </c>
      <c r="AE21" s="25" t="n">
        <f t="shared" si="32"/>
        <v>412.68070234721114</v>
      </c>
      <c r="AF21" s="25" t="n">
        <f t="shared" si="32"/>
        <v>446.5568165798889</v>
      </c>
      <c r="AG21" s="25" t="n">
        <f t="shared" si="32"/>
        <v>503.86409846009127</v>
      </c>
      <c r="AH21" s="25" t="n">
        <f t="shared" si="32"/>
        <v>503.50276780955392</v>
      </c>
      <c r="AI21" s="25" t="n">
        <f t="shared" si="32"/>
        <v>474.10678563496936</v>
      </c>
      <c r="AJ21" s="25" t="n">
        <f t="shared" si="32"/>
        <v>472.64262500767165</v>
      </c>
      <c r="AK21" s="25" t="n">
        <f t="shared" si="32"/>
        <v>450.37155703864983</v>
      </c>
      <c r="AL21" s="25" t="n">
        <f t="shared" si="32"/>
        <v>379.13927039526897</v>
      </c>
      <c r="AM21" s="25" t="n">
        <f t="shared" si="32"/>
        <v>343.68014971900072</v>
      </c>
      <c r="AN21" s="38" t="n">
        <f t="shared" si="32"/>
        <v>328.86986160695335</v>
      </c>
      <c r="AO21" s="25" t="n">
        <f t="shared" si="32"/>
        <v>354.9282040883964</v>
      </c>
      <c r="AP21" s="25" t="n">
        <f t="shared" si="32"/>
        <v>374.71140239752418</v>
      </c>
      <c r="AQ21" s="25" t="n">
        <f t="shared" si="32"/>
        <v>409.89577895195561</v>
      </c>
      <c r="AR21" s="25" t="n">
        <f t="shared" si="32"/>
        <v>429.9084961304722</v>
      </c>
      <c r="AS21" s="25" t="n">
        <f t="shared" si="32"/>
        <v>467.07220301173697</v>
      </c>
      <c r="AT21" s="25" t="n">
        <f t="shared" si="32"/>
        <v>413.88261452063404</v>
      </c>
      <c r="AU21" s="38" t="n">
        <f t="shared" si="32"/>
        <v>414.32069204920327</v>
      </c>
      <c r="AV21" s="38" t="n">
        <f t="shared" ref="AV21" si="33">AV9/VLOOKUP(AV$13,deflator,2,FALSE)/$C$12</f>
        <v>206.02097108554162</v>
      </c>
    </row>
    <row r="22">
      <c r="M22" s="1" t="s">
        <v>24</v>
      </c>
      <c r="N22" s="22"/>
      <c r="O22" s="22" t="b">
        <f t="shared" ref="O22:AU22" si="34">O21=SUM(O14:O20)</f>
        <v>1</v>
      </c>
      <c r="P22" s="22" t="b">
        <f t="shared" si="34"/>
        <v>1</v>
      </c>
      <c r="Q22" s="22" t="b">
        <f t="shared" si="34"/>
        <v>1</v>
      </c>
      <c r="R22" s="22" t="b">
        <f t="shared" si="34"/>
        <v>1</v>
      </c>
      <c r="S22" s="22" t="b">
        <f t="shared" si="34"/>
        <v>1</v>
      </c>
      <c r="T22" s="22" t="b">
        <f t="shared" si="34"/>
        <v>1</v>
      </c>
      <c r="U22" s="22" t="b">
        <f t="shared" si="34"/>
        <v>1</v>
      </c>
      <c r="V22" s="22" t="b">
        <f t="shared" si="34"/>
        <v>1</v>
      </c>
      <c r="W22" s="22" t="b">
        <f t="shared" si="34"/>
        <v>1</v>
      </c>
      <c r="X22" s="22" t="b">
        <f t="shared" si="34"/>
        <v>1</v>
      </c>
      <c r="Y22" s="22" t="b">
        <f t="shared" si="34"/>
        <v>1</v>
      </c>
      <c r="Z22" s="22" t="b">
        <f t="shared" si="34"/>
        <v>1</v>
      </c>
      <c r="AA22" s="22" t="b">
        <f t="shared" si="34"/>
        <v>1</v>
      </c>
      <c r="AB22" s="22" t="b">
        <f t="shared" si="34"/>
        <v>1</v>
      </c>
      <c r="AC22" s="22" t="b">
        <f t="shared" si="34"/>
        <v>1</v>
      </c>
      <c r="AD22" s="22" t="b">
        <f t="shared" si="34"/>
        <v>1</v>
      </c>
      <c r="AE22" s="22" t="b">
        <f t="shared" si="34"/>
        <v>1</v>
      </c>
      <c r="AF22" s="22" t="b">
        <f t="shared" si="34"/>
        <v>1</v>
      </c>
      <c r="AG22" s="22" t="b">
        <f t="shared" si="34"/>
        <v>1</v>
      </c>
      <c r="AH22" s="22" t="b">
        <f t="shared" si="34"/>
        <v>1</v>
      </c>
      <c r="AI22" s="22" t="b">
        <f t="shared" si="34"/>
        <v>1</v>
      </c>
      <c r="AJ22" s="22" t="b">
        <f t="shared" si="34"/>
        <v>1</v>
      </c>
      <c r="AK22" s="22" t="b">
        <f t="shared" si="34"/>
        <v>1</v>
      </c>
      <c r="AL22" s="22" t="b">
        <f t="shared" si="34"/>
        <v>1</v>
      </c>
      <c r="AM22" s="22" t="b">
        <f t="shared" si="34"/>
        <v>1</v>
      </c>
      <c r="AN22" s="22" t="b">
        <f t="shared" si="34"/>
        <v>1</v>
      </c>
      <c r="AO22" s="22" t="b">
        <f t="shared" si="34"/>
        <v>1</v>
      </c>
      <c r="AP22" s="22" t="b">
        <f t="shared" si="34"/>
        <v>1</v>
      </c>
      <c r="AQ22" s="22" t="b">
        <f t="shared" si="34"/>
        <v>1</v>
      </c>
      <c r="AR22" s="22" t="b">
        <f t="shared" si="34"/>
        <v>1</v>
      </c>
      <c r="AS22" s="22" t="b">
        <f t="shared" si="34"/>
        <v>1</v>
      </c>
      <c r="AT22" s="22" t="b">
        <f t="shared" si="34"/>
        <v>1</v>
      </c>
      <c r="AU22" s="22" t="b">
        <f t="shared" si="34"/>
        <v>1</v>
      </c>
      <c r="AV22" s="22" t="b">
        <f t="shared" ref="AV22" si="35">AV21=SUM(AV14:AV20)</f>
        <v>1</v>
      </c>
    </row>
    <row r="23">
      <c r="B23" s="23"/>
      <c r="C23" s="23"/>
      <c r="D23" s="2"/>
      <c r="E23" s="29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0"/>
      <c r="AO23" s="30"/>
      <c r="AP23" s="31"/>
      <c r="AQ23" s="31"/>
      <c r="AR23" s="31"/>
      <c r="AS23" s="30"/>
      <c r="AT23" s="30"/>
      <c r="AU23" s="30"/>
      <c r="AV23" s="30"/>
    </row>
    <row r="24">
      <c r="M24" s="1" t="s">
        <v>26</v>
      </c>
      <c r="N24" s="1" t="s">
        <v>25</v>
      </c>
      <c r="O24" s="21" t="n">
        <f t="shared" ref="O24:AR24" si="36">O13</f>
        <v>1990</v>
      </c>
      <c r="P24" s="21" t="n">
        <f t="shared" si="36"/>
        <v>1991</v>
      </c>
      <c r="Q24" s="21" t="n">
        <f t="shared" si="36"/>
        <v>1992</v>
      </c>
      <c r="R24" s="21" t="n">
        <f t="shared" si="36"/>
        <v>1993</v>
      </c>
      <c r="S24" s="21" t="n">
        <f t="shared" si="36"/>
        <v>1994</v>
      </c>
      <c r="T24" s="21" t="n">
        <f t="shared" si="36"/>
        <v>1995</v>
      </c>
      <c r="U24" s="21" t="n">
        <f t="shared" si="36"/>
        <v>1996</v>
      </c>
      <c r="V24" s="21" t="n">
        <f t="shared" si="36"/>
        <v>1997</v>
      </c>
      <c r="W24" s="21" t="n">
        <f t="shared" si="36"/>
        <v>1998</v>
      </c>
      <c r="X24" s="21" t="n">
        <f t="shared" si="36"/>
        <v>1999</v>
      </c>
      <c r="Y24" s="21" t="n">
        <f t="shared" si="36"/>
        <v>2000</v>
      </c>
      <c r="Z24" s="21" t="n">
        <f t="shared" si="36"/>
        <v>2001</v>
      </c>
      <c r="AA24" s="21" t="n">
        <f t="shared" si="36"/>
        <v>2002</v>
      </c>
      <c r="AB24" s="21" t="n">
        <f t="shared" si="36"/>
        <v>2003</v>
      </c>
      <c r="AC24" s="21" t="n">
        <f t="shared" si="36"/>
        <v>2004</v>
      </c>
      <c r="AD24" s="21" t="n">
        <f t="shared" si="36"/>
        <v>2005</v>
      </c>
      <c r="AE24" s="21" t="n">
        <f t="shared" si="36"/>
        <v>2006</v>
      </c>
      <c r="AF24" s="21" t="n">
        <f t="shared" si="36"/>
        <v>2007</v>
      </c>
      <c r="AG24" s="21" t="n">
        <f t="shared" si="36"/>
        <v>2008</v>
      </c>
      <c r="AH24" s="21" t="n">
        <f t="shared" si="36"/>
        <v>2009</v>
      </c>
      <c r="AI24" s="21" t="n">
        <f t="shared" si="36"/>
        <v>2010</v>
      </c>
      <c r="AJ24" s="21" t="n">
        <f t="shared" si="36"/>
        <v>2011</v>
      </c>
      <c r="AK24" s="21" t="n">
        <f t="shared" si="36"/>
        <v>2012</v>
      </c>
      <c r="AL24" s="21" t="n">
        <f t="shared" si="36"/>
        <v>2013</v>
      </c>
      <c r="AM24" s="21" t="n">
        <f t="shared" si="36"/>
        <v>2014</v>
      </c>
      <c r="AN24" s="21" t="n">
        <f t="shared" si="36"/>
        <v>2015</v>
      </c>
      <c r="AO24" s="21" t="n">
        <f t="shared" si="36"/>
        <v>2016</v>
      </c>
      <c r="AP24" s="21" t="n">
        <f t="shared" si="36"/>
        <v>2017</v>
      </c>
      <c r="AQ24" s="21" t="n">
        <f t="shared" si="36"/>
        <v>2018</v>
      </c>
      <c r="AR24" s="21" t="n">
        <f t="shared" si="36"/>
        <v>2019</v>
      </c>
      <c r="AS24" s="21" t="n">
        <f t="shared" ref="AS24:AU24" si="37">AS13</f>
        <v>2020</v>
      </c>
      <c r="AT24" s="21" t="n">
        <f t="shared" si="37"/>
        <v>2021</v>
      </c>
      <c r="AU24" s="21" t="n">
        <f t="shared" si="37"/>
        <v>2022</v>
      </c>
      <c r="AV24" s="21" t="n">
        <f t="shared" ref="AV24" si="38">AV13</f>
        <v>2023</v>
      </c>
    </row>
    <row r="25">
      <c r="E25" s="29"/>
      <c r="M25" s="1" t="str">
        <f t="shared" ref="M25:N31" si="39">M14</f>
        <v>Air Force</v>
      </c>
      <c r="N25" s="1" t="str">
        <f t="shared" si="39"/>
        <v>Air Force</v>
      </c>
      <c r="O25" s="23" t="n">
        <f t="shared" ref="O25:AR25" si="40">IF(O14="","",O14/O$21)</f>
        <v>0.34094118720819</v>
      </c>
      <c r="P25" s="23" t="n">
        <f t="shared" si="40"/>
        <v>0.32040940325337214</v>
      </c>
      <c r="Q25" s="23" t="n">
        <f t="shared" si="40"/>
        <v>0.31280907257319018</v>
      </c>
      <c r="R25" s="23" t="n">
        <f t="shared" si="40"/>
        <v>0.32505025993131559</v>
      </c>
      <c r="S25" s="23" t="n">
        <f t="shared" si="40"/>
        <v>0.37174823737056212</v>
      </c>
      <c r="T25" s="23" t="n">
        <f t="shared" si="40"/>
        <v>0.3180041910329498</v>
      </c>
      <c r="U25" s="23" t="n">
        <f t="shared" si="40"/>
        <v>0.32994084229155113</v>
      </c>
      <c r="V25" s="23" t="n">
        <f t="shared" si="40"/>
        <v>0.30127959785101105</v>
      </c>
      <c r="W25" s="23" t="n">
        <f t="shared" si="40"/>
        <v>0.28772226887452856</v>
      </c>
      <c r="X25" s="23" t="n">
        <f t="shared" si="40"/>
        <v>0.28846462283015789</v>
      </c>
      <c r="Y25" s="10" t="n">
        <f t="shared" si="40"/>
        <v>0.2871791276120027</v>
      </c>
      <c r="Z25" s="10" t="n">
        <f t="shared" si="40"/>
        <v>0.28218640047240412</v>
      </c>
      <c r="AA25" s="10" t="n">
        <f t="shared" si="40"/>
        <v>0.27921641363432398</v>
      </c>
      <c r="AB25" s="10" t="n">
        <f t="shared" si="40"/>
        <v>0.26264040160500846</v>
      </c>
      <c r="AC25" s="10" t="n">
        <f t="shared" si="40"/>
        <v>0.23962494252289618</v>
      </c>
      <c r="AD25" s="10" t="n">
        <f t="shared" si="40"/>
        <v>0.20921197597195557</v>
      </c>
      <c r="AE25" s="10" t="n">
        <f t="shared" si="40"/>
        <v>0.2139122370598735</v>
      </c>
      <c r="AF25" s="10" t="n">
        <f t="shared" si="40"/>
        <v>0.21294041124227028</v>
      </c>
      <c r="AG25" s="10" t="n">
        <f t="shared" si="40"/>
        <v>0.16839328488975183</v>
      </c>
      <c r="AH25" s="10" t="n">
        <f t="shared" si="40"/>
        <v>0.17772051494500862</v>
      </c>
      <c r="AI25" s="10" t="n">
        <f t="shared" si="40"/>
        <v>0.17909766237337937</v>
      </c>
      <c r="AJ25" s="10" t="n">
        <f t="shared" si="40"/>
        <v>0.17763840893209437</v>
      </c>
      <c r="AK25" s="10" t="n">
        <f t="shared" si="40"/>
        <v>0.19990509430834358</v>
      </c>
      <c r="AL25" s="10" t="n">
        <f t="shared" si="40"/>
        <v>0.17960174073199056</v>
      </c>
      <c r="AM25" s="10" t="n">
        <f t="shared" si="40"/>
        <v>0.19700507143426041</v>
      </c>
      <c r="AN25" s="16" t="n">
        <f t="shared" si="40"/>
        <v>0.19315777245158941</v>
      </c>
      <c r="AO25" s="10" t="n">
        <f t="shared" si="40"/>
        <v>0.21815164196767337</v>
      </c>
      <c r="AP25" s="10" t="n">
        <f t="shared" si="40"/>
        <v>0.19027083409968459</v>
      </c>
      <c r="AQ25" s="10" t="n">
        <f t="shared" si="40"/>
        <v>0.19874988436851349</v>
      </c>
      <c r="AR25" s="10" t="n">
        <f t="shared" si="40"/>
        <v>0.19759115268248267</v>
      </c>
      <c r="AS25" s="10" t="n">
        <f t="shared" ref="AS25:AU25" si="41">IF(AS14="","",AS14/AS$21)</f>
        <v>0.18461473518050758</v>
      </c>
      <c r="AT25" s="10" t="n">
        <f t="shared" si="41"/>
        <v>0.20423943498342134</v>
      </c>
      <c r="AU25" s="10" t="n">
        <f t="shared" si="41"/>
        <v>0.19060097808143942</v>
      </c>
      <c r="AV25" s="10" t="n">
        <f t="shared" ref="AV25" si="42">IF(AV14="","",AV14/AV$21)</f>
        <v>0.21159274164940198</v>
      </c>
    </row>
    <row r="26">
      <c r="E26" s="29"/>
      <c r="M26" s="1" t="str">
        <f t="shared" si="39"/>
        <v>Army</v>
      </c>
      <c r="N26" s="1" t="str">
        <f t="shared" si="39"/>
        <v>Army</v>
      </c>
      <c r="O26" s="23" t="n">
        <f t="shared" ref="O26:AR26" si="43">IF(O15="","",O15/O$21)</f>
        <v>0.18955553361500765</v>
      </c>
      <c r="P26" s="23" t="n">
        <f t="shared" si="43"/>
        <v>0.25628180091154562</v>
      </c>
      <c r="Q26" s="23" t="n">
        <f t="shared" si="43"/>
        <v>0.25212422781178645</v>
      </c>
      <c r="R26" s="23" t="n">
        <f t="shared" si="43"/>
        <v>0.25259062508559027</v>
      </c>
      <c r="S26" s="23" t="n">
        <f t="shared" si="43"/>
        <v>0.17606663453066587</v>
      </c>
      <c r="T26" s="23" t="n">
        <f t="shared" si="43"/>
        <v>0.25296279474534417</v>
      </c>
      <c r="U26" s="23" t="n">
        <f t="shared" si="43"/>
        <v>0.26730711328652784</v>
      </c>
      <c r="V26" s="23" t="n">
        <f t="shared" si="43"/>
        <v>0.26888559528137707</v>
      </c>
      <c r="W26" s="23" t="n">
        <f t="shared" si="43"/>
        <v>0.26579279954143037</v>
      </c>
      <c r="X26" s="23" t="n">
        <f t="shared" si="43"/>
        <v>0.2764047685766895</v>
      </c>
      <c r="Y26" s="10" t="n">
        <f t="shared" si="43"/>
        <v>0.27865719908206704</v>
      </c>
      <c r="Z26" s="10" t="n">
        <f t="shared" si="43"/>
        <v>0.28165275876332257</v>
      </c>
      <c r="AA26" s="10" t="n">
        <f t="shared" si="43"/>
        <v>0.2719434796063947</v>
      </c>
      <c r="AB26" s="10" t="n">
        <f t="shared" si="43"/>
        <v>0.30352977686813581</v>
      </c>
      <c r="AC26" s="10" t="n">
        <f t="shared" si="43"/>
        <v>0.33102711218153108</v>
      </c>
      <c r="AD26" s="10" t="n">
        <f t="shared" si="43"/>
        <v>0.35995716286792268</v>
      </c>
      <c r="AE26" s="10" t="n">
        <f t="shared" si="43"/>
        <v>0.34447890117546409</v>
      </c>
      <c r="AF26" s="10" t="n">
        <f t="shared" si="43"/>
        <v>0.36069315445995315</v>
      </c>
      <c r="AG26" s="10" t="n">
        <f t="shared" si="43"/>
        <v>0.40508552799659509</v>
      </c>
      <c r="AH26" s="10" t="n">
        <f t="shared" si="43"/>
        <v>0.38575304434912949</v>
      </c>
      <c r="AI26" s="10" t="n">
        <f t="shared" si="43"/>
        <v>0.38956005641863595</v>
      </c>
      <c r="AJ26" s="10" t="n">
        <f t="shared" si="43"/>
        <v>0.34053861592600349</v>
      </c>
      <c r="AK26" s="10" t="n">
        <f t="shared" si="43"/>
        <v>0.30471806127686935</v>
      </c>
      <c r="AL26" s="10" t="n">
        <f t="shared" si="43"/>
        <v>0.28418121088415493</v>
      </c>
      <c r="AM26" s="10" t="n">
        <f t="shared" si="43"/>
        <v>0.2663161874837352</v>
      </c>
      <c r="AN26" s="16" t="n">
        <f t="shared" si="43"/>
        <v>0.26522575410993493</v>
      </c>
      <c r="AO26" s="10" t="n">
        <f t="shared" si="43"/>
        <v>0.24925302673020563</v>
      </c>
      <c r="AP26" s="10" t="n">
        <f t="shared" si="43"/>
        <v>0.24517577924291953</v>
      </c>
      <c r="AQ26" s="10" t="n">
        <f t="shared" si="43"/>
        <v>0.25507496348597891</v>
      </c>
      <c r="AR26" s="10" t="n">
        <f t="shared" si="43"/>
        <v>0.24786155233563173</v>
      </c>
      <c r="AS26" s="10" t="n">
        <f t="shared" ref="AS26:AU26" si="44">IF(AS15="","",AS15/AS$21)</f>
        <v>0.23826494306346688</v>
      </c>
      <c r="AT26" s="10" t="n">
        <f t="shared" si="44"/>
        <v>0.28390523300222997</v>
      </c>
      <c r="AU26" s="10" t="n">
        <f t="shared" si="44"/>
        <v>0.27190755268337469</v>
      </c>
      <c r="AV26" s="10" t="n">
        <f t="shared" ref="AV26" si="45">IF(AV15="","",AV15/AV$21)</f>
        <v>0.20572305364414403</v>
      </c>
    </row>
    <row r="27">
      <c r="E27" s="29"/>
      <c r="M27" s="1" t="str">
        <f t="shared" si="39"/>
        <v>Navy</v>
      </c>
      <c r="N27" s="1" t="str">
        <f t="shared" si="39"/>
        <v>F-35 JPO</v>
      </c>
      <c r="O27" s="23" t="str">
        <f t="shared" ref="O27:AR27" si="46">IF(O16="","",O16/O$21)</f>
      </c>
      <c r="P27" s="23" t="str">
        <f t="shared" si="46"/>
      </c>
      <c r="Q27" s="23" t="str">
        <f t="shared" si="46"/>
      </c>
      <c r="R27" s="23" t="str">
        <f t="shared" si="46"/>
      </c>
      <c r="S27" s="23" t="str">
        <f t="shared" si="46"/>
      </c>
      <c r="T27" s="23" t="str">
        <f t="shared" si="46"/>
      </c>
      <c r="U27" s="23" t="str">
        <f t="shared" si="46"/>
      </c>
      <c r="V27" s="23" t="n">
        <f t="shared" si="46"/>
        <v>7.141518730089814E-4</v>
      </c>
      <c r="W27" s="23" t="n">
        <f t="shared" si="46"/>
        <v>5.5632957230291281E-3</v>
      </c>
      <c r="X27" s="23" t="n">
        <f t="shared" si="46"/>
        <v>5.6720680692194641E-3</v>
      </c>
      <c r="Y27" s="10" t="n">
        <f t="shared" si="46"/>
        <v>1.3469019104814517E-3</v>
      </c>
      <c r="Z27" s="10" t="n">
        <f t="shared" si="46"/>
        <v>1.8656083957363063E-3</v>
      </c>
      <c r="AA27" s="10" t="n">
        <f t="shared" si="46"/>
        <v>3.8599622406620669E-5</v>
      </c>
      <c r="AB27" s="10" t="n">
        <f t="shared" si="46"/>
        <v>1.1342324495027614E-3</v>
      </c>
      <c r="AC27" s="10" t="n">
        <f t="shared" si="46"/>
        <v>8.538424707626506E-4</v>
      </c>
      <c r="AD27" s="10" t="n">
        <f t="shared" si="46"/>
        <v>1.1210742981263991E-3</v>
      </c>
      <c r="AE27" s="10" t="n">
        <f t="shared" si="46"/>
        <v>2.1486551125682379E-3</v>
      </c>
      <c r="AF27" s="10" t="n">
        <f t="shared" si="46"/>
        <v>3.248061744875819E-3</v>
      </c>
      <c r="AG27" s="10" t="n">
        <f t="shared" si="46"/>
        <v>7.2102193909077275E-3</v>
      </c>
      <c r="AH27" s="10" t="n">
        <f t="shared" si="46"/>
        <v>9.6485706856326188E-3</v>
      </c>
      <c r="AI27" s="10" t="n">
        <f t="shared" si="46"/>
        <v>5.1733885166061174E-3</v>
      </c>
      <c r="AJ27" s="10" t="n">
        <f t="shared" si="46"/>
        <v>1.3234145788541611E-2</v>
      </c>
      <c r="AK27" s="10" t="n">
        <f t="shared" si="46"/>
        <v>1.3118905676163962E-2</v>
      </c>
      <c r="AL27" s="10" t="n">
        <f t="shared" si="46"/>
        <v>3.9732932124468871E-2</v>
      </c>
      <c r="AM27" s="10" t="n">
        <f t="shared" si="46"/>
        <v>1.3401170505251272E-2</v>
      </c>
      <c r="AN27" s="16" t="n">
        <f t="shared" si="46"/>
        <v>4.1540717882110875E-2</v>
      </c>
      <c r="AO27" s="10" t="n">
        <f t="shared" si="46"/>
        <v>3.3997613051278901E-2</v>
      </c>
      <c r="AP27" s="10" t="n">
        <f t="shared" si="46"/>
        <v>7.5293488339898129E-2</v>
      </c>
      <c r="AQ27" s="10" t="n">
        <f t="shared" si="46"/>
        <v>4.4555385491252278E-2</v>
      </c>
      <c r="AR27" s="10" t="n">
        <f t="shared" si="46"/>
        <v>4.4925084325552526E-2</v>
      </c>
      <c r="AS27" s="10" t="n">
        <f t="shared" ref="AS27:AU27" si="47">IF(AS16="","",AS16/AS$21)</f>
        <v>8.5089940620108051E-2</v>
      </c>
      <c r="AT27" s="10" t="n">
        <f t="shared" si="47"/>
        <v>2.5440069517049767E-2</v>
      </c>
      <c r="AU27" s="10" t="n">
        <f t="shared" si="47"/>
        <v>5.0052850437591792E-2</v>
      </c>
      <c r="AV27" s="10" t="n">
        <f t="shared" ref="AV27" si="48">IF(AV16="","",AV16/AV$21)</f>
        <v>8.4407201073440297E-2</v>
      </c>
    </row>
    <row r="28">
      <c r="E28" s="29"/>
      <c r="M28" s="1" t="str">
        <f t="shared" si="39"/>
        <v>Navy</v>
      </c>
      <c r="N28" s="1" t="str">
        <f t="shared" si="39"/>
        <v>Navy</v>
      </c>
      <c r="O28" s="23" t="n">
        <f t="shared" ref="O28:AR28" si="49">IF(O17="","",O17/O$21)</f>
        <v>0.36547644462418516</v>
      </c>
      <c r="P28" s="23" t="n">
        <f t="shared" si="49"/>
        <v>0.30803274331786729</v>
      </c>
      <c r="Q28" s="23" t="n">
        <f t="shared" si="49"/>
        <v>0.32935217946791773</v>
      </c>
      <c r="R28" s="23" t="n">
        <f t="shared" si="49"/>
        <v>0.3079978517716867</v>
      </c>
      <c r="S28" s="23" t="n">
        <f t="shared" si="49"/>
        <v>0.34252842269210426</v>
      </c>
      <c r="T28" s="23" t="n">
        <f t="shared" si="49"/>
        <v>0.33133967150955262</v>
      </c>
      <c r="U28" s="23" t="n">
        <f t="shared" si="49"/>
        <v>0.29947367805835784</v>
      </c>
      <c r="V28" s="23" t="n">
        <f t="shared" si="49"/>
        <v>0.31239998392856516</v>
      </c>
      <c r="W28" s="23" t="n">
        <f t="shared" si="49"/>
        <v>0.31856821132506918</v>
      </c>
      <c r="X28" s="23" t="n">
        <f t="shared" si="49"/>
        <v>0.30100357386734539</v>
      </c>
      <c r="Y28" s="10" t="n">
        <f t="shared" si="49"/>
        <v>0.30487974698523962</v>
      </c>
      <c r="Z28" s="10" t="n">
        <f t="shared" si="49"/>
        <v>0.29126711188059279</v>
      </c>
      <c r="AA28" s="10" t="n">
        <f t="shared" si="49"/>
        <v>0.28141953540940412</v>
      </c>
      <c r="AB28" s="10" t="n">
        <f t="shared" si="49"/>
        <v>0.26766309268364619</v>
      </c>
      <c r="AC28" s="10" t="n">
        <f t="shared" si="49"/>
        <v>0.26385637603428191</v>
      </c>
      <c r="AD28" s="10" t="n">
        <f t="shared" si="49"/>
        <v>0.2457432662842286</v>
      </c>
      <c r="AE28" s="10" t="n">
        <f t="shared" si="49"/>
        <v>0.25180700691698837</v>
      </c>
      <c r="AF28" s="10" t="n">
        <f t="shared" si="49"/>
        <v>0.25817630851941137</v>
      </c>
      <c r="AG28" s="10" t="n">
        <f t="shared" si="49"/>
        <v>0.24789728466378005</v>
      </c>
      <c r="AH28" s="10" t="n">
        <f t="shared" si="49"/>
        <v>0.2413092317677317</v>
      </c>
      <c r="AI28" s="10" t="n">
        <f t="shared" si="49"/>
        <v>0.23789701402645547</v>
      </c>
      <c r="AJ28" s="10" t="n">
        <f t="shared" si="49"/>
        <v>0.2690732521551541</v>
      </c>
      <c r="AK28" s="10" t="n">
        <f t="shared" si="49"/>
        <v>0.251429884343215</v>
      </c>
      <c r="AL28" s="10" t="n">
        <f t="shared" si="49"/>
        <v>0.26686913831604342</v>
      </c>
      <c r="AM28" s="10" t="n">
        <f t="shared" si="49"/>
        <v>0.28357309664321317</v>
      </c>
      <c r="AN28" s="37" t="n">
        <f t="shared" si="49"/>
        <v>0.26805074290642866</v>
      </c>
      <c r="AO28" s="10" t="n">
        <f t="shared" si="49"/>
        <v>0.27761922501245723</v>
      </c>
      <c r="AP28" s="10" t="n">
        <f t="shared" si="49"/>
        <v>0.26613107668452884</v>
      </c>
      <c r="AQ28" s="10" t="n">
        <f t="shared" si="49"/>
        <v>0.25700481400198344</v>
      </c>
      <c r="AR28" s="10" t="n">
        <f t="shared" si="49"/>
        <v>0.27289442049736773</v>
      </c>
      <c r="AS28" s="10" t="n">
        <f t="shared" ref="AS28:AU28" si="50">IF(AS17="","",AS17/AS$21)</f>
        <v>0.27056972585722039</v>
      </c>
      <c r="AT28" s="10" t="n">
        <f t="shared" si="50"/>
        <v>0.26302788159205265</v>
      </c>
      <c r="AU28" s="10" t="n">
        <f t="shared" si="50"/>
        <v>0.24891912581502051</v>
      </c>
      <c r="AV28" s="10" t="n">
        <f t="shared" ref="AV28" si="51">IF(AV17="","",AV17/AV$21)</f>
        <v>0.2615452399644142</v>
      </c>
    </row>
    <row r="29">
      <c r="E29" s="29"/>
      <c r="M29" s="1" t="str">
        <f t="shared" si="39"/>
        <v>Other DoD</v>
      </c>
      <c r="N29" s="1" t="str">
        <f t="shared" si="39"/>
        <v>DLA</v>
      </c>
      <c r="O29" s="23" t="n">
        <f t="shared" ref="O29:AR29" si="52">IF(O18="","",O18/O$21)</f>
        <v>7.6348816951236742E-2</v>
      </c>
      <c r="P29" s="23" t="n">
        <f t="shared" si="52"/>
        <v>8.58105921686588E-2</v>
      </c>
      <c r="Q29" s="23" t="n">
        <f t="shared" si="52"/>
        <v>5.5928464543480425E-2</v>
      </c>
      <c r="R29" s="23" t="n">
        <f t="shared" si="52"/>
        <v>6.5298691229742495E-2</v>
      </c>
      <c r="S29" s="23" t="n">
        <f t="shared" si="52"/>
        <v>5.705292239653665E-2</v>
      </c>
      <c r="T29" s="23" t="n">
        <f t="shared" si="52"/>
        <v>5.691582273891474E-2</v>
      </c>
      <c r="U29" s="23" t="n">
        <f t="shared" si="52"/>
        <v>6.0998954856445603E-2</v>
      </c>
      <c r="V29" s="23" t="n">
        <f t="shared" si="52"/>
        <v>6.8619751755451042E-2</v>
      </c>
      <c r="W29" s="23" t="n">
        <f t="shared" si="52"/>
        <v>6.2365957327495586E-2</v>
      </c>
      <c r="X29" s="23" t="n">
        <f t="shared" si="52"/>
        <v>6.3398000963569512E-2</v>
      </c>
      <c r="Y29" s="10" t="n">
        <f t="shared" si="52"/>
        <v>7.2482401764789664E-2</v>
      </c>
      <c r="Z29" s="10" t="n">
        <f t="shared" si="52"/>
        <v>7.9354002318036521E-2</v>
      </c>
      <c r="AA29" s="10" t="n">
        <f t="shared" si="52"/>
        <v>8.5926925625926229E-2</v>
      </c>
      <c r="AB29" s="10" t="n">
        <f t="shared" si="52"/>
        <v>8.3575543193819851E-2</v>
      </c>
      <c r="AC29" s="10" t="n">
        <f t="shared" si="52"/>
        <v>8.5391159600305605E-2</v>
      </c>
      <c r="AD29" s="10" t="n">
        <f t="shared" si="52"/>
        <v>0.10507585305394093</v>
      </c>
      <c r="AE29" s="10" t="n">
        <f t="shared" si="52"/>
        <v>0.1104429124896122</v>
      </c>
      <c r="AF29" s="10" t="n">
        <f t="shared" si="52"/>
        <v>9.3370372934078044E-2</v>
      </c>
      <c r="AG29" s="10" t="n">
        <f t="shared" si="52"/>
        <v>9.449843721765866E-2</v>
      </c>
      <c r="AH29" s="10" t="n">
        <f t="shared" si="52"/>
        <v>9.9659371697436244E-2</v>
      </c>
      <c r="AI29" s="10" t="n">
        <f t="shared" si="52"/>
        <v>9.6434354373112111E-2</v>
      </c>
      <c r="AJ29" s="10" t="n">
        <f t="shared" si="52"/>
        <v>9.810098226160581E-2</v>
      </c>
      <c r="AK29" s="10" t="n">
        <f t="shared" si="52"/>
        <v>0.12076512773157043</v>
      </c>
      <c r="AL29" s="10" t="n">
        <f t="shared" si="52"/>
        <v>0.11014901396347834</v>
      </c>
      <c r="AM29" s="10" t="n">
        <f t="shared" si="52"/>
        <v>0.11395996215077679</v>
      </c>
      <c r="AN29" s="16" t="n">
        <f t="shared" si="52"/>
        <v>0.1125550987964449</v>
      </c>
      <c r="AO29" s="10" t="n">
        <f t="shared" si="52"/>
        <v>0.10135891276084893</v>
      </c>
      <c r="AP29" s="10" t="n">
        <f t="shared" si="52"/>
        <v>0.1102159087801684</v>
      </c>
      <c r="AQ29" s="10" t="n">
        <f t="shared" si="52"/>
        <v>0.12668496026986578</v>
      </c>
      <c r="AR29" s="10" t="n">
        <f t="shared" si="52"/>
        <v>0.115128319151936</v>
      </c>
      <c r="AS29" s="10" t="n">
        <f t="shared" ref="AS29:AU29" si="53">IF(AS18="","",AS18/AS$21)</f>
        <v>9.9290988923014439E-2</v>
      </c>
      <c r="AT29" s="10" t="n">
        <f t="shared" si="53"/>
        <v>0.10113631321462123</v>
      </c>
      <c r="AU29" s="10" t="n">
        <f t="shared" si="53"/>
        <v>0.11625948187650703</v>
      </c>
      <c r="AV29" s="10" t="n">
        <f t="shared" ref="AV29" si="54">IF(AV18="","",AV18/AV$21)</f>
        <v>9.9585217477744306E-2</v>
      </c>
    </row>
    <row r="30">
      <c r="E30" s="29"/>
      <c r="M30" s="1" t="str">
        <f t="shared" si="39"/>
        <v>Other DoD</v>
      </c>
      <c r="N30" s="1" t="str">
        <f t="shared" si="39"/>
        <v>MDA</v>
      </c>
      <c r="O30" s="23" t="str">
        <f t="shared" ref="O30:AR30" si="55">IF(O19="","",O19/O$21)</f>
      </c>
      <c r="P30" s="23" t="str">
        <f t="shared" si="55"/>
      </c>
      <c r="Q30" s="23" t="str">
        <f t="shared" si="55"/>
      </c>
      <c r="R30" s="23" t="str">
        <f t="shared" si="55"/>
      </c>
      <c r="S30" s="23" t="n">
        <f t="shared" si="55"/>
        <v>2.9339559362298673E-3</v>
      </c>
      <c r="T30" s="23" t="n">
        <f t="shared" si="55"/>
        <v>2.1579031229955431E-3</v>
      </c>
      <c r="U30" s="23" t="n">
        <f t="shared" si="55"/>
        <v>2.5353160436676092E-3</v>
      </c>
      <c r="V30" s="23" t="n">
        <f t="shared" si="55"/>
        <v>3.3533458182924119E-3</v>
      </c>
      <c r="W30" s="23" t="n">
        <f t="shared" si="55"/>
        <v>4.7200215889600721E-3</v>
      </c>
      <c r="X30" s="23" t="n">
        <f t="shared" si="55"/>
        <v>7.5775460613864169E-3</v>
      </c>
      <c r="Y30" s="10" t="n">
        <f t="shared" si="55"/>
        <v>1.0394126550492834E-2</v>
      </c>
      <c r="Z30" s="10" t="n">
        <f t="shared" si="55"/>
        <v>1.1618644538179939E-2</v>
      </c>
      <c r="AA30" s="10" t="n">
        <f t="shared" si="55"/>
        <v>1.4639639834316638E-2</v>
      </c>
      <c r="AB30" s="10" t="n">
        <f t="shared" si="55"/>
        <v>1.2629206789873917E-2</v>
      </c>
      <c r="AC30" s="10" t="n">
        <f t="shared" si="55"/>
        <v>1.4723599124234699E-2</v>
      </c>
      <c r="AD30" s="10" t="n">
        <f t="shared" si="55"/>
        <v>1.4460956480114331E-2</v>
      </c>
      <c r="AE30" s="10" t="n">
        <f t="shared" si="55"/>
        <v>1.1832788494354485E-2</v>
      </c>
      <c r="AF30" s="10" t="n">
        <f t="shared" si="55"/>
        <v>1.5020500693744455E-2</v>
      </c>
      <c r="AG30" s="10" t="n">
        <f t="shared" si="55"/>
        <v>1.52392704291973E-2</v>
      </c>
      <c r="AH30" s="10" t="n">
        <f t="shared" si="55"/>
        <v>1.4869198643814054E-2</v>
      </c>
      <c r="AI30" s="10" t="n">
        <f t="shared" si="55"/>
        <v>1.4781717932999981E-2</v>
      </c>
      <c r="AJ30" s="10" t="n">
        <f t="shared" si="55"/>
        <v>1.4602941561602625E-2</v>
      </c>
      <c r="AK30" s="10" t="n">
        <f t="shared" si="55"/>
        <v>1.9229032180018396E-2</v>
      </c>
      <c r="AL30" s="10" t="n">
        <f t="shared" si="55"/>
        <v>2.5125521532079063E-2</v>
      </c>
      <c r="AM30" s="10" t="n">
        <f t="shared" si="55"/>
        <v>2.1359624207774257E-2</v>
      </c>
      <c r="AN30" s="16" t="n">
        <f t="shared" si="55"/>
        <v>1.7099802462235903E-2</v>
      </c>
      <c r="AO30" s="10" t="n">
        <f t="shared" si="55"/>
        <v>2.2084200870910675E-2</v>
      </c>
      <c r="AP30" s="10" t="n">
        <f t="shared" si="55"/>
        <v>1.6883956028675217E-2</v>
      </c>
      <c r="AQ30" s="10" t="n">
        <f t="shared" si="55"/>
        <v>2.3103961983474957E-2</v>
      </c>
      <c r="AR30" s="10" t="n">
        <f t="shared" si="55"/>
        <v>2.2958487891767475E-2</v>
      </c>
      <c r="AS30" s="10" t="n">
        <f t="shared" ref="AS30:AU30" si="56">IF(AS19="","",AS19/AS$21)</f>
        <v>2.9169839285878567E-2</v>
      </c>
      <c r="AT30" s="10" t="n">
        <f t="shared" si="56"/>
        <v>2.2778839062490029E-2</v>
      </c>
      <c r="AU30" s="10" t="n">
        <f t="shared" si="56"/>
        <v>2.3752295052466531E-2</v>
      </c>
      <c r="AV30" s="10" t="n">
        <f t="shared" ref="AV30" si="57">IF(AV19="","",AV19/AV$21)</f>
        <v>2.2117559874811402E-2</v>
      </c>
    </row>
    <row r="31">
      <c r="E31" s="29"/>
      <c r="M31" s="1" t="str">
        <f t="shared" si="39"/>
        <v>Other DoD</v>
      </c>
      <c r="N31" s="1" t="str">
        <f t="shared" si="39"/>
        <v>Other DoD</v>
      </c>
      <c r="O31" s="23" t="n">
        <f t="shared" ref="O31:AR31" si="58">IF(O20="","",O20/O$21)</f>
        <v>2.7678017601380406E-2</v>
      </c>
      <c r="P31" s="23" t="n">
        <f t="shared" si="58"/>
        <v>2.9465460348556075E-2</v>
      </c>
      <c r="Q31" s="23" t="n">
        <f t="shared" si="58"/>
        <v>4.9786055603625194E-2</v>
      </c>
      <c r="R31" s="23" t="n">
        <f t="shared" si="58"/>
        <v>4.9062571981664929E-2</v>
      </c>
      <c r="S31" s="23" t="n">
        <f t="shared" si="58"/>
        <v>4.9669827073901343E-2</v>
      </c>
      <c r="T31" s="23" t="n">
        <f t="shared" si="58"/>
        <v>3.8619616850243038E-2</v>
      </c>
      <c r="U31" s="23" t="n">
        <f t="shared" si="58"/>
        <v>3.974409546344989E-2</v>
      </c>
      <c r="V31" s="23" t="n">
        <f t="shared" si="58"/>
        <v>4.4747573492294371E-2</v>
      </c>
      <c r="W31" s="23" t="n">
        <f t="shared" si="58"/>
        <v>5.5267445619487016E-2</v>
      </c>
      <c r="X31" s="23" t="n">
        <f t="shared" si="58"/>
        <v>5.7479419631631848E-2</v>
      </c>
      <c r="Y31" s="10" t="n">
        <f t="shared" si="58"/>
        <v>4.5060496094926773E-2</v>
      </c>
      <c r="Z31" s="10" t="n">
        <f t="shared" si="58"/>
        <v>5.2055473631727696E-2</v>
      </c>
      <c r="AA31" s="10" t="n">
        <f t="shared" si="58"/>
        <v>6.6815406267227928E-2</v>
      </c>
      <c r="AB31" s="10" t="n">
        <f t="shared" si="58"/>
        <v>6.8827746410012894E-2</v>
      </c>
      <c r="AC31" s="10" t="n">
        <f t="shared" si="58"/>
        <v>6.4522968065987937E-2</v>
      </c>
      <c r="AD31" s="10" t="n">
        <f t="shared" si="58"/>
        <v>6.4429711043711438E-2</v>
      </c>
      <c r="AE31" s="10" t="n">
        <f t="shared" si="58"/>
        <v>6.5377498751139171E-2</v>
      </c>
      <c r="AF31" s="10" t="n">
        <f t="shared" si="58"/>
        <v>5.6551190405666925E-2</v>
      </c>
      <c r="AG31" s="10" t="n">
        <f t="shared" si="58"/>
        <v>6.1675975412109216E-2</v>
      </c>
      <c r="AH31" s="10" t="n">
        <f t="shared" si="58"/>
        <v>7.1040067911247368E-2</v>
      </c>
      <c r="AI31" s="10" t="n">
        <f t="shared" si="58"/>
        <v>7.7055806358810874E-2</v>
      </c>
      <c r="AJ31" s="10" t="n">
        <f t="shared" si="58"/>
        <v>8.6811653374998063E-2</v>
      </c>
      <c r="AK31" s="10" t="n">
        <f t="shared" si="58"/>
        <v>9.0833894483819441E-2</v>
      </c>
      <c r="AL31" s="10" t="n">
        <f t="shared" si="58"/>
        <v>9.4340442447784681E-2</v>
      </c>
      <c r="AM31" s="10" t="n">
        <f t="shared" si="58"/>
        <v>0.10438488757498915</v>
      </c>
      <c r="AN31" s="16" t="n">
        <f t="shared" si="58"/>
        <v>0.10237011139125532</v>
      </c>
      <c r="AO31" s="10" t="n">
        <f t="shared" si="58"/>
        <v>9.7535379606625353E-2</v>
      </c>
      <c r="AP31" s="10" t="n">
        <f t="shared" si="58"/>
        <v>9.6028956824125294E-2</v>
      </c>
      <c r="AQ31" s="10" t="n">
        <f t="shared" si="58"/>
        <v>9.4826030398931144E-2</v>
      </c>
      <c r="AR31" s="10" t="n">
        <f t="shared" si="58"/>
        <v>9.8640983115261816E-2</v>
      </c>
      <c r="AS31" s="10" t="n">
        <f t="shared" ref="AS31:AU31" si="59">IF(AS20="","",AS20/AS$21)</f>
        <v>9.29998270698041E-2</v>
      </c>
      <c r="AT31" s="10" t="n">
        <f t="shared" si="59"/>
        <v>9.9472228628134957E-2</v>
      </c>
      <c r="AU31" s="10" t="n">
        <f t="shared" si="59"/>
        <v>9.8507716053600092E-2</v>
      </c>
      <c r="AV31" s="10" t="n">
        <f t="shared" ref="AV31" si="60">IF(AV20="","",AV20/AV$21)</f>
        <v>0.1150289863160439</v>
      </c>
    </row>
    <row r="32">
      <c r="E32" s="29"/>
      <c r="N32" s="29" t="s">
        <v>24</v>
      </c>
      <c r="O32" s="10" t="n">
        <f t="shared" ref="O32:Z32" si="61">IF(SUM(O25:O31)=1,1,FALSE)</f>
        <v>1</v>
      </c>
      <c r="P32" s="29" t="n">
        <f t="shared" si="61"/>
        <v>1</v>
      </c>
      <c r="Q32" s="29" t="n">
        <f t="shared" si="61"/>
        <v>1</v>
      </c>
      <c r="R32" s="29" t="n">
        <f t="shared" si="61"/>
        <v>1</v>
      </c>
      <c r="S32" s="29" t="n">
        <f t="shared" si="61"/>
        <v>1</v>
      </c>
      <c r="T32" s="29" t="n">
        <f t="shared" si="61"/>
        <v>1</v>
      </c>
      <c r="U32" s="29" t="n">
        <f t="shared" si="61"/>
        <v>1</v>
      </c>
      <c r="V32" s="29" t="n">
        <f t="shared" si="61"/>
        <v>1</v>
      </c>
      <c r="W32" s="29" t="n">
        <f t="shared" si="61"/>
        <v>1</v>
      </c>
      <c r="X32" s="29" t="n">
        <f t="shared" si="61"/>
        <v>1</v>
      </c>
      <c r="Y32" s="10" t="n">
        <f t="shared" si="61"/>
        <v>1</v>
      </c>
      <c r="Z32" s="10" t="n">
        <f t="shared" si="61"/>
        <v>1</v>
      </c>
      <c r="AA32" s="10" t="b">
        <f t="shared" ref="AA32:AR32" si="62">SUM(AA25:AA31)=1</f>
        <v>1</v>
      </c>
      <c r="AB32" s="10" t="b">
        <f t="shared" si="62"/>
        <v>1</v>
      </c>
      <c r="AC32" s="10" t="b">
        <f t="shared" si="62"/>
        <v>1</v>
      </c>
      <c r="AD32" s="10" t="b">
        <f t="shared" si="62"/>
        <v>1</v>
      </c>
      <c r="AE32" s="10" t="b">
        <f t="shared" si="62"/>
        <v>1</v>
      </c>
      <c r="AF32" s="10" t="b">
        <f t="shared" si="62"/>
        <v>1</v>
      </c>
      <c r="AG32" s="10" t="b">
        <f t="shared" si="62"/>
        <v>1</v>
      </c>
      <c r="AH32" s="10" t="b">
        <f t="shared" si="62"/>
        <v>1</v>
      </c>
      <c r="AI32" s="10" t="b">
        <f t="shared" si="62"/>
        <v>1</v>
      </c>
      <c r="AJ32" s="10" t="b">
        <f t="shared" si="62"/>
        <v>1</v>
      </c>
      <c r="AK32" s="10" t="b">
        <f t="shared" si="62"/>
        <v>1</v>
      </c>
      <c r="AL32" s="10" t="b">
        <f t="shared" si="62"/>
        <v>1</v>
      </c>
      <c r="AM32" s="10" t="b">
        <f t="shared" si="62"/>
        <v>1</v>
      </c>
      <c r="AN32" s="10" t="b">
        <f t="shared" si="62"/>
        <v>1</v>
      </c>
      <c r="AO32" s="10" t="b">
        <f t="shared" si="62"/>
        <v>1</v>
      </c>
      <c r="AP32" s="10" t="b">
        <f t="shared" si="62"/>
        <v>1</v>
      </c>
      <c r="AQ32" s="10" t="b">
        <f t="shared" si="62"/>
        <v>1</v>
      </c>
      <c r="AR32" s="10" t="b">
        <f t="shared" si="62"/>
        <v>1</v>
      </c>
      <c r="AS32" s="10" t="b">
        <f t="shared" ref="AS32:AU32" si="63">SUM(AS25:AS31)=1</f>
        <v>1</v>
      </c>
      <c r="AT32" s="10" t="b">
        <f t="shared" si="63"/>
        <v>1</v>
      </c>
      <c r="AU32" s="10" t="b">
        <f t="shared" si="63"/>
        <v>1</v>
      </c>
      <c r="AV32" s="10" t="b">
        <f t="shared" ref="AV32" si="64">SUM(AV25:AV31)=1</f>
        <v>1</v>
      </c>
    </row>
    <row r="33"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36"/>
      <c r="AO33" s="9"/>
      <c r="AP33" s="9"/>
      <c r="AQ33" s="9"/>
      <c r="AR33" s="9"/>
      <c r="AS33" s="9"/>
      <c r="AT33" s="9"/>
      <c r="AU33" s="9"/>
    </row>
    <row r="34">
      <c r="Y34" s="9"/>
      <c r="AC34" s="35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:H9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20" t="s">
        <v>458</v>
      </c>
      <c r="M1" s="20" t="s">
        <v>459</v>
      </c>
      <c r="N1" s="20" t="s">
        <v>460</v>
      </c>
      <c r="O1" s="20" t="s">
        <v>461</v>
      </c>
      <c r="P1" s="20" t="s">
        <v>462</v>
      </c>
      <c r="Q1" s="20" t="s">
        <v>463</v>
      </c>
      <c r="R1" s="20" t="s">
        <v>464</v>
      </c>
      <c r="S1" s="20" t="s">
        <v>465</v>
      </c>
      <c r="T1" s="20" t="s">
        <v>466</v>
      </c>
      <c r="U1" s="20" t="s">
        <v>467</v>
      </c>
      <c r="V1" s="20" t="s">
        <v>468</v>
      </c>
      <c r="W1" s="20" t="s">
        <v>469</v>
      </c>
      <c r="X1" s="20" t="s">
        <v>470</v>
      </c>
      <c r="Y1" s="20" t="s">
        <v>471</v>
      </c>
      <c r="Z1" s="20" t="s">
        <v>472</v>
      </c>
      <c r="AA1" s="20" t="s">
        <v>473</v>
      </c>
      <c r="AB1" s="20" t="s">
        <v>474</v>
      </c>
      <c r="AC1" s="20" t="s">
        <v>475</v>
      </c>
      <c r="AD1" s="20" t="s">
        <v>476</v>
      </c>
      <c r="AE1" s="20" t="s">
        <v>477</v>
      </c>
      <c r="AF1" s="20" t="s">
        <v>478</v>
      </c>
      <c r="AG1" s="20" t="s">
        <v>479</v>
      </c>
      <c r="AH1" s="20" t="s">
        <v>480</v>
      </c>
      <c r="AI1" s="20" t="s">
        <v>481</v>
      </c>
      <c r="AJ1" s="20" t="s">
        <v>482</v>
      </c>
      <c r="AK1" s="20" t="s">
        <v>483</v>
      </c>
      <c r="AL1" s="20" t="s">
        <v>484</v>
      </c>
      <c r="AM1" s="20" t="s">
        <v>485</v>
      </c>
      <c r="AN1" s="20" t="s">
        <v>486</v>
      </c>
      <c r="AO1" s="20" t="s">
        <v>487</v>
      </c>
      <c r="AP1" s="20" t="s">
        <v>488</v>
      </c>
      <c r="AQ1" s="20" t="s">
        <v>489</v>
      </c>
      <c r="AR1" s="20" t="s">
        <v>490</v>
      </c>
      <c r="AS1" s="20" t="s">
        <v>491</v>
      </c>
      <c r="AT1" t="s">
        <v>492</v>
      </c>
    </row>
    <row r="2">
      <c r="A2" t="str">
        <f>L2</f>
        <v>Products (All)</v>
      </c>
      <c r="L2" s="22" t="s">
        <v>493</v>
      </c>
      <c r="M2" s="19" t="n">
        <v>68380721115</v>
      </c>
      <c r="N2" s="19" t="n">
        <v>73383395678</v>
      </c>
      <c r="O2" s="19" t="n">
        <v>60090730088</v>
      </c>
      <c r="P2" s="19" t="n">
        <v>60299705534</v>
      </c>
      <c r="Q2" s="19" t="n">
        <v>51512841085</v>
      </c>
      <c r="R2" s="19" t="n">
        <v>49691607958</v>
      </c>
      <c r="S2" s="19" t="n">
        <v>52193436723</v>
      </c>
      <c r="T2" s="19" t="n">
        <v>49278780640</v>
      </c>
      <c r="U2" s="19" t="n">
        <v>48098195391</v>
      </c>
      <c r="V2" s="19" t="n">
        <v>51802770524</v>
      </c>
      <c r="W2" s="19" t="n">
        <v>59593906260.513397</v>
      </c>
      <c r="X2" s="19" t="n">
        <v>65032039465.759102</v>
      </c>
      <c r="Y2" s="19" t="n">
        <v>76869019774.499802</v>
      </c>
      <c r="Z2" s="19" t="n">
        <v>94870527667.124496</v>
      </c>
      <c r="AA2" s="19" t="n">
        <v>103856299474.658</v>
      </c>
      <c r="AB2" s="19" t="n">
        <v>123344298471.28999</v>
      </c>
      <c r="AC2" s="19" t="n">
        <v>136246997536.19</v>
      </c>
      <c r="AD2" s="19" t="n">
        <v>158496585570.479</v>
      </c>
      <c r="AE2" s="19" t="n">
        <v>190007374324.84</v>
      </c>
      <c r="AF2" s="19" t="n">
        <v>173665720938.89899</v>
      </c>
      <c r="AG2" s="19" t="n">
        <v>162004877465.05399</v>
      </c>
      <c r="AH2" s="19" t="n">
        <v>173089498127.22101</v>
      </c>
      <c r="AI2" s="19" t="n">
        <v>171551949591.323</v>
      </c>
      <c r="AJ2" s="19" t="n">
        <v>147636992849.78699</v>
      </c>
      <c r="AK2" s="19" t="n">
        <v>129376750246.894</v>
      </c>
      <c r="AL2" s="19" t="n">
        <v>129800148412.8</v>
      </c>
      <c r="AM2" s="19" t="n">
        <v>148647289683.22299</v>
      </c>
      <c r="AN2" s="19" t="n">
        <v>163617712425.285</v>
      </c>
      <c r="AO2" s="19" t="n">
        <v>183153388259.07401</v>
      </c>
      <c r="AP2" s="19" t="n">
        <v>193258206970.21701</v>
      </c>
      <c r="AQ2" s="19" t="n">
        <v>218415522866.05399</v>
      </c>
      <c r="AR2" s="19" t="n">
        <v>194231068389.017</v>
      </c>
      <c r="AS2" s="19" t="n">
        <v>209698952347.814</v>
      </c>
      <c r="AT2" t="n">
        <v>107342035662.785</v>
      </c>
    </row>
    <row r="3">
      <c r="A3" t="str">
        <f>L3</f>
        <v>R&amp;D</v>
      </c>
      <c r="L3" s="22" t="s">
        <v>495</v>
      </c>
      <c r="M3" s="19" t="n">
        <v>20916048764</v>
      </c>
      <c r="N3" s="19" t="n">
        <v>21082558949</v>
      </c>
      <c r="O3" s="19" t="n">
        <v>22015936589</v>
      </c>
      <c r="P3" s="19" t="n">
        <v>22627218443</v>
      </c>
      <c r="Q3" s="19" t="n">
        <v>22528739720</v>
      </c>
      <c r="R3" s="19" t="n">
        <v>22289753200</v>
      </c>
      <c r="S3" s="19" t="n">
        <v>20883686124</v>
      </c>
      <c r="T3" s="19" t="n">
        <v>20471595002</v>
      </c>
      <c r="U3" s="19" t="n">
        <v>20666428473</v>
      </c>
      <c r="V3" s="19" t="n">
        <v>20058524094</v>
      </c>
      <c r="W3" s="19" t="n">
        <v>20084351696.202999</v>
      </c>
      <c r="X3" s="19" t="n">
        <v>21805938374.388</v>
      </c>
      <c r="Y3" s="19" t="n">
        <v>25937701558.6231</v>
      </c>
      <c r="Z3" s="19" t="n">
        <v>29608841824.555801</v>
      </c>
      <c r="AA3" s="19" t="n">
        <v>31287690940.3064</v>
      </c>
      <c r="AB3" s="19" t="n">
        <v>35782479960.609299</v>
      </c>
      <c r="AC3" s="19" t="n">
        <v>39378760539.740799</v>
      </c>
      <c r="AD3" s="19" t="n">
        <v>42273090487.652</v>
      </c>
      <c r="AE3" s="19" t="n">
        <v>41172918152.905403</v>
      </c>
      <c r="AF3" s="19" t="n">
        <v>43777181278.700401</v>
      </c>
      <c r="AG3" s="19" t="n">
        <v>41468625841.8582</v>
      </c>
      <c r="AH3" s="19" t="n">
        <v>39034114782.319603</v>
      </c>
      <c r="AI3" s="19" t="n">
        <v>34976010465.143097</v>
      </c>
      <c r="AJ3" s="19" t="n">
        <v>27989076518.874599</v>
      </c>
      <c r="AK3" s="19" t="n">
        <v>25700436217.2794</v>
      </c>
      <c r="AL3" s="19" t="n">
        <v>23787182030.223801</v>
      </c>
      <c r="AM3" s="19" t="n">
        <v>24585898132.393799</v>
      </c>
      <c r="AN3" s="19" t="n">
        <v>25646797869.499599</v>
      </c>
      <c r="AO3" s="19" t="n">
        <v>27288898604.041698</v>
      </c>
      <c r="AP3" s="19" t="n">
        <v>30904497445.089699</v>
      </c>
      <c r="AQ3" s="19" t="n">
        <v>31752924773.883301</v>
      </c>
      <c r="AR3" s="19" t="n">
        <v>32713479122.333302</v>
      </c>
      <c r="AS3" s="19" t="n">
        <v>35115473601.692497</v>
      </c>
      <c r="AT3" t="n">
        <v>22510895227.493999</v>
      </c>
    </row>
    <row r="4" ht="30" customHeight="1">
      <c r="A4" t="str">
        <f>L4</f>
        <v>Services (Non-R&amp;D)</v>
      </c>
      <c r="L4" s="22" t="s">
        <v>496</v>
      </c>
      <c r="M4" s="19" t="n">
        <v>31053359526</v>
      </c>
      <c r="N4" s="19" t="n">
        <v>41688239217</v>
      </c>
      <c r="O4" s="19" t="n">
        <v>41299993873</v>
      </c>
      <c r="P4" s="19" t="n">
        <v>38446458165</v>
      </c>
      <c r="Q4" s="19" t="n">
        <v>43120321920</v>
      </c>
      <c r="R4" s="19" t="n">
        <v>44610653710</v>
      </c>
      <c r="S4" s="19" t="n">
        <v>45371656251</v>
      </c>
      <c r="T4" s="19" t="n">
        <v>46231776237</v>
      </c>
      <c r="U4" s="19" t="n">
        <v>48201258303</v>
      </c>
      <c r="V4" s="19" t="n">
        <v>50323741870</v>
      </c>
      <c r="W4" s="19" t="n">
        <v>52470721391.132401</v>
      </c>
      <c r="X4" s="19" t="n">
        <v>57145822127.7463</v>
      </c>
      <c r="Y4" s="19" t="n">
        <v>66919716030.711197</v>
      </c>
      <c r="Z4" s="19" t="n">
        <v>86977977020.482697</v>
      </c>
      <c r="AA4" s="19" t="n">
        <v>94610888438.041901</v>
      </c>
      <c r="AB4" s="19" t="n">
        <v>106532779957.868</v>
      </c>
      <c r="AC4" s="19" t="n">
        <v>119429671740.11501</v>
      </c>
      <c r="AD4" s="19" t="n">
        <v>127365756937.728</v>
      </c>
      <c r="AE4" s="19" t="n">
        <v>146807439226.44</v>
      </c>
      <c r="AF4" s="19" t="n">
        <v>164111492401.25299</v>
      </c>
      <c r="AG4" s="19" t="n">
        <v>158930619453.754</v>
      </c>
      <c r="AH4" s="19" t="n">
        <v>156442443876.72198</v>
      </c>
      <c r="AI4" s="19" t="n">
        <v>151108477076.92099</v>
      </c>
      <c r="AJ4" s="19" t="n">
        <v>130955082697.14</v>
      </c>
      <c r="AK4" s="19" t="n">
        <v>128207174160.326</v>
      </c>
      <c r="AL4" s="19" t="n">
        <v>120597081323.601</v>
      </c>
      <c r="AM4" s="19" t="n">
        <v>125125016283.345</v>
      </c>
      <c r="AN4" s="19" t="n">
        <v>131349990903.554</v>
      </c>
      <c r="AO4" s="19" t="n">
        <v>148513746685.703</v>
      </c>
      <c r="AP4" s="19" t="n">
        <v>159692235849.63901</v>
      </c>
      <c r="AQ4" s="19" t="n">
        <v>172432736908.026</v>
      </c>
      <c r="AR4" s="19" t="n">
        <v>160118954770.30701</v>
      </c>
      <c r="AS4" s="19" t="n">
        <v>169506266099.698</v>
      </c>
      <c r="AT4" t="n">
        <v>86147605480.446396</v>
      </c>
    </row>
    <row r="5" ht="30" customHeight="1">
      <c r="A5" t="str">
        <f>L5</f>
        <v>Unlabeled</v>
      </c>
      <c r="L5" s="22" t="s">
        <v>494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29507158.538600001</v>
      </c>
      <c r="X5" s="19" t="n">
        <v>9838575.9429000001</v>
      </c>
      <c r="Y5" s="19" t="n">
        <v>84083862.294300005</v>
      </c>
      <c r="Z5" s="19" t="n">
        <v>75741000.173999995</v>
      </c>
      <c r="AA5" s="19" t="n">
        <v>7078195.7825999996</v>
      </c>
      <c r="AB5" s="19" t="n">
        <v>3802636.1222999999</v>
      </c>
      <c r="AC5" s="19" t="n">
        <v>109748294.80769999</v>
      </c>
      <c r="AD5" s="19" t="n">
        <v>18047585.049899999</v>
      </c>
      <c r="AE5" s="19" t="n">
        <v>368043.21919999999</v>
      </c>
      <c r="AF5" s="19" t="n">
        <v>986168.13329999999</v>
      </c>
      <c r="AG5" s="19" t="n">
        <v>-253919.658</v>
      </c>
      <c r="AH5" s="19" t="n">
        <v>-140825.10130000001</v>
      </c>
      <c r="AI5" s="19" t="n">
        <v>-6477.8001000000004</v>
      </c>
      <c r="AJ5" s="19" t="n">
        <v>-99723.120599999995</v>
      </c>
      <c r="AK5" s="19"/>
      <c r="AL5" s="19" t="n">
        <v>30000</v>
      </c>
      <c r="AM5" s="19" t="n">
        <v>3581529.4308000002</v>
      </c>
      <c r="AN5" s="19" t="n">
        <v>1345607</v>
      </c>
      <c r="AO5" s="19" t="n">
        <v>-212795.36720000001</v>
      </c>
      <c r="AP5" s="19" t="n">
        <v>465885</v>
      </c>
      <c r="AQ5" s="19" t="n">
        <v>314555.625</v>
      </c>
      <c r="AR5" s="19" t="n">
        <v>386316</v>
      </c>
      <c r="AS5" s="19" t="n">
        <v>0</v>
      </c>
      <c r="AT5" t="n">
        <v>10000</v>
      </c>
    </row>
    <row r="6">
      <c r="A6" t="str">
        <f>L6</f>
        <v>Grand Total</v>
      </c>
      <c r="L6" s="41" t="s">
        <v>27</v>
      </c>
      <c r="M6" s="19" t="n">
        <f>SUBTOTAL(9,M2:M5)</f>
        <v>120350129405</v>
      </c>
      <c r="N6" s="19" t="n">
        <f t="shared" ref="N6:AT6" si="0">SUBTOTAL(9,N2:N5)</f>
        <v>136154193844</v>
      </c>
      <c r="O6" s="19" t="n">
        <f t="shared" si="0"/>
        <v>123406660550</v>
      </c>
      <c r="P6" s="19" t="n">
        <f t="shared" si="0"/>
        <v>121373382142</v>
      </c>
      <c r="Q6" s="19" t="n">
        <f t="shared" si="0"/>
        <v>117161902725</v>
      </c>
      <c r="R6" s="19" t="n">
        <f t="shared" si="0"/>
        <v>116592014868</v>
      </c>
      <c r="S6" s="19" t="n">
        <f t="shared" si="0"/>
        <v>118448779098</v>
      </c>
      <c r="T6" s="19" t="n">
        <f t="shared" si="0"/>
        <v>115982151879</v>
      </c>
      <c r="U6" s="19" t="n">
        <f t="shared" si="0"/>
        <v>116965882167</v>
      </c>
      <c r="V6" s="19" t="n">
        <f t="shared" si="0"/>
        <v>122185036488</v>
      </c>
      <c r="W6" s="19" t="n">
        <f t="shared" si="0"/>
        <v>132178486506.38741</v>
      </c>
      <c r="X6" s="19" t="n">
        <f t="shared" si="0"/>
        <v>143993638543.8363</v>
      </c>
      <c r="Y6" s="19" t="n">
        <f t="shared" si="0"/>
        <v>169810521226.12842</v>
      </c>
      <c r="Z6" s="19" t="n">
        <f t="shared" si="0"/>
        <v>211533087512.33701</v>
      </c>
      <c r="AA6" s="19" t="n">
        <f t="shared" si="0"/>
        <v>229761957048.78888</v>
      </c>
      <c r="AB6" s="19" t="n">
        <f t="shared" si="0"/>
        <v>265663361025.88959</v>
      </c>
      <c r="AC6" s="19" t="n">
        <f t="shared" si="0"/>
        <v>295165178110.85345</v>
      </c>
      <c r="AD6" s="19" t="n">
        <f t="shared" si="0"/>
        <v>328153480580.90894</v>
      </c>
      <c r="AE6" s="19" t="n">
        <f t="shared" si="0"/>
        <v>377988099747.4046</v>
      </c>
      <c r="AF6" s="19" t="n">
        <f t="shared" si="0"/>
        <v>381555380786.98572</v>
      </c>
      <c r="AG6" s="19" t="n">
        <f t="shared" si="0"/>
        <v>362403868841.00812</v>
      </c>
      <c r="AH6" s="19" t="n">
        <f t="shared" si="0"/>
        <v>368565915961.16125</v>
      </c>
      <c r="AI6" s="19" t="n">
        <f t="shared" si="0"/>
        <v>357636430655.58698</v>
      </c>
      <c r="AJ6" s="19" t="n">
        <f t="shared" si="0"/>
        <v>306581052342.68097</v>
      </c>
      <c r="AK6" s="19" t="n">
        <f t="shared" si="0"/>
        <v>283284360624.49939</v>
      </c>
      <c r="AL6" s="19" t="n">
        <f t="shared" si="0"/>
        <v>274184441766.62482</v>
      </c>
      <c r="AM6" s="19" t="n">
        <f t="shared" si="0"/>
        <v>298361785628.39258</v>
      </c>
      <c r="AN6" s="19" t="n">
        <f t="shared" si="0"/>
        <v>320615846805.33862</v>
      </c>
      <c r="AO6" s="19" t="n">
        <f t="shared" si="0"/>
        <v>358955820753.45154</v>
      </c>
      <c r="AP6" s="19" t="n">
        <f t="shared" si="0"/>
        <v>383855406149.94568</v>
      </c>
      <c r="AQ6" s="19" t="n">
        <f t="shared" si="0"/>
        <v>422601499103.58826</v>
      </c>
      <c r="AR6" s="19" t="n">
        <f t="shared" si="0"/>
        <v>387063888597.65735</v>
      </c>
      <c r="AS6" s="19" t="n">
        <f t="shared" si="0"/>
        <v>414320692049.20447</v>
      </c>
      <c r="AT6" s="19" t="n">
        <f t="shared" si="0"/>
        <v>216000546370.7254</v>
      </c>
    </row>
    <row r="7" ht="12.75" customHeight="1"/>
    <row r="8">
      <c r="A8" s="7" t="s">
        <v>122</v>
      </c>
      <c r="B8" s="21" t="n">
        <f>AL8</f>
        <v>2015</v>
      </c>
      <c r="C8" s="8" t="n">
        <f t="shared" ref="C8:E9" si="1">AR8</f>
        <v>2021</v>
      </c>
      <c r="D8" s="8" t="n">
        <f t="shared" si="1"/>
        <v>2022</v>
      </c>
      <c r="E8" s="8" t="n">
        <f t="shared" si="1"/>
        <v>2023</v>
      </c>
      <c r="F8" s="8" t="str">
        <f>C8&amp;"-"&amp;$D8</f>
        <v>2021-2022</v>
      </c>
      <c r="G8" s="8" t="str">
        <f>B8&amp;"-"&amp;$D8</f>
        <v>2015-2022</v>
      </c>
      <c r="H8" s="8" t="str">
        <f>$E8&amp;"/"&amp;D8</f>
        <v>2023/2022</v>
      </c>
      <c r="I8" s="8" t="str">
        <f>"Share "&amp;AS8</f>
        <v>Share 2022</v>
      </c>
      <c r="J8" s="8" t="str">
        <f>"Share "&amp;AT8</f>
        <v>Share 2023</v>
      </c>
      <c r="L8" s="1" t="str">
        <f t="shared" ref="L8:L13" si="2">L1</f>
        <v>SimpleArea</v>
      </c>
      <c r="M8" s="1" t="n">
        <f>M1+0</f>
        <v>1990</v>
      </c>
      <c r="N8" s="1" t="n">
        <f t="shared" ref="N8:AT8" si="3">N1+0</f>
        <v>1991</v>
      </c>
      <c r="O8" s="1" t="n">
        <f t="shared" si="3"/>
        <v>1992</v>
      </c>
      <c r="P8" s="1" t="n">
        <f t="shared" si="3"/>
        <v>1993</v>
      </c>
      <c r="Q8" s="1" t="n">
        <f t="shared" si="3"/>
        <v>1994</v>
      </c>
      <c r="R8" s="1" t="n">
        <f t="shared" si="3"/>
        <v>1995</v>
      </c>
      <c r="S8" s="1" t="n">
        <f t="shared" si="3"/>
        <v>1996</v>
      </c>
      <c r="T8" s="1" t="n">
        <f t="shared" si="3"/>
        <v>1997</v>
      </c>
      <c r="U8" s="1" t="n">
        <f t="shared" si="3"/>
        <v>1998</v>
      </c>
      <c r="V8" s="1" t="n">
        <f t="shared" si="3"/>
        <v>1999</v>
      </c>
      <c r="W8" s="1" t="n">
        <f t="shared" si="3"/>
        <v>2000</v>
      </c>
      <c r="X8" s="1" t="n">
        <f t="shared" si="3"/>
        <v>2001</v>
      </c>
      <c r="Y8" s="1" t="n">
        <f t="shared" si="3"/>
        <v>2002</v>
      </c>
      <c r="Z8" s="1" t="n">
        <f t="shared" si="3"/>
        <v>2003</v>
      </c>
      <c r="AA8" s="1" t="n">
        <f t="shared" si="3"/>
        <v>2004</v>
      </c>
      <c r="AB8" s="1" t="n">
        <f t="shared" si="3"/>
        <v>2005</v>
      </c>
      <c r="AC8" s="1" t="n">
        <f t="shared" si="3"/>
        <v>2006</v>
      </c>
      <c r="AD8" s="1" t="n">
        <f t="shared" si="3"/>
        <v>2007</v>
      </c>
      <c r="AE8" s="1" t="n">
        <f t="shared" si="3"/>
        <v>2008</v>
      </c>
      <c r="AF8" s="1" t="n">
        <f t="shared" si="3"/>
        <v>2009</v>
      </c>
      <c r="AG8" s="1" t="n">
        <f t="shared" si="3"/>
        <v>2010</v>
      </c>
      <c r="AH8" s="1" t="n">
        <f t="shared" si="3"/>
        <v>2011</v>
      </c>
      <c r="AI8" s="1" t="n">
        <f t="shared" si="3"/>
        <v>2012</v>
      </c>
      <c r="AJ8" s="1" t="n">
        <f t="shared" si="3"/>
        <v>2013</v>
      </c>
      <c r="AK8" s="1" t="n">
        <f t="shared" si="3"/>
        <v>2014</v>
      </c>
      <c r="AL8" s="1" t="n">
        <f t="shared" si="3"/>
        <v>2015</v>
      </c>
      <c r="AM8" s="1" t="n">
        <f t="shared" si="3"/>
        <v>2016</v>
      </c>
      <c r="AN8" s="1" t="n">
        <f t="shared" si="3"/>
        <v>2017</v>
      </c>
      <c r="AO8" s="1" t="n">
        <f t="shared" si="3"/>
        <v>2018</v>
      </c>
      <c r="AP8" s="1" t="n">
        <f t="shared" si="3"/>
        <v>2019</v>
      </c>
      <c r="AQ8" s="1" t="n">
        <f t="shared" si="3"/>
        <v>2020</v>
      </c>
      <c r="AR8" s="1" t="n">
        <f t="shared" si="3"/>
        <v>2021</v>
      </c>
      <c r="AS8" s="1" t="n">
        <f t="shared" si="3"/>
        <v>2022</v>
      </c>
      <c r="AT8" s="1" t="n">
        <f t="shared" si="3"/>
        <v>2023</v>
      </c>
    </row>
    <row r="9">
      <c r="A9" s="2" t="str">
        <f>L9</f>
        <v>Products (All)</v>
      </c>
      <c r="B9" s="13" t="n">
        <f>AL9</f>
        <v>155.688472219782</v>
      </c>
      <c r="C9" s="13" t="n">
        <f t="shared" si="1"/>
        <v>207.68887197726832</v>
      </c>
      <c r="D9" s="13" t="n">
        <f t="shared" si="1"/>
        <v>209.69895234781399</v>
      </c>
      <c r="E9" s="13" t="n">
        <f t="shared" si="1"/>
        <v>102.38265966045259</v>
      </c>
      <c r="F9" s="10" t="n">
        <f>(D9/C9)-1</f>
        <v>9.6783248491314477E-3</v>
      </c>
      <c r="G9" s="23" t="n">
        <f>(D9/B9)-1</f>
        <v>0.34691380394424187</v>
      </c>
      <c r="H9" s="23" t="n">
        <f>E9/D9</f>
        <v>0.4882363908553875</v>
      </c>
      <c r="I9" s="9" t="n">
        <f>AS17</f>
        <v>0.50612715312541101</v>
      </c>
      <c r="J9" s="9" t="n">
        <f t="shared" ref="J9:J13" si="4">AT17</f>
        <v>0.49695261177049077</v>
      </c>
      <c r="L9" s="1" t="str">
        <f t="shared" si="2"/>
        <v>Products (All)</v>
      </c>
      <c r="M9" s="25" t="n">
        <f t="shared" ref="M9:AT9" si="5">IF(M2="","",M2/VLOOKUP(M$8,deflator,2,FALSE)/1000000000)</f>
        <v>135.90884175936111</v>
      </c>
      <c r="N9" s="25" t="n">
        <f t="shared" si="5"/>
        <v>140.82857399141992</v>
      </c>
      <c r="O9" s="25" t="n">
        <f t="shared" si="5"/>
        <v>112.50707155739143</v>
      </c>
      <c r="P9" s="25" t="n">
        <f t="shared" si="5"/>
        <v>110.307116843953</v>
      </c>
      <c r="Q9" s="25" t="n">
        <f t="shared" si="5"/>
        <v>92.223657589691712</v>
      </c>
      <c r="R9" s="25" t="n">
        <f t="shared" si="5"/>
        <v>87.117697186411391</v>
      </c>
      <c r="S9" s="25" t="n">
        <f t="shared" si="5"/>
        <v>89.815789693995129</v>
      </c>
      <c r="T9" s="25" t="n">
        <f t="shared" si="5"/>
        <v>83.320043542089721</v>
      </c>
      <c r="U9" s="25" t="n">
        <f t="shared" si="5"/>
        <v>80.320988524482217</v>
      </c>
      <c r="V9" s="25" t="n">
        <f t="shared" si="5"/>
        <v>85.442343093792957</v>
      </c>
      <c r="W9" s="25" t="n">
        <f t="shared" si="5"/>
        <v>96.287665128238629</v>
      </c>
      <c r="X9" s="25" t="n">
        <f t="shared" si="5"/>
        <v>102.58655561185394</v>
      </c>
      <c r="Y9" s="25" t="n">
        <f t="shared" si="5"/>
        <v>119.3749618962357</v>
      </c>
      <c r="Z9" s="25" t="n">
        <f t="shared" si="5"/>
        <v>144.5673469847861</v>
      </c>
      <c r="AA9" s="25" t="n">
        <f t="shared" si="5"/>
        <v>154.48409862234573</v>
      </c>
      <c r="AB9" s="25" t="n">
        <f t="shared" si="5"/>
        <v>178.06657696242411</v>
      </c>
      <c r="AC9" s="25" t="n">
        <f t="shared" si="5"/>
        <v>190.49166638083898</v>
      </c>
      <c r="AD9" s="25" t="n">
        <f t="shared" si="5"/>
        <v>215.68483919732259</v>
      </c>
      <c r="AE9" s="25" t="n">
        <f t="shared" si="5"/>
        <v>253.28282670521298</v>
      </c>
      <c r="AF9" s="25" t="n">
        <f t="shared" si="5"/>
        <v>229.17032643078844</v>
      </c>
      <c r="AG9" s="25" t="n">
        <f t="shared" si="5"/>
        <v>211.93927084106403</v>
      </c>
      <c r="AH9" s="25" t="n">
        <f t="shared" si="5"/>
        <v>221.96701109152713</v>
      </c>
      <c r="AI9" s="25" t="n">
        <f t="shared" si="5"/>
        <v>216.03537007913349</v>
      </c>
      <c r="AJ9" s="25" t="n">
        <f t="shared" si="5"/>
        <v>182.57808603857768</v>
      </c>
      <c r="AK9" s="25" t="n">
        <f t="shared" si="5"/>
        <v>156.9596740073795</v>
      </c>
      <c r="AL9" s="25" t="n">
        <f t="shared" si="5"/>
        <v>155.688472219782</v>
      </c>
      <c r="AM9" s="25" t="n">
        <f t="shared" si="5"/>
        <v>176.82933308217002</v>
      </c>
      <c r="AN9" s="25" t="n">
        <f t="shared" si="5"/>
        <v>191.22393072846882</v>
      </c>
      <c r="AO9" s="25" t="n">
        <f t="shared" si="5"/>
        <v>209.14495993006176</v>
      </c>
      <c r="AP9" s="25" t="n">
        <f t="shared" si="5"/>
        <v>216.44437929573604</v>
      </c>
      <c r="AQ9" s="25" t="n">
        <f t="shared" si="5"/>
        <v>241.39956827744783</v>
      </c>
      <c r="AR9" s="25" t="n">
        <f t="shared" si="5"/>
        <v>207.68887197726832</v>
      </c>
      <c r="AS9" s="25" t="n">
        <f t="shared" si="5"/>
        <v>209.69895234781399</v>
      </c>
      <c r="AT9" s="25" t="n">
        <f t="shared" si="5"/>
        <v>102.38265966045259</v>
      </c>
    </row>
    <row r="10">
      <c r="A10" s="2" t="str">
        <f>L10</f>
        <v>R&amp;D</v>
      </c>
      <c r="B10" s="13" t="n">
        <f t="shared" ref="B10:B13" si="6">AL10</f>
        <v>28.531477613735866</v>
      </c>
      <c r="C10" s="13" t="n">
        <f t="shared" ref="C10:C13" si="7">AR10</f>
        <v>34.980117412325917</v>
      </c>
      <c r="D10" s="13" t="n">
        <f t="shared" ref="D10:D13" si="8">AS10</f>
        <v>35.1154736016925</v>
      </c>
      <c r="E10" s="13" t="n">
        <f t="shared" ref="E10:E13" si="9">AT10</f>
        <v>21.470855387622045</v>
      </c>
      <c r="F10" s="10" t="n">
        <f t="shared" ref="F10:F13" si="10">(D10/C10)-1</f>
        <v>3.869517868424488E-3</v>
      </c>
      <c r="G10" s="23" t="n">
        <f t="shared" ref="G10:G13" si="11">(D10/B10)-1</f>
        <v>0.23076253102247013</v>
      </c>
      <c r="H10" s="23" t="n">
        <f t="shared" ref="H10:H13" si="12">E10/D10</f>
        <v>0.61143573431933407</v>
      </c>
      <c r="I10" s="9" t="n">
        <f t="shared" ref="I10:I13" si="13">AS18</f>
        <v>8.4754332273422175E-2</v>
      </c>
      <c r="J10" s="9" t="n">
        <f t="shared" si="4"/>
        <v>0.10421684391880273</v>
      </c>
      <c r="L10" s="1" t="str">
        <f t="shared" si="2"/>
        <v>R&amp;D</v>
      </c>
      <c r="M10" s="25" t="n">
        <f t="shared" ref="M10:AT10" si="14">IF(M3="","",M3/VLOOKUP(M$8,deflator,2,FALSE)/1000000000)</f>
        <v>41.571307165902155</v>
      </c>
      <c r="N10" s="25" t="n">
        <f t="shared" si="14"/>
        <v>40.459107751098784</v>
      </c>
      <c r="O10" s="25" t="n">
        <f t="shared" si="14"/>
        <v>41.2201440986695</v>
      </c>
      <c r="P10" s="25" t="n">
        <f t="shared" si="14"/>
        <v>41.39229547710331</v>
      </c>
      <c r="Q10" s="25" t="n">
        <f t="shared" si="14"/>
        <v>40.333298146693885</v>
      </c>
      <c r="R10" s="25" t="n">
        <f t="shared" si="14"/>
        <v>39.077664205970272</v>
      </c>
      <c r="S10" s="25" t="n">
        <f t="shared" si="14"/>
        <v>35.937176754678688</v>
      </c>
      <c r="T10" s="25" t="n">
        <f t="shared" si="14"/>
        <v>34.613157322284472</v>
      </c>
      <c r="U10" s="25" t="n">
        <f t="shared" si="14"/>
        <v>34.5116474896368</v>
      </c>
      <c r="V10" s="25" t="n">
        <f t="shared" si="14"/>
        <v>33.084085662959716</v>
      </c>
      <c r="W10" s="25" t="n">
        <f t="shared" si="14"/>
        <v>32.450890565687608</v>
      </c>
      <c r="X10" s="25" t="n">
        <f t="shared" si="14"/>
        <v>34.398369297500587</v>
      </c>
      <c r="Y10" s="25" t="n">
        <f t="shared" si="14"/>
        <v>40.280364499505737</v>
      </c>
      <c r="Z10" s="25" t="n">
        <f t="shared" si="14"/>
        <v>45.119088247166133</v>
      </c>
      <c r="AA10" s="25" t="n">
        <f t="shared" si="14"/>
        <v>46.539793516012757</v>
      </c>
      <c r="AB10" s="25" t="n">
        <f t="shared" si="14"/>
        <v>51.657545592148487</v>
      </c>
      <c r="AC10" s="25" t="n">
        <f t="shared" si="14"/>
        <v>55.056814835385595</v>
      </c>
      <c r="AD10" s="25" t="n">
        <f t="shared" si="14"/>
        <v>57.52593780733983</v>
      </c>
      <c r="AE10" s="25" t="n">
        <f t="shared" si="14"/>
        <v>54.884149262763295</v>
      </c>
      <c r="AF10" s="25" t="n">
        <f t="shared" si="14"/>
        <v>57.768630847933963</v>
      </c>
      <c r="AG10" s="25" t="n">
        <f t="shared" si="14"/>
        <v>54.250405674361055</v>
      </c>
      <c r="AH10" s="25" t="n">
        <f t="shared" si="14"/>
        <v>50.056680980534225</v>
      </c>
      <c r="AI10" s="25" t="n">
        <f t="shared" si="14"/>
        <v>44.045289970350858</v>
      </c>
      <c r="AJ10" s="25" t="n">
        <f t="shared" si="14"/>
        <v>34.613222080476653</v>
      </c>
      <c r="AK10" s="25" t="n">
        <f t="shared" si="14"/>
        <v>31.179729609945657</v>
      </c>
      <c r="AL10" s="25" t="n">
        <f t="shared" si="14"/>
        <v>28.531477613735866</v>
      </c>
      <c r="AM10" s="25" t="n">
        <f t="shared" si="14"/>
        <v>29.247139179208624</v>
      </c>
      <c r="AN10" s="25" t="n">
        <f t="shared" si="14"/>
        <v>29.974025589947921</v>
      </c>
      <c r="AO10" s="25" t="n">
        <f t="shared" si="14"/>
        <v>31.161507080637147</v>
      </c>
      <c r="AP10" s="25" t="n">
        <f t="shared" si="14"/>
        <v>34.612267555498725</v>
      </c>
      <c r="AQ10" s="25" t="n">
        <f t="shared" si="14"/>
        <v>35.094311207278288</v>
      </c>
      <c r="AR10" s="25" t="n">
        <f t="shared" si="14"/>
        <v>34.980117412325917</v>
      </c>
      <c r="AS10" s="25" t="n">
        <f t="shared" si="14"/>
        <v>35.1154736016925</v>
      </c>
      <c r="AT10" s="25" t="n">
        <f t="shared" si="14"/>
        <v>21.470855387622045</v>
      </c>
    </row>
    <row r="11">
      <c r="A11" s="2" t="str">
        <f>L11</f>
        <v>Services (Non-R&amp;D)</v>
      </c>
      <c r="B11" s="13" t="n">
        <f t="shared" si="6"/>
        <v>144.64987579000893</v>
      </c>
      <c r="C11" s="13" t="n">
        <f t="shared" si="7"/>
        <v>171.21321204813361</v>
      </c>
      <c r="D11" s="13" t="n">
        <f t="shared" si="8"/>
        <v>169.506266099698</v>
      </c>
      <c r="E11" s="13" t="n">
        <f t="shared" si="9"/>
        <v>82.16744649948302</v>
      </c>
      <c r="F11" s="10" t="n">
        <f t="shared" si="10"/>
        <v>-9.9697092766166673E-3</v>
      </c>
      <c r="G11" s="23" t="n">
        <f t="shared" si="11"/>
        <v>0.17183831077583211</v>
      </c>
      <c r="H11" s="23" t="n">
        <f t="shared" si="12"/>
        <v>0.48474577601252122</v>
      </c>
      <c r="I11" s="9" t="n">
        <f t="shared" si="13"/>
        <v>0.40911851460116683</v>
      </c>
      <c r="J11" s="9" t="n">
        <f t="shared" si="4"/>
        <v>0.3988304980145273</v>
      </c>
      <c r="L11" s="1" t="str">
        <f t="shared" si="2"/>
        <v>Services (Non-R&amp;D)</v>
      </c>
      <c r="M11" s="25" t="n">
        <f t="shared" ref="M11:AT11" si="15">IF(M4="","",M4/VLOOKUP(M$8,deflator,2,FALSE)/1000000000)</f>
        <v>61.719532305281433</v>
      </c>
      <c r="N11" s="25" t="n">
        <f t="shared" si="15"/>
        <v>80.003047377424181</v>
      </c>
      <c r="O11" s="25" t="n">
        <f t="shared" si="15"/>
        <v>77.32542705313783</v>
      </c>
      <c r="P11" s="25" t="n">
        <f t="shared" si="15"/>
        <v>70.330657761696088</v>
      </c>
      <c r="Q11" s="25" t="n">
        <f t="shared" si="15"/>
        <v>77.198494980028102</v>
      </c>
      <c r="R11" s="25" t="n">
        <f t="shared" si="15"/>
        <v>78.20993485420027</v>
      </c>
      <c r="S11" s="25" t="n">
        <f t="shared" si="15"/>
        <v>78.076696837100428</v>
      </c>
      <c r="T11" s="25" t="n">
        <f t="shared" si="15"/>
        <v>78.168200573702123</v>
      </c>
      <c r="U11" s="25" t="n">
        <f t="shared" si="15"/>
        <v>80.493097164000957</v>
      </c>
      <c r="V11" s="25" t="n">
        <f t="shared" si="15"/>
        <v>83.002865968876037</v>
      </c>
      <c r="W11" s="25" t="n">
        <f t="shared" si="15"/>
        <v>84.778521284718664</v>
      </c>
      <c r="X11" s="25" t="n">
        <f t="shared" si="15"/>
        <v>90.146228041638565</v>
      </c>
      <c r="Y11" s="25" t="n">
        <f t="shared" si="15"/>
        <v>103.92403304618627</v>
      </c>
      <c r="Z11" s="25" t="n">
        <f t="shared" si="15"/>
        <v>132.54037574318465</v>
      </c>
      <c r="AA11" s="25" t="n">
        <f t="shared" si="15"/>
        <v>140.73174082017664</v>
      </c>
      <c r="AB11" s="25" t="n">
        <f t="shared" si="15"/>
        <v>153.796549143325</v>
      </c>
      <c r="AC11" s="25" t="n">
        <f t="shared" si="15"/>
        <v>166.97877822260369</v>
      </c>
      <c r="AD11" s="25" t="n">
        <f t="shared" si="15"/>
        <v>173.32148011569382</v>
      </c>
      <c r="AE11" s="25" t="n">
        <f t="shared" si="15"/>
        <v>195.69663188469937</v>
      </c>
      <c r="AF11" s="25" t="n">
        <f t="shared" si="15"/>
        <v>216.56250917745126</v>
      </c>
      <c r="AG11" s="25" t="n">
        <f t="shared" si="15"/>
        <v>207.91744130427884</v>
      </c>
      <c r="AH11" s="25" t="n">
        <f t="shared" si="15"/>
        <v>200.61911352730939</v>
      </c>
      <c r="AI11" s="25" t="n">
        <f t="shared" si="15"/>
        <v>190.2909051466591</v>
      </c>
      <c r="AJ11" s="25" t="n">
        <f t="shared" si="15"/>
        <v>161.94808560070166</v>
      </c>
      <c r="AK11" s="25" t="n">
        <f t="shared" si="15"/>
        <v>155.54074610167612</v>
      </c>
      <c r="AL11" s="25" t="n">
        <f t="shared" si="15"/>
        <v>144.64987579000893</v>
      </c>
      <c r="AM11" s="25" t="n">
        <f t="shared" si="15"/>
        <v>148.84747127533248</v>
      </c>
      <c r="AN11" s="25" t="n">
        <f t="shared" si="15"/>
        <v>153.51187343604903</v>
      </c>
      <c r="AO11" s="25" t="n">
        <f t="shared" si="15"/>
        <v>169.58955493473292</v>
      </c>
      <c r="AP11" s="25" t="n">
        <f t="shared" si="15"/>
        <v>178.85132749963952</v>
      </c>
      <c r="AQ11" s="25" t="n">
        <f t="shared" si="15"/>
        <v>190.5779758704393</v>
      </c>
      <c r="AR11" s="25" t="n">
        <f t="shared" si="15"/>
        <v>171.21321204813361</v>
      </c>
      <c r="AS11" s="25" t="n">
        <f t="shared" si="15"/>
        <v>169.506266099698</v>
      </c>
      <c r="AT11" s="25" t="n">
        <f t="shared" si="15"/>
        <v>82.16744649948302</v>
      </c>
    </row>
    <row r="12">
      <c r="A12" s="2" t="str">
        <f>L12</f>
        <v>Unlabeled</v>
      </c>
      <c r="B12" s="13" t="n">
        <f t="shared" si="6"/>
        <v>3.598342701226736E-5</v>
      </c>
      <c r="C12" s="13" t="n">
        <f t="shared" si="7"/>
        <v>4.1308290652077408E-4</v>
      </c>
      <c r="D12" s="13" t="n">
        <f t="shared" si="8"/>
        <v>0</v>
      </c>
      <c r="E12" s="13" t="n">
        <f t="shared" si="9"/>
        <v>9.5379837943531944E-6</v>
      </c>
      <c r="F12" s="10" t="n">
        <f t="shared" si="10"/>
        <v>-1</v>
      </c>
      <c r="G12" s="23" t="n">
        <f t="shared" si="11"/>
        <v>-1</v>
      </c>
      <c r="H12" s="23" t="e">
        <f t="shared" si="12"/>
        <v>#DIV/0!</v>
      </c>
      <c r="I12" s="9" t="n">
        <f t="shared" si="13"/>
        <v>0</v>
      </c>
      <c r="J12" s="9" t="n">
        <f t="shared" si="4"/>
        <v>4.6296179190384228E-8</v>
      </c>
      <c r="L12" s="1" t="str">
        <f t="shared" si="2"/>
        <v>Unlabeled</v>
      </c>
      <c r="M12" s="25" t="str">
        <f t="shared" ref="M12:AT12" si="16">IF(M5="","",M5/VLOOKUP(M$8,deflator,2,FALSE)/1000000000)</f>
      </c>
      <c r="N12" s="25" t="str">
        <f t="shared" si="16"/>
      </c>
      <c r="O12" s="25" t="str">
        <f t="shared" si="16"/>
      </c>
      <c r="P12" s="25" t="str">
        <f t="shared" si="16"/>
      </c>
      <c r="Q12" s="25" t="str">
        <f t="shared" si="16"/>
      </c>
      <c r="R12" s="25" t="str">
        <f t="shared" si="16"/>
      </c>
      <c r="S12" s="25" t="str">
        <f t="shared" si="16"/>
      </c>
      <c r="T12" s="25" t="str">
        <f t="shared" si="16"/>
      </c>
      <c r="U12" s="25" t="str">
        <f t="shared" si="16"/>
      </c>
      <c r="V12" s="25" t="str">
        <f t="shared" si="16"/>
      </c>
      <c r="W12" s="25" t="n">
        <f t="shared" si="16"/>
        <v>4.7675602734119006E-2</v>
      </c>
      <c r="X12" s="25" t="n">
        <f t="shared" si="16"/>
        <v>1.5520128638118174E-2</v>
      </c>
      <c r="Y12" s="25" t="n">
        <f t="shared" si="16"/>
        <v>0.13057936587348279</v>
      </c>
      <c r="Z12" s="25" t="n">
        <f t="shared" si="16"/>
        <v>0.11541703964743305</v>
      </c>
      <c r="AA12" s="25" t="n">
        <f t="shared" si="16"/>
        <v>1.0528669911007831E-2</v>
      </c>
      <c r="AB12" s="25" t="n">
        <f t="shared" si="16"/>
        <v>5.4896935336596524E-3</v>
      </c>
      <c r="AC12" s="25" t="n">
        <f t="shared" si="16"/>
        <v>0.15344290838277924</v>
      </c>
      <c r="AD12" s="25" t="n">
        <f t="shared" si="16"/>
        <v>2.4559459532689797E-2</v>
      </c>
      <c r="AE12" s="25" t="n">
        <f t="shared" si="16"/>
        <v>4.9060741584320514E-4</v>
      </c>
      <c r="AF12" s="25" t="n">
        <f t="shared" si="16"/>
        <v>1.3013533805184057E-3</v>
      </c>
      <c r="AG12" s="25" t="n">
        <f t="shared" si="16"/>
        <v>-3.3218473425493552E-4</v>
      </c>
      <c r="AH12" s="25" t="n">
        <f t="shared" si="16"/>
        <v>-1.805917005966906E-4</v>
      </c>
      <c r="AI12" s="25" t="n">
        <f t="shared" si="16"/>
        <v>-8.1574936643735501E-6</v>
      </c>
      <c r="AJ12" s="25" t="n">
        <f t="shared" si="16"/>
        <v>-1.2332448759280271E-4</v>
      </c>
      <c r="AK12" s="25" t="str">
        <f t="shared" si="16"/>
      </c>
      <c r="AL12" s="25" t="n">
        <f t="shared" si="16"/>
        <v>3.598342701226736E-5</v>
      </c>
      <c r="AM12" s="25" t="n">
        <f t="shared" si="16"/>
        <v>4.2605516858879354E-3</v>
      </c>
      <c r="AN12" s="25" t="n">
        <f t="shared" si="16"/>
        <v>1.572643058881799E-3</v>
      </c>
      <c r="AO12" s="25" t="n">
        <f t="shared" si="16"/>
        <v>-2.429934765028397E-4</v>
      </c>
      <c r="AP12" s="25" t="n">
        <f t="shared" si="16"/>
        <v>5.217795985436942E-4</v>
      </c>
      <c r="AQ12" s="25" t="n">
        <f t="shared" si="16"/>
        <v>3.4765657256334288E-4</v>
      </c>
      <c r="AR12" s="25" t="n">
        <f t="shared" si="16"/>
        <v>4.1308290652077408E-4</v>
      </c>
      <c r="AS12" s="25" t="n">
        <f t="shared" si="16"/>
        <v>0</v>
      </c>
      <c r="AT12" s="25" t="n">
        <f t="shared" si="16"/>
        <v>9.5379837943531944E-6</v>
      </c>
    </row>
    <row r="13">
      <c r="A13" s="2" t="str">
        <f>L13</f>
        <v>Grand Total</v>
      </c>
      <c r="B13" s="13" t="n">
        <f t="shared" si="6"/>
        <v>328.86986160695386</v>
      </c>
      <c r="C13" s="13" t="n">
        <f t="shared" si="7"/>
        <v>413.88261452063438</v>
      </c>
      <c r="D13" s="13" t="n">
        <f t="shared" si="8"/>
        <v>414.32069204920447</v>
      </c>
      <c r="E13" s="13" t="n">
        <f t="shared" si="9"/>
        <v>206.02097108554145</v>
      </c>
      <c r="F13" s="10" t="n">
        <f t="shared" si="10"/>
        <v>1.0584583966579686E-3</v>
      </c>
      <c r="G13" s="23" t="n">
        <f t="shared" si="11"/>
        <v>0.25983174628624517</v>
      </c>
      <c r="H13" s="23" t="n">
        <f t="shared" si="12"/>
        <v>0.49725001680841596</v>
      </c>
      <c r="I13" s="9" t="b">
        <f t="shared" si="13"/>
        <v>1</v>
      </c>
      <c r="J13" s="9" t="b">
        <f t="shared" si="4"/>
        <v>1</v>
      </c>
      <c r="L13" s="1" t="str">
        <f t="shared" si="2"/>
        <v>Grand Total</v>
      </c>
      <c r="M13" s="25" t="n">
        <f t="shared" ref="M13:AT13" si="17">IF(M6="","",M6/VLOOKUP(M$8,deflator,2,FALSE)/1000000000)</f>
        <v>239.19968123054471</v>
      </c>
      <c r="N13" s="25" t="n">
        <f t="shared" si="17"/>
        <v>261.29072911994291</v>
      </c>
      <c r="O13" s="25" t="n">
        <f t="shared" si="17"/>
        <v>231.05264270919878</v>
      </c>
      <c r="P13" s="25" t="n">
        <f t="shared" si="17"/>
        <v>222.03007008275242</v>
      </c>
      <c r="Q13" s="25" t="n">
        <f t="shared" si="17"/>
        <v>209.75545071641369</v>
      </c>
      <c r="R13" s="25" t="n">
        <f t="shared" si="17"/>
        <v>204.40529624658194</v>
      </c>
      <c r="S13" s="25" t="n">
        <f t="shared" si="17"/>
        <v>203.82966328577427</v>
      </c>
      <c r="T13" s="25" t="n">
        <f t="shared" si="17"/>
        <v>196.10140143807629</v>
      </c>
      <c r="U13" s="25" t="n">
        <f t="shared" si="17"/>
        <v>195.32573317812</v>
      </c>
      <c r="V13" s="25" t="n">
        <f t="shared" si="17"/>
        <v>201.52929472562869</v>
      </c>
      <c r="W13" s="25" t="n">
        <f t="shared" si="17"/>
        <v>213.56475258137903</v>
      </c>
      <c r="X13" s="25" t="n">
        <f t="shared" si="17"/>
        <v>227.14667307963123</v>
      </c>
      <c r="Y13" s="25" t="n">
        <f t="shared" si="17"/>
        <v>263.70993880780122</v>
      </c>
      <c r="Z13" s="25" t="n">
        <f t="shared" si="17"/>
        <v>322.34222801478438</v>
      </c>
      <c r="AA13" s="25" t="n">
        <f t="shared" si="17"/>
        <v>341.76616162844613</v>
      </c>
      <c r="AB13" s="25" t="n">
        <f t="shared" si="17"/>
        <v>383.52616139143123</v>
      </c>
      <c r="AC13" s="25" t="n">
        <f t="shared" si="17"/>
        <v>412.68070234721102</v>
      </c>
      <c r="AD13" s="25" t="n">
        <f t="shared" si="17"/>
        <v>446.55681657988896</v>
      </c>
      <c r="AE13" s="25" t="n">
        <f t="shared" si="17"/>
        <v>503.8640984600915</v>
      </c>
      <c r="AF13" s="25" t="n">
        <f t="shared" si="17"/>
        <v>503.50276780955426</v>
      </c>
      <c r="AG13" s="25" t="n">
        <f t="shared" si="17"/>
        <v>474.10678563496958</v>
      </c>
      <c r="AH13" s="25" t="n">
        <f t="shared" si="17"/>
        <v>472.64262500767012</v>
      </c>
      <c r="AI13" s="25" t="n">
        <f t="shared" si="17"/>
        <v>450.37155703864977</v>
      </c>
      <c r="AJ13" s="25" t="n">
        <f t="shared" si="17"/>
        <v>379.1392703952684</v>
      </c>
      <c r="AK13" s="25" t="n">
        <f t="shared" si="17"/>
        <v>343.68014971900129</v>
      </c>
      <c r="AL13" s="25" t="n">
        <f t="shared" si="17"/>
        <v>328.86986160695386</v>
      </c>
      <c r="AM13" s="25" t="n">
        <f t="shared" si="17"/>
        <v>354.92820408839702</v>
      </c>
      <c r="AN13" s="25" t="n">
        <f t="shared" si="17"/>
        <v>374.71140239752464</v>
      </c>
      <c r="AO13" s="25" t="n">
        <f t="shared" si="17"/>
        <v>409.89577895195532</v>
      </c>
      <c r="AP13" s="25" t="n">
        <f t="shared" si="17"/>
        <v>429.90849613047283</v>
      </c>
      <c r="AQ13" s="25" t="n">
        <f t="shared" si="17"/>
        <v>467.07220301173794</v>
      </c>
      <c r="AR13" s="25" t="n">
        <f t="shared" si="17"/>
        <v>413.88261452063438</v>
      </c>
      <c r="AS13" s="25" t="n">
        <f t="shared" si="17"/>
        <v>414.32069204920447</v>
      </c>
      <c r="AT13" s="25" t="n">
        <f t="shared" si="17"/>
        <v>206.02097108554145</v>
      </c>
    </row>
    <row r="14">
      <c r="A14" s="2"/>
      <c r="B14" s="13"/>
      <c r="C14" s="13"/>
      <c r="D14" s="13"/>
      <c r="E14" s="13"/>
      <c r="H14" s="23"/>
      <c r="I14" s="9"/>
      <c r="J14" s="9"/>
      <c r="L14" s="41" t="s">
        <v>88</v>
      </c>
      <c r="M14" s="22" t="b">
        <f>M13=SUM(M9:M12)</f>
        <v>1</v>
      </c>
      <c r="N14" s="22" t="b">
        <f t="shared" ref="N14:AT14" si="18">N13=SUM(N9:N12)</f>
        <v>1</v>
      </c>
      <c r="O14" s="22" t="b">
        <f t="shared" si="18"/>
        <v>1</v>
      </c>
      <c r="P14" s="22" t="b">
        <f t="shared" si="18"/>
        <v>1</v>
      </c>
      <c r="Q14" s="22" t="b">
        <f t="shared" si="18"/>
        <v>1</v>
      </c>
      <c r="R14" s="22" t="b">
        <f t="shared" si="18"/>
        <v>1</v>
      </c>
      <c r="S14" s="22" t="b">
        <f t="shared" si="18"/>
        <v>1</v>
      </c>
      <c r="T14" s="22" t="b">
        <f t="shared" si="18"/>
        <v>1</v>
      </c>
      <c r="U14" s="22" t="b">
        <f t="shared" si="18"/>
        <v>1</v>
      </c>
      <c r="V14" s="22" t="b">
        <f t="shared" si="18"/>
        <v>1</v>
      </c>
      <c r="W14" s="22" t="b">
        <f t="shared" si="18"/>
        <v>1</v>
      </c>
      <c r="X14" s="22" t="b">
        <f t="shared" si="18"/>
        <v>1</v>
      </c>
      <c r="Y14" s="22" t="b">
        <f t="shared" si="18"/>
        <v>1</v>
      </c>
      <c r="Z14" s="22" t="b">
        <f t="shared" si="18"/>
        <v>1</v>
      </c>
      <c r="AA14" s="22" t="b">
        <f t="shared" si="18"/>
        <v>1</v>
      </c>
      <c r="AB14" s="22" t="b">
        <f t="shared" si="18"/>
        <v>1</v>
      </c>
      <c r="AC14" s="22" t="b">
        <f t="shared" si="18"/>
        <v>1</v>
      </c>
      <c r="AD14" s="22" t="b">
        <f t="shared" si="18"/>
        <v>1</v>
      </c>
      <c r="AE14" s="22" t="b">
        <f t="shared" si="18"/>
        <v>1</v>
      </c>
      <c r="AF14" s="22" t="b">
        <f t="shared" si="18"/>
        <v>1</v>
      </c>
      <c r="AG14" s="22" t="b">
        <f t="shared" si="18"/>
        <v>1</v>
      </c>
      <c r="AH14" s="22" t="b">
        <f t="shared" si="18"/>
        <v>1</v>
      </c>
      <c r="AI14" s="22" t="b">
        <f t="shared" si="18"/>
        <v>1</v>
      </c>
      <c r="AJ14" s="22" t="b">
        <f t="shared" si="18"/>
        <v>1</v>
      </c>
      <c r="AK14" s="22" t="b">
        <f t="shared" si="18"/>
        <v>1</v>
      </c>
      <c r="AL14" s="22" t="b">
        <f t="shared" si="18"/>
        <v>1</v>
      </c>
      <c r="AM14" s="22" t="b">
        <f t="shared" si="18"/>
        <v>1</v>
      </c>
      <c r="AN14" s="22" t="b">
        <f t="shared" si="18"/>
        <v>1</v>
      </c>
      <c r="AO14" s="22" t="b">
        <f t="shared" si="18"/>
        <v>1</v>
      </c>
      <c r="AP14" s="22" t="b">
        <f t="shared" si="18"/>
        <v>1</v>
      </c>
      <c r="AQ14" s="22" t="b">
        <f t="shared" si="18"/>
        <v>1</v>
      </c>
      <c r="AR14" s="22" t="b">
        <f t="shared" si="18"/>
        <v>1</v>
      </c>
      <c r="AS14" s="22" t="b">
        <f t="shared" si="18"/>
        <v>1</v>
      </c>
      <c r="AT14" s="22" t="b">
        <f t="shared" si="18"/>
        <v>1</v>
      </c>
    </row>
    <row r="15">
      <c r="A15" s="2"/>
      <c r="B15" s="13"/>
      <c r="C15" s="13"/>
      <c r="D15" s="13"/>
      <c r="E15" s="13"/>
      <c r="H15" s="23"/>
      <c r="I15" s="9"/>
      <c r="J15" s="9"/>
      <c r="L15" s="4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ht="12.75" customHeight="1">
      <c r="A16" s="2"/>
      <c r="B16" s="13"/>
      <c r="C16" s="13"/>
      <c r="D16" s="13"/>
      <c r="E16" s="13"/>
      <c r="H16" s="23"/>
      <c r="I16" s="9"/>
      <c r="J16" s="9"/>
      <c r="M16" t="n">
        <f>M8</f>
        <v>1990</v>
      </c>
      <c r="N16" t="n">
        <f t="shared" ref="N16:AT16" si="19">N8</f>
        <v>1991</v>
      </c>
      <c r="O16" t="n">
        <f t="shared" si="19"/>
        <v>1992</v>
      </c>
      <c r="P16" t="n">
        <f t="shared" si="19"/>
        <v>1993</v>
      </c>
      <c r="Q16" t="n">
        <f t="shared" si="19"/>
        <v>1994</v>
      </c>
      <c r="R16" t="n">
        <f t="shared" si="19"/>
        <v>1995</v>
      </c>
      <c r="S16" t="n">
        <f t="shared" si="19"/>
        <v>1996</v>
      </c>
      <c r="T16" t="n">
        <f t="shared" si="19"/>
        <v>1997</v>
      </c>
      <c r="U16" t="n">
        <f t="shared" si="19"/>
        <v>1998</v>
      </c>
      <c r="V16" t="n">
        <f t="shared" si="19"/>
        <v>1999</v>
      </c>
      <c r="W16" t="n">
        <f t="shared" si="19"/>
        <v>2000</v>
      </c>
      <c r="X16" t="n">
        <f t="shared" si="19"/>
        <v>2001</v>
      </c>
      <c r="Y16" t="n">
        <f t="shared" si="19"/>
        <v>2002</v>
      </c>
      <c r="Z16" t="n">
        <f t="shared" si="19"/>
        <v>2003</v>
      </c>
      <c r="AA16" t="n">
        <f t="shared" si="19"/>
        <v>2004</v>
      </c>
      <c r="AB16" t="n">
        <f t="shared" si="19"/>
        <v>2005</v>
      </c>
      <c r="AC16" t="n">
        <f t="shared" si="19"/>
        <v>2006</v>
      </c>
      <c r="AD16" t="n">
        <f t="shared" si="19"/>
        <v>2007</v>
      </c>
      <c r="AE16" t="n">
        <f t="shared" si="19"/>
        <v>2008</v>
      </c>
      <c r="AF16" t="n">
        <f t="shared" si="19"/>
        <v>2009</v>
      </c>
      <c r="AG16" t="n">
        <f t="shared" si="19"/>
        <v>2010</v>
      </c>
      <c r="AH16" t="n">
        <f t="shared" si="19"/>
        <v>2011</v>
      </c>
      <c r="AI16" t="n">
        <f t="shared" si="19"/>
        <v>2012</v>
      </c>
      <c r="AJ16" t="n">
        <f t="shared" si="19"/>
        <v>2013</v>
      </c>
      <c r="AK16" t="n">
        <f t="shared" si="19"/>
        <v>2014</v>
      </c>
      <c r="AL16" t="n">
        <f t="shared" si="19"/>
        <v>2015</v>
      </c>
      <c r="AM16" t="n">
        <f t="shared" si="19"/>
        <v>2016</v>
      </c>
      <c r="AN16" t="n">
        <f t="shared" si="19"/>
        <v>2017</v>
      </c>
      <c r="AO16" t="n">
        <f t="shared" si="19"/>
        <v>2018</v>
      </c>
      <c r="AP16" t="n">
        <f t="shared" si="19"/>
        <v>2019</v>
      </c>
      <c r="AQ16" t="n">
        <f t="shared" si="19"/>
        <v>2020</v>
      </c>
      <c r="AR16" t="n">
        <f t="shared" si="19"/>
        <v>2021</v>
      </c>
      <c r="AS16" t="n">
        <f t="shared" si="19"/>
        <v>2022</v>
      </c>
      <c r="AT16" t="n">
        <f t="shared" si="19"/>
        <v>2023</v>
      </c>
    </row>
    <row r="17" ht="12.75" customHeight="1">
      <c r="A17" s="2"/>
      <c r="B17" s="13"/>
      <c r="C17" s="13"/>
      <c r="D17" s="13"/>
      <c r="E17" s="13"/>
      <c r="H17" s="23"/>
      <c r="I17" s="9"/>
      <c r="J17" s="9"/>
      <c r="L17" s="43" t="str">
        <f>L9</f>
        <v>Products (All)</v>
      </c>
      <c r="M17" s="42" t="n">
        <f t="shared" ref="M17:AT17" si="20">IF(M9="","",M9/M$13)</f>
        <v>0.56818153377206992</v>
      </c>
      <c r="N17" s="42" t="n">
        <f t="shared" si="20"/>
        <v>0.53897271619910392</v>
      </c>
      <c r="O17" s="42" t="n">
        <f t="shared" si="20"/>
        <v>0.48693263248666679</v>
      </c>
      <c r="P17" s="42" t="n">
        <f t="shared" si="20"/>
        <v>0.49681161116077943</v>
      </c>
      <c r="Q17" s="42" t="n">
        <f t="shared" si="20"/>
        <v>0.43967228157697197</v>
      </c>
      <c r="R17" s="42" t="n">
        <f t="shared" si="20"/>
        <v>0.42620078239713505</v>
      </c>
      <c r="S17" s="42" t="n">
        <f t="shared" si="20"/>
        <v>0.4406414073699918</v>
      </c>
      <c r="T17" s="42" t="n">
        <f t="shared" si="20"/>
        <v>0.42488244821850502</v>
      </c>
      <c r="U17" s="42" t="n">
        <f t="shared" si="20"/>
        <v>0.4112155997962465</v>
      </c>
      <c r="V17" s="42" t="n">
        <f t="shared" si="20"/>
        <v>0.42396984125865234</v>
      </c>
      <c r="W17" s="42" t="n">
        <f t="shared" si="20"/>
        <v>0.45085934811058365</v>
      </c>
      <c r="X17" s="42" t="n">
        <f t="shared" si="20"/>
        <v>0.45163133679659917</v>
      </c>
      <c r="Y17" s="42" t="n">
        <f t="shared" si="20"/>
        <v>0.45267524779655471</v>
      </c>
      <c r="Z17" s="42" t="n">
        <f t="shared" si="20"/>
        <v>0.44849025172760004</v>
      </c>
      <c r="AA17" s="42" t="n">
        <f t="shared" si="20"/>
        <v>0.45201695184292229</v>
      </c>
      <c r="AB17" s="42" t="n">
        <f t="shared" si="20"/>
        <v>0.46428795448112159</v>
      </c>
      <c r="AC17" s="42" t="n">
        <f t="shared" si="20"/>
        <v>0.4615957695559213</v>
      </c>
      <c r="AD17" s="42" t="n">
        <f t="shared" si="20"/>
        <v>0.48299529016088055</v>
      </c>
      <c r="AE17" s="42" t="n">
        <f t="shared" si="20"/>
        <v>0.50268083691474641</v>
      </c>
      <c r="AF17" s="42" t="n">
        <f t="shared" si="20"/>
        <v>0.45515206883126846</v>
      </c>
      <c r="AG17" s="42" t="n">
        <f t="shared" si="20"/>
        <v>0.44702855403601638</v>
      </c>
      <c r="AH17" s="42" t="n">
        <f t="shared" si="20"/>
        <v>0.46962969344528543</v>
      </c>
      <c r="AI17" s="42" t="n">
        <f t="shared" si="20"/>
        <v>0.47968253479336365</v>
      </c>
      <c r="AJ17" s="42" t="n">
        <f t="shared" si="20"/>
        <v>0.48155941706653721</v>
      </c>
      <c r="AK17" s="42" t="n">
        <f t="shared" si="20"/>
        <v>0.45670276312353913</v>
      </c>
      <c r="AL17" s="44" t="n">
        <f t="shared" si="20"/>
        <v>0.47340449945471685</v>
      </c>
      <c r="AM17" s="44" t="n">
        <f t="shared" si="20"/>
        <v>0.49821155671846695</v>
      </c>
      <c r="AN17" s="44" t="n">
        <f t="shared" si="20"/>
        <v>0.51032322343263725</v>
      </c>
      <c r="AO17" s="44" t="n">
        <f t="shared" si="20"/>
        <v>0.51023936002662773</v>
      </c>
      <c r="AP17" s="44" t="n">
        <f t="shared" si="20"/>
        <v>0.50346615906387526</v>
      </c>
      <c r="AQ17" s="44" t="n">
        <f t="shared" si="20"/>
        <v>0.51683565564568879</v>
      </c>
      <c r="AR17" s="44" t="n">
        <f t="shared" si="20"/>
        <v>0.50180622401309838</v>
      </c>
      <c r="AS17" s="44" t="n">
        <f t="shared" si="20"/>
        <v>0.50612715312541101</v>
      </c>
      <c r="AT17" s="44" t="n">
        <f t="shared" si="20"/>
        <v>0.49695261177049077</v>
      </c>
    </row>
    <row r="18" ht="12.75" customHeight="1">
      <c r="L18" s="43" t="str">
        <f>L10</f>
        <v>R&amp;D</v>
      </c>
      <c r="M18" s="42" t="n">
        <f t="shared" ref="M18:AT18" si="21">IF(M10="","",M10/M$13)</f>
        <v>0.17379332176381548</v>
      </c>
      <c r="N18" s="42" t="n">
        <f t="shared" si="21"/>
        <v>0.15484325788124856</v>
      </c>
      <c r="O18" s="42" t="n">
        <f t="shared" si="21"/>
        <v>0.17840152622945274</v>
      </c>
      <c r="P18" s="42" t="n">
        <f t="shared" si="21"/>
        <v>0.18642652980146368</v>
      </c>
      <c r="Q18" s="42" t="n">
        <f t="shared" si="21"/>
        <v>0.19228724692939644</v>
      </c>
      <c r="R18" s="42" t="n">
        <f t="shared" si="21"/>
        <v>0.19117735657313589</v>
      </c>
      <c r="S18" s="42" t="n">
        <f t="shared" si="21"/>
        <v>0.17630984703288191</v>
      </c>
      <c r="T18" s="42" t="n">
        <f t="shared" si="21"/>
        <v>0.17650642508648468</v>
      </c>
      <c r="U18" s="42" t="n">
        <f t="shared" si="21"/>
        <v>0.17668766387358287</v>
      </c>
      <c r="V18" s="42" t="n">
        <f t="shared" si="21"/>
        <v>0.16416514387152459</v>
      </c>
      <c r="W18" s="42" t="n">
        <f t="shared" si="21"/>
        <v>0.15194871894097867</v>
      </c>
      <c r="X18" s="42" t="n">
        <f t="shared" si="21"/>
        <v>0.15143681759072689</v>
      </c>
      <c r="Y18" s="42" t="n">
        <f t="shared" si="21"/>
        <v>0.15274496168634408</v>
      </c>
      <c r="Z18" s="42" t="n">
        <f t="shared" si="21"/>
        <v>0.13997262637614058</v>
      </c>
      <c r="AA18" s="42" t="n">
        <f t="shared" si="21"/>
        <v>0.13617437517588085</v>
      </c>
      <c r="AB18" s="42" t="n">
        <f t="shared" si="21"/>
        <v>0.13469106098195527</v>
      </c>
      <c r="AC18" s="42" t="n">
        <f t="shared" si="21"/>
        <v>0.13341262269410228</v>
      </c>
      <c r="AD18" s="42" t="n">
        <f t="shared" si="21"/>
        <v>0.12882109436358463</v>
      </c>
      <c r="AE18" s="42" t="n">
        <f t="shared" si="21"/>
        <v>0.1089264931367409</v>
      </c>
      <c r="AF18" s="42" t="n">
        <f t="shared" si="21"/>
        <v>0.11473349213004617</v>
      </c>
      <c r="AG18" s="42" t="n">
        <f t="shared" si="21"/>
        <v>0.11442655392857048</v>
      </c>
      <c r="AH18" s="42" t="n">
        <f t="shared" si="21"/>
        <v>0.1059080970103403</v>
      </c>
      <c r="AI18" s="42" t="n">
        <f t="shared" si="21"/>
        <v>9.7797672348502687E-2</v>
      </c>
      <c r="AJ18" s="42" t="n">
        <f t="shared" si="21"/>
        <v>9.1294215037104789E-2</v>
      </c>
      <c r="AK18" s="42" t="n">
        <f t="shared" si="21"/>
        <v>9.0723102964889682E-2</v>
      </c>
      <c r="AL18" s="44" t="n">
        <f t="shared" si="21"/>
        <v>8.6756133487947973E-2</v>
      </c>
      <c r="AM18" s="44" t="n">
        <f t="shared" si="21"/>
        <v>8.2402972889481743E-2</v>
      </c>
      <c r="AN18" s="44" t="n">
        <f t="shared" si="21"/>
        <v>7.9992296466465704E-2</v>
      </c>
      <c r="AO18" s="44" t="n">
        <f t="shared" si="21"/>
        <v>7.6023000676690669E-2</v>
      </c>
      <c r="AP18" s="44" t="n">
        <f t="shared" si="21"/>
        <v>8.0510778147064713E-2</v>
      </c>
      <c r="AQ18" s="44" t="n">
        <f t="shared" si="21"/>
        <v>7.5136801079117813E-2</v>
      </c>
      <c r="AR18" s="44" t="n">
        <f t="shared" si="21"/>
        <v>8.4517001161888525E-2</v>
      </c>
      <c r="AS18" s="44" t="n">
        <f t="shared" si="21"/>
        <v>8.4754332273422175E-2</v>
      </c>
      <c r="AT18" s="44" t="n">
        <f t="shared" si="21"/>
        <v>0.10421684391880273</v>
      </c>
    </row>
    <row r="19" ht="12.75" customHeight="1">
      <c r="L19" s="43" t="str">
        <f>L11</f>
        <v>Services (Non-R&amp;D)</v>
      </c>
      <c r="M19" s="42" t="n">
        <f t="shared" ref="M19:AT19" si="22">IF(M11="","",M11/M$13)</f>
        <v>0.25802514446411451</v>
      </c>
      <c r="N19" s="42" t="n">
        <f t="shared" si="22"/>
        <v>0.30618402591964744</v>
      </c>
      <c r="O19" s="42" t="n">
        <f t="shared" si="22"/>
        <v>0.33466584128388033</v>
      </c>
      <c r="P19" s="42" t="n">
        <f t="shared" si="22"/>
        <v>0.31676185903775683</v>
      </c>
      <c r="Q19" s="42" t="n">
        <f t="shared" si="22"/>
        <v>0.36804047149363162</v>
      </c>
      <c r="R19" s="42" t="n">
        <f t="shared" si="22"/>
        <v>0.38262186102972906</v>
      </c>
      <c r="S19" s="42" t="n">
        <f t="shared" si="22"/>
        <v>0.38304874559712609</v>
      </c>
      <c r="T19" s="42" t="n">
        <f t="shared" si="22"/>
        <v>0.39861112669501036</v>
      </c>
      <c r="U19" s="42" t="n">
        <f t="shared" si="22"/>
        <v>0.41209673633017052</v>
      </c>
      <c r="V19" s="42" t="n">
        <f t="shared" si="22"/>
        <v>0.41186501486982319</v>
      </c>
      <c r="W19" s="42" t="n">
        <f t="shared" si="22"/>
        <v>0.39696869572339066</v>
      </c>
      <c r="X19" s="42" t="n">
        <f t="shared" si="22"/>
        <v>0.39686351915018292</v>
      </c>
      <c r="Y19" s="42" t="n">
        <f t="shared" si="22"/>
        <v>0.39408462766330871</v>
      </c>
      <c r="Z19" s="42" t="n">
        <f t="shared" si="22"/>
        <v>0.41117906443553409</v>
      </c>
      <c r="AA19" s="42" t="n">
        <f t="shared" si="22"/>
        <v>0.41177786633298796</v>
      </c>
      <c r="AB19" s="42" t="n">
        <f t="shared" si="22"/>
        <v>0.40100667079750646</v>
      </c>
      <c r="AC19" s="42" t="n">
        <f t="shared" si="22"/>
        <v>0.40461978782355384</v>
      </c>
      <c r="AD19" s="42" t="n">
        <f t="shared" si="22"/>
        <v>0.38812861808523447</v>
      </c>
      <c r="AE19" s="42" t="n">
        <f t="shared" si="22"/>
        <v>0.3883916962585488</v>
      </c>
      <c r="AF19" s="42" t="n">
        <f t="shared" si="22"/>
        <v>0.43011185443843325</v>
      </c>
      <c r="AG19" s="42" t="n">
        <f t="shared" si="22"/>
        <v>0.43854559268924137</v>
      </c>
      <c r="AH19" s="42" t="n">
        <f t="shared" si="22"/>
        <v>0.42446259163369726</v>
      </c>
      <c r="AI19" s="42" t="n">
        <f t="shared" si="22"/>
        <v>0.42251981097094193</v>
      </c>
      <c r="AJ19" s="42" t="n">
        <f t="shared" si="22"/>
        <v>0.42714669317125625</v>
      </c>
      <c r="AK19" s="42" t="n">
        <f t="shared" si="22"/>
        <v>0.4525741339115712</v>
      </c>
      <c r="AL19" s="44" t="n">
        <f t="shared" si="22"/>
        <v>0.43983925764193638</v>
      </c>
      <c r="AM19" s="44" t="n">
        <f t="shared" si="22"/>
        <v>0.41937346641029721</v>
      </c>
      <c r="AN19" s="44" t="n">
        <f t="shared" si="22"/>
        <v>0.40968028315613153</v>
      </c>
      <c r="AO19" s="44" t="n">
        <f t="shared" si="22"/>
        <v>0.41373823211439031</v>
      </c>
      <c r="AP19" s="44" t="n">
        <f t="shared" si="22"/>
        <v>0.41602184908985834</v>
      </c>
      <c r="AQ19" s="44" t="n">
        <f t="shared" si="22"/>
        <v>0.40802679894365262</v>
      </c>
      <c r="AR19" s="44" t="n">
        <f t="shared" si="22"/>
        <v>0.41367577675722272</v>
      </c>
      <c r="AS19" s="44" t="n">
        <f t="shared" si="22"/>
        <v>0.40911851460116683</v>
      </c>
      <c r="AT19" s="44" t="n">
        <f t="shared" si="22"/>
        <v>0.3988304980145273</v>
      </c>
    </row>
    <row r="20" ht="12.75" customHeight="1">
      <c r="L20" s="43" t="str">
        <f>L12</f>
        <v>Unlabeled</v>
      </c>
      <c r="M20" s="42" t="str">
        <f t="shared" ref="M20:AS20" si="23">IF(M12="","",M12/M$13)</f>
      </c>
      <c r="N20" s="42" t="str">
        <f t="shared" si="23"/>
      </c>
      <c r="O20" s="42" t="str">
        <f t="shared" si="23"/>
      </c>
      <c r="P20" s="42" t="str">
        <f t="shared" si="23"/>
      </c>
      <c r="Q20" s="42" t="str">
        <f t="shared" si="23"/>
      </c>
      <c r="R20" s="42" t="str">
        <f t="shared" si="23"/>
      </c>
      <c r="S20" s="42" t="str">
        <f t="shared" si="23"/>
      </c>
      <c r="T20" s="42" t="str">
        <f t="shared" si="23"/>
      </c>
      <c r="U20" s="42" t="str">
        <f t="shared" si="23"/>
      </c>
      <c r="V20" s="42" t="str">
        <f t="shared" si="23"/>
      </c>
      <c r="W20" s="42" t="n">
        <f t="shared" si="23"/>
        <v>2.2323722504701321E-4</v>
      </c>
      <c r="X20" s="42" t="n">
        <f t="shared" si="23"/>
        <v>6.8326462490944138E-5</v>
      </c>
      <c r="Y20" s="42" t="n">
        <f t="shared" si="23"/>
        <v>4.9516285379237258E-4</v>
      </c>
      <c r="Z20" s="42" t="n">
        <f t="shared" si="23"/>
        <v>3.580574607250633E-4</v>
      </c>
      <c r="AA20" s="42" t="n">
        <f t="shared" si="23"/>
        <v>3.0806648208941644E-5</v>
      </c>
      <c r="AB20" s="42" t="n">
        <f t="shared" si="23"/>
        <v>1.4313739416740356E-5</v>
      </c>
      <c r="AC20" s="42" t="n">
        <f t="shared" si="23"/>
        <v>3.7181992642262992E-4</v>
      </c>
      <c r="AD20" s="42" t="n">
        <f t="shared" si="23"/>
        <v>5.4997390300269022E-5</v>
      </c>
      <c r="AE20" s="42" t="n">
        <f t="shared" si="23"/>
        <v>9.7368996390613785E-7</v>
      </c>
      <c r="AF20" s="42" t="n">
        <f t="shared" si="23"/>
        <v>2.5846002519108928E-6</v>
      </c>
      <c r="AG20" s="42" t="n">
        <f t="shared" si="23"/>
        <v>-7.0065382804011477E-7</v>
      </c>
      <c r="AH20" s="42" t="n">
        <f t="shared" si="23"/>
        <v>-3.8208932297157906E-7</v>
      </c>
      <c r="AI20" s="42" t="n">
        <f t="shared" si="23"/>
        <v>-1.8112808273266454E-8</v>
      </c>
      <c r="AJ20" s="42" t="n">
        <f t="shared" si="23"/>
        <v>-3.2527489822996133E-7</v>
      </c>
      <c r="AK20" s="42" t="str">
        <f t="shared" si="23"/>
      </c>
      <c r="AL20" s="42" t="n">
        <f t="shared" si="23"/>
        <v>1.0941539865173982E-7</v>
      </c>
      <c r="AM20" s="42" t="n">
        <f t="shared" si="23"/>
        <v>1.200398175408686E-5</v>
      </c>
      <c r="AN20" s="42" t="n">
        <f t="shared" si="23"/>
        <v>4.1969447655436173E-6</v>
      </c>
      <c r="AO20" s="42" t="n">
        <f t="shared" si="23"/>
        <v>-5.9281770874571863E-7</v>
      </c>
      <c r="AP20" s="42" t="n">
        <f t="shared" si="23"/>
        <v>1.2136992016676484E-6</v>
      </c>
      <c r="AQ20" s="42" t="n">
        <f t="shared" si="23"/>
        <v>7.4433154086586902E-7</v>
      </c>
      <c r="AR20" s="42" t="n">
        <f t="shared" si="23"/>
        <v>9.9806779030622853E-7</v>
      </c>
      <c r="AS20" s="42" t="n">
        <f t="shared" si="23"/>
        <v>0</v>
      </c>
      <c r="AT20" s="42" t="n">
        <f t="shared" ref="AT20" si="24">IF(AT12="","",AT12/AT$13)</f>
        <v>4.6296179190384228E-8</v>
      </c>
    </row>
    <row r="21" ht="12.75" customHeight="1">
      <c r="L21" s="41" t="s">
        <v>24</v>
      </c>
      <c r="M21" s="42" t="b">
        <f t="shared" ref="M21:AS21" si="25">SUM(M17:M20)=1</f>
        <v>1</v>
      </c>
      <c r="N21" s="42" t="b">
        <f t="shared" si="25"/>
        <v>1</v>
      </c>
      <c r="O21" s="42" t="b">
        <f t="shared" si="25"/>
        <v>1</v>
      </c>
      <c r="P21" s="42" t="b">
        <f t="shared" si="25"/>
        <v>1</v>
      </c>
      <c r="Q21" s="42" t="b">
        <f t="shared" si="25"/>
        <v>1</v>
      </c>
      <c r="R21" s="42" t="b">
        <f t="shared" si="25"/>
        <v>1</v>
      </c>
      <c r="S21" s="42" t="b">
        <f t="shared" si="25"/>
        <v>1</v>
      </c>
      <c r="T21" s="42" t="b">
        <f t="shared" si="25"/>
        <v>1</v>
      </c>
      <c r="U21" s="42" t="b">
        <f t="shared" si="25"/>
        <v>1</v>
      </c>
      <c r="V21" s="42" t="b">
        <f t="shared" si="25"/>
        <v>1</v>
      </c>
      <c r="W21" s="42" t="b">
        <f t="shared" si="25"/>
        <v>1</v>
      </c>
      <c r="X21" s="42" t="b">
        <f t="shared" si="25"/>
        <v>1</v>
      </c>
      <c r="Y21" s="42" t="b">
        <f t="shared" si="25"/>
        <v>1</v>
      </c>
      <c r="Z21" s="42" t="b">
        <f t="shared" si="25"/>
        <v>1</v>
      </c>
      <c r="AA21" s="42" t="b">
        <f t="shared" si="25"/>
        <v>1</v>
      </c>
      <c r="AB21" s="42" t="b">
        <f t="shared" si="25"/>
        <v>1</v>
      </c>
      <c r="AC21" s="42" t="b">
        <f t="shared" si="25"/>
        <v>1</v>
      </c>
      <c r="AD21" s="42" t="b">
        <f t="shared" si="25"/>
        <v>1</v>
      </c>
      <c r="AE21" s="42" t="b">
        <f t="shared" si="25"/>
        <v>1</v>
      </c>
      <c r="AF21" s="42" t="b">
        <f t="shared" si="25"/>
        <v>1</v>
      </c>
      <c r="AG21" s="42" t="b">
        <f t="shared" si="25"/>
        <v>1</v>
      </c>
      <c r="AH21" s="42" t="b">
        <f t="shared" si="25"/>
        <v>1</v>
      </c>
      <c r="AI21" s="42" t="b">
        <f t="shared" si="25"/>
        <v>1</v>
      </c>
      <c r="AJ21" s="42" t="b">
        <f t="shared" si="25"/>
        <v>1</v>
      </c>
      <c r="AK21" s="42" t="b">
        <f t="shared" si="25"/>
        <v>1</v>
      </c>
      <c r="AL21" s="42" t="b">
        <f t="shared" si="25"/>
        <v>1</v>
      </c>
      <c r="AM21" s="42" t="b">
        <f t="shared" si="25"/>
        <v>1</v>
      </c>
      <c r="AN21" s="42" t="b">
        <f t="shared" si="25"/>
        <v>1</v>
      </c>
      <c r="AO21" s="42" t="b">
        <f t="shared" si="25"/>
        <v>1</v>
      </c>
      <c r="AP21" s="42" t="b">
        <f t="shared" si="25"/>
        <v>1</v>
      </c>
      <c r="AQ21" s="42" t="b">
        <f t="shared" si="25"/>
        <v>1</v>
      </c>
      <c r="AR21" s="42" t="b">
        <f t="shared" si="25"/>
        <v>1</v>
      </c>
      <c r="AS21" s="42" t="b">
        <f t="shared" si="25"/>
        <v>1</v>
      </c>
      <c r="AT21" s="42" t="b">
        <f t="shared" ref="AT21" si="26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F82" sqref="F82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9" max="9" width="31" hidden="0" customWidth="1"/>
    <col min="10" max="10" width="7.88671875" hidden="0" customWidth="1"/>
    <col min="11" max="11" width="8.44140625" hidden="0" customWidth="1"/>
    <col min="12" max="12" width="8.44140625" hidden="0" customWidth="1"/>
    <col min="13" max="13" width="8.441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8.4414062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12.33203125" hidden="0" customWidth="1"/>
  </cols>
  <sheetData>
    <row r="1">
      <c r="A1" t="str">
        <f>I1</f>
        <v>PlatformPortfolio</v>
      </c>
      <c r="B1" s="6"/>
      <c r="I1" s="1" t="s">
        <v>163</v>
      </c>
      <c r="J1" s="21" t="s">
        <v>164</v>
      </c>
      <c r="K1" s="21" t="s">
        <v>165</v>
      </c>
      <c r="L1" s="21" t="s">
        <v>166</v>
      </c>
      <c r="M1" s="21" t="s">
        <v>167</v>
      </c>
      <c r="N1" s="21" t="s">
        <v>168</v>
      </c>
      <c r="O1" s="21" t="s">
        <v>169</v>
      </c>
      <c r="P1" s="21" t="s">
        <v>170</v>
      </c>
      <c r="Q1" s="21" t="s">
        <v>171</v>
      </c>
      <c r="R1" s="21" t="s">
        <v>172</v>
      </c>
      <c r="S1" s="21" t="s">
        <v>173</v>
      </c>
      <c r="T1" s="21" t="s">
        <v>174</v>
      </c>
      <c r="U1" s="21" t="s">
        <v>175</v>
      </c>
      <c r="V1" s="21" t="s">
        <v>176</v>
      </c>
      <c r="W1" s="21" t="s">
        <v>177</v>
      </c>
      <c r="X1" s="21" t="s">
        <v>178</v>
      </c>
      <c r="Y1" s="21" t="s">
        <v>179</v>
      </c>
      <c r="Z1" s="21" t="s">
        <v>180</v>
      </c>
      <c r="AA1" s="21" t="s">
        <v>181</v>
      </c>
      <c r="AB1" s="21" t="s">
        <v>182</v>
      </c>
      <c r="AC1" s="21" t="s">
        <v>183</v>
      </c>
      <c r="AD1" s="21" t="s">
        <v>184</v>
      </c>
      <c r="AE1" s="21" t="s">
        <v>185</v>
      </c>
      <c r="AF1" s="21" t="s">
        <v>186</v>
      </c>
      <c r="AG1" s="21" t="s">
        <v>187</v>
      </c>
      <c r="AH1" s="21" t="s">
        <v>188</v>
      </c>
      <c r="AI1" s="21" t="s">
        <v>189</v>
      </c>
      <c r="AJ1" s="21" t="s">
        <v>190</v>
      </c>
      <c r="AK1" s="21" t="s">
        <v>191</v>
      </c>
      <c r="AL1" s="21" t="s">
        <v>192</v>
      </c>
      <c r="AM1" s="21" t="s">
        <v>193</v>
      </c>
      <c r="AN1" s="21" t="s">
        <v>194</v>
      </c>
      <c r="AO1" s="21" t="s">
        <v>195</v>
      </c>
      <c r="AP1" s="21" t="s">
        <v>196</v>
      </c>
      <c r="AQ1" t="s">
        <v>197</v>
      </c>
    </row>
    <row r="2">
      <c r="A2" t="str">
        <f t="shared" ref="A2:A14" si="0">I2</f>
        <v>Aircraft</v>
      </c>
      <c r="I2" s="1" t="s">
        <v>198</v>
      </c>
      <c r="J2" s="19" t="n">
        <v>30980247148</v>
      </c>
      <c r="K2" s="19" t="n">
        <v>30513099255</v>
      </c>
      <c r="L2" s="19" t="n">
        <v>30337971567</v>
      </c>
      <c r="M2" s="19" t="n">
        <v>29918044865</v>
      </c>
      <c r="N2" s="19" t="n">
        <v>30546960405</v>
      </c>
      <c r="O2" s="19" t="n">
        <v>26815505318</v>
      </c>
      <c r="P2" s="19" t="n">
        <v>28856006190</v>
      </c>
      <c r="Q2" s="19" t="n">
        <v>24930833919</v>
      </c>
      <c r="R2" s="19" t="n">
        <v>26529770069</v>
      </c>
      <c r="S2" s="19" t="n">
        <v>27545374131</v>
      </c>
      <c r="T2" s="19" t="n">
        <v>35420338064.529999</v>
      </c>
      <c r="U2" s="19" t="n">
        <v>36121846047.9394</v>
      </c>
      <c r="V2" s="19" t="n">
        <v>39025889561.166199</v>
      </c>
      <c r="W2" s="19" t="n">
        <v>49245020186.456703</v>
      </c>
      <c r="X2" s="19" t="n">
        <v>47802126564.978104</v>
      </c>
      <c r="Y2" s="19" t="n">
        <v>47282598727.083504</v>
      </c>
      <c r="Z2" s="19" t="n">
        <v>53972977981.2808</v>
      </c>
      <c r="AA2" s="19" t="n">
        <v>60481930842.736</v>
      </c>
      <c r="AB2" s="19" t="n">
        <v>66726735469.895599</v>
      </c>
      <c r="AC2" s="19" t="n">
        <v>65849649816.590401</v>
      </c>
      <c r="AD2" s="19" t="n">
        <v>63602590938.994102</v>
      </c>
      <c r="AE2" s="19" t="n">
        <v>70302793893.225006</v>
      </c>
      <c r="AF2" s="19" t="n">
        <v>78164108641.689194</v>
      </c>
      <c r="AG2" s="19" t="n">
        <v>73258708289.369797</v>
      </c>
      <c r="AH2" s="19" t="n">
        <v>58222443277.141403</v>
      </c>
      <c r="AI2" s="19" t="n">
        <v>61693160072.212097</v>
      </c>
      <c r="AJ2" s="19" t="n">
        <v>75346140622.784607</v>
      </c>
      <c r="AK2" s="19" t="n">
        <v>85822546369.727203</v>
      </c>
      <c r="AL2" s="19" t="n">
        <v>83338781174.433899</v>
      </c>
      <c r="AM2" s="19" t="n">
        <v>90087783379.407196</v>
      </c>
      <c r="AN2" s="19" t="n">
        <v>105310437913.938</v>
      </c>
      <c r="AO2" s="19" t="n">
        <v>72494798525.651505</v>
      </c>
      <c r="AP2" s="19" t="n">
        <v>75130505806.230804</v>
      </c>
      <c r="AQ2" t="n">
        <v>64288311269.502502</v>
      </c>
    </row>
    <row r="3">
      <c r="A3" t="str">
        <f t="shared" si="0"/>
        <v>Electronics, Comms, &amp; Sensors</v>
      </c>
      <c r="I3" s="1" t="s">
        <v>199</v>
      </c>
      <c r="J3" s="19" t="n">
        <v>19702439894</v>
      </c>
      <c r="K3" s="19" t="n">
        <v>19319595733</v>
      </c>
      <c r="L3" s="19" t="n">
        <v>19385047958</v>
      </c>
      <c r="M3" s="19" t="n">
        <v>18241613499</v>
      </c>
      <c r="N3" s="19" t="n">
        <v>17643919462</v>
      </c>
      <c r="O3" s="19" t="n">
        <v>18690643667</v>
      </c>
      <c r="P3" s="19" t="n">
        <v>18181185718</v>
      </c>
      <c r="Q3" s="19" t="n">
        <v>18425728076</v>
      </c>
      <c r="R3" s="19" t="n">
        <v>17479311563</v>
      </c>
      <c r="S3" s="19" t="n">
        <v>19571291342</v>
      </c>
      <c r="T3" s="19" t="n">
        <v>20750676264.8069</v>
      </c>
      <c r="U3" s="19" t="n">
        <v>22386721045.8908</v>
      </c>
      <c r="V3" s="19" t="n">
        <v>25803292752.2514</v>
      </c>
      <c r="W3" s="19" t="n">
        <v>31483687721.797798</v>
      </c>
      <c r="X3" s="19" t="n">
        <v>37532046087.675201</v>
      </c>
      <c r="Y3" s="19" t="n">
        <v>42233245589.597801</v>
      </c>
      <c r="Z3" s="19" t="n">
        <v>45202505179.5401</v>
      </c>
      <c r="AA3" s="19" t="n">
        <v>52454272267.617699</v>
      </c>
      <c r="AB3" s="19" t="n">
        <v>56952456684.299301</v>
      </c>
      <c r="AC3" s="19" t="n">
        <v>55345684529.5728</v>
      </c>
      <c r="AD3" s="19" t="n">
        <v>56120936477.694397</v>
      </c>
      <c r="AE3" s="19" t="n">
        <v>52418075878.956902</v>
      </c>
      <c r="AF3" s="19" t="n">
        <v>49620215540.702904</v>
      </c>
      <c r="AG3" s="19" t="n">
        <v>41112635436.157097</v>
      </c>
      <c r="AH3" s="19" t="n">
        <v>40854073127.295799</v>
      </c>
      <c r="AI3" s="19" t="n">
        <v>39614952795.596199</v>
      </c>
      <c r="AJ3" s="19" t="n">
        <v>43304184712.762199</v>
      </c>
      <c r="AK3" s="19" t="n">
        <v>45708263092.247597</v>
      </c>
      <c r="AL3" s="19" t="n">
        <v>50983672754.921501</v>
      </c>
      <c r="AM3" s="19" t="n">
        <v>54925250315.2519</v>
      </c>
      <c r="AN3" s="19" t="n">
        <v>55356680671.679398</v>
      </c>
      <c r="AO3" s="19" t="n">
        <v>49604484097.4151</v>
      </c>
      <c r="AP3" s="19" t="n">
        <v>53587823865.877998</v>
      </c>
      <c r="AQ3" t="n">
        <v>29667776306.733601</v>
      </c>
    </row>
    <row r="4">
      <c r="A4" t="str">
        <f t="shared" si="0"/>
        <v>Facilities and Construction</v>
      </c>
      <c r="I4" s="1" t="s">
        <v>200</v>
      </c>
      <c r="J4" s="19" t="n">
        <v>12183236305</v>
      </c>
      <c r="K4" s="19" t="n">
        <v>18492829868</v>
      </c>
      <c r="L4" s="19" t="n">
        <v>17657715911</v>
      </c>
      <c r="M4" s="19" t="n">
        <v>17178015869</v>
      </c>
      <c r="N4" s="19" t="n">
        <v>20332444544</v>
      </c>
      <c r="O4" s="19" t="n">
        <v>20137905407</v>
      </c>
      <c r="P4" s="19" t="n">
        <v>20282796585</v>
      </c>
      <c r="Q4" s="19" t="n">
        <v>20228512717</v>
      </c>
      <c r="R4" s="19" t="n">
        <v>19564618261</v>
      </c>
      <c r="S4" s="19" t="n">
        <v>20604829391</v>
      </c>
      <c r="T4" s="19" t="n">
        <v>20799929809.074402</v>
      </c>
      <c r="U4" s="19" t="n">
        <v>23066281717.2593</v>
      </c>
      <c r="V4" s="19" t="n">
        <v>26062764961.2005</v>
      </c>
      <c r="W4" s="19" t="n">
        <v>34446873945.287003</v>
      </c>
      <c r="X4" s="19" t="n">
        <v>35702507848.970001</v>
      </c>
      <c r="Y4" s="19" t="n">
        <v>39559010479.710297</v>
      </c>
      <c r="Z4" s="19" t="n">
        <v>45549460890.825897</v>
      </c>
      <c r="AA4" s="19" t="n">
        <v>46197078005.820602</v>
      </c>
      <c r="AB4" s="19" t="n">
        <v>57291064400.895302</v>
      </c>
      <c r="AC4" s="19" t="n">
        <v>66364153421.3992</v>
      </c>
      <c r="AD4" s="19" t="n">
        <v>61240165211.3601</v>
      </c>
      <c r="AE4" s="19" t="n">
        <v>54580627218.1194</v>
      </c>
      <c r="AF4" s="19" t="n">
        <v>49011661646.401001</v>
      </c>
      <c r="AG4" s="19" t="n">
        <v>39240744680.269302</v>
      </c>
      <c r="AH4" s="19" t="n">
        <v>42213355161.269302</v>
      </c>
      <c r="AI4" s="19" t="n">
        <v>38127789059.968597</v>
      </c>
      <c r="AJ4" s="19" t="n">
        <v>38561474127.272202</v>
      </c>
      <c r="AK4" s="19" t="n">
        <v>38440437716.895401</v>
      </c>
      <c r="AL4" s="19" t="n">
        <v>46951590843.621498</v>
      </c>
      <c r="AM4" s="19" t="n">
        <v>52057227025.278099</v>
      </c>
      <c r="AN4" s="19" t="n">
        <v>60173875767.760902</v>
      </c>
      <c r="AO4" s="19" t="n">
        <v>51155386577.335602</v>
      </c>
      <c r="AP4" s="19" t="n">
        <v>57287375671.231697</v>
      </c>
      <c r="AQ4" t="n">
        <v>29854768155.5163</v>
      </c>
    </row>
    <row r="5">
      <c r="A5" t="str">
        <f t="shared" si="0"/>
        <v>Land Vehicles</v>
      </c>
      <c r="I5" s="1" t="s">
        <v>201</v>
      </c>
      <c r="J5" s="19" t="n">
        <v>4275032000</v>
      </c>
      <c r="K5" s="19" t="n">
        <v>6503975889</v>
      </c>
      <c r="L5" s="19" t="n">
        <v>4166812450</v>
      </c>
      <c r="M5" s="19" t="n">
        <v>4396364530</v>
      </c>
      <c r="N5" s="19" t="n">
        <v>3619043411</v>
      </c>
      <c r="O5" s="19" t="n">
        <v>3098454659</v>
      </c>
      <c r="P5" s="19" t="n">
        <v>3678250068</v>
      </c>
      <c r="Q5" s="19" t="n">
        <v>3652647546</v>
      </c>
      <c r="R5" s="19" t="n">
        <v>2804250415</v>
      </c>
      <c r="S5" s="19" t="n">
        <v>3507393596</v>
      </c>
      <c r="T5" s="19" t="n">
        <v>3396266974.4190001</v>
      </c>
      <c r="U5" s="19" t="n">
        <v>3297789666.2578001</v>
      </c>
      <c r="V5" s="19" t="n">
        <v>4784757839.3472004</v>
      </c>
      <c r="W5" s="19" t="n">
        <v>9641512630.434</v>
      </c>
      <c r="X5" s="19" t="n">
        <v>8545490687.4357996</v>
      </c>
      <c r="Y5" s="19" t="n">
        <v>15261772582.794001</v>
      </c>
      <c r="Z5" s="19" t="n">
        <v>16131764921.2796</v>
      </c>
      <c r="AA5" s="19" t="n">
        <v>28198596874.210899</v>
      </c>
      <c r="AB5" s="19" t="n">
        <v>39757131604.957603</v>
      </c>
      <c r="AC5" s="19" t="n">
        <v>28835153697.7999</v>
      </c>
      <c r="AD5" s="19" t="n">
        <v>25336094910.715099</v>
      </c>
      <c r="AE5" s="19" t="n">
        <v>19578188100.552502</v>
      </c>
      <c r="AF5" s="19" t="n">
        <v>10836528628.4807</v>
      </c>
      <c r="AG5" s="19" t="n">
        <v>7434900089.5787001</v>
      </c>
      <c r="AH5" s="19" t="n">
        <v>5825586534.0528002</v>
      </c>
      <c r="AI5" s="19" t="n">
        <v>7498132862.7277002</v>
      </c>
      <c r="AJ5" s="19" t="n">
        <v>7352597731.5422001</v>
      </c>
      <c r="AK5" s="19" t="n">
        <v>8253304453.7592001</v>
      </c>
      <c r="AL5" s="19" t="n">
        <v>12689109403.435101</v>
      </c>
      <c r="AM5" s="19" t="n">
        <v>12908739618.063</v>
      </c>
      <c r="AN5" s="19" t="n">
        <v>11745752775.4429</v>
      </c>
      <c r="AO5" s="19" t="n">
        <v>9687806000.4624004</v>
      </c>
      <c r="AP5" s="19" t="n">
        <v>10756367609.108601</v>
      </c>
      <c r="AQ5" t="n">
        <v>7262028748.0549002</v>
      </c>
    </row>
    <row r="6">
      <c r="A6" t="str">
        <f t="shared" si="0"/>
        <v>Missile Defense</v>
      </c>
      <c r="I6" s="1" t="s">
        <v>202</v>
      </c>
      <c r="J6" s="19" t="n">
        <v>3035334000</v>
      </c>
      <c r="K6" s="19" t="n">
        <v>5206015283</v>
      </c>
      <c r="L6" s="19" t="n">
        <v>3918554592</v>
      </c>
      <c r="M6" s="19" t="n">
        <v>4991418711</v>
      </c>
      <c r="N6" s="19" t="n">
        <v>4289293657</v>
      </c>
      <c r="O6" s="19" t="n">
        <v>3486356407</v>
      </c>
      <c r="P6" s="19" t="n">
        <v>3715624896</v>
      </c>
      <c r="Q6" s="19" t="n">
        <v>4012460461</v>
      </c>
      <c r="R6" s="19" t="n">
        <v>3602703203</v>
      </c>
      <c r="S6" s="19" t="n">
        <v>3665542951</v>
      </c>
      <c r="T6" s="19" t="n">
        <v>3001039117</v>
      </c>
      <c r="U6" s="19" t="n">
        <v>3364291516.3999</v>
      </c>
      <c r="V6" s="19" t="n">
        <v>4726590944.8281002</v>
      </c>
      <c r="W6" s="19" t="n">
        <v>5036432124.0937996</v>
      </c>
      <c r="X6" s="19" t="n">
        <v>5992625448.5860004</v>
      </c>
      <c r="Y6" s="19" t="n">
        <v>6492707694.1562996</v>
      </c>
      <c r="Z6" s="19" t="n">
        <v>6763227936.3287001</v>
      </c>
      <c r="AA6" s="19" t="n">
        <v>8308217764.2319002</v>
      </c>
      <c r="AB6" s="19" t="n">
        <v>8761740935.9037991</v>
      </c>
      <c r="AC6" s="19" t="n">
        <v>10499669753.7796</v>
      </c>
      <c r="AD6" s="19" t="n">
        <v>10542656756.6485</v>
      </c>
      <c r="AE6" s="19" t="n">
        <v>10910330875.645201</v>
      </c>
      <c r="AF6" s="19" t="n">
        <v>11207421398.996201</v>
      </c>
      <c r="AG6" s="19" t="n">
        <v>10807937186.4424</v>
      </c>
      <c r="AH6" s="19" t="n">
        <v>8516457737.3941002</v>
      </c>
      <c r="AI6" s="19" t="n">
        <v>9379386451.573</v>
      </c>
      <c r="AJ6" s="19" t="n">
        <v>9985841658.1002007</v>
      </c>
      <c r="AK6" s="19" t="n">
        <v>8633210134.3360996</v>
      </c>
      <c r="AL6" s="19" t="n">
        <v>13427043672.8815</v>
      </c>
      <c r="AM6" s="19" t="n">
        <v>14829080776.923901</v>
      </c>
      <c r="AN6" s="19" t="n">
        <v>19369052617.443298</v>
      </c>
      <c r="AO6" s="19" t="n">
        <v>12097540404.858101</v>
      </c>
      <c r="AP6" s="19" t="n">
        <v>13817290529.706301</v>
      </c>
      <c r="AQ6" t="n">
        <v>9575721405.4594994</v>
      </c>
    </row>
    <row r="7">
      <c r="A7" t="str">
        <f t="shared" si="0"/>
        <v>Ordnance and Missiles</v>
      </c>
      <c r="I7" s="1" t="s">
        <v>203</v>
      </c>
      <c r="J7" s="19" t="n">
        <v>11331278000</v>
      </c>
      <c r="K7" s="19" t="n">
        <v>14834080775</v>
      </c>
      <c r="L7" s="19" t="n">
        <v>13464555013</v>
      </c>
      <c r="M7" s="19" t="n">
        <v>11175370345</v>
      </c>
      <c r="N7" s="19" t="n">
        <v>8533017359</v>
      </c>
      <c r="O7" s="19" t="n">
        <v>8543659793</v>
      </c>
      <c r="P7" s="19" t="n">
        <v>8817441132</v>
      </c>
      <c r="Q7" s="19" t="n">
        <v>8032566815</v>
      </c>
      <c r="R7" s="19" t="n">
        <v>8630834203</v>
      </c>
      <c r="S7" s="19" t="n">
        <v>9161817835</v>
      </c>
      <c r="T7" s="19" t="n">
        <v>8681402236.2749996</v>
      </c>
      <c r="U7" s="19" t="n">
        <v>9120773484.3983002</v>
      </c>
      <c r="V7" s="19" t="n">
        <v>12359020180.359301</v>
      </c>
      <c r="W7" s="19" t="n">
        <v>13567836178.0499</v>
      </c>
      <c r="X7" s="19" t="n">
        <v>14093492589.1602</v>
      </c>
      <c r="Y7" s="19" t="n">
        <v>14838636218.1777</v>
      </c>
      <c r="Z7" s="19" t="n">
        <v>15025795459.2582</v>
      </c>
      <c r="AA7" s="19" t="n">
        <v>17946664180.340199</v>
      </c>
      <c r="AB7" s="19" t="n">
        <v>19206047801.913898</v>
      </c>
      <c r="AC7" s="19" t="n">
        <v>17915540940.867802</v>
      </c>
      <c r="AD7" s="19" t="n">
        <v>16686895593.122999</v>
      </c>
      <c r="AE7" s="19" t="n">
        <v>15426122050.0091</v>
      </c>
      <c r="AF7" s="19" t="n">
        <v>15679934177.9548</v>
      </c>
      <c r="AG7" s="19" t="n">
        <v>13040612597.544701</v>
      </c>
      <c r="AH7" s="19" t="n">
        <v>12578103270.452299</v>
      </c>
      <c r="AI7" s="19" t="n">
        <v>13250856730.3246</v>
      </c>
      <c r="AJ7" s="19" t="n">
        <v>16476049112.848301</v>
      </c>
      <c r="AK7" s="19" t="n">
        <v>18044712601.542801</v>
      </c>
      <c r="AL7" s="19" t="n">
        <v>21672106381.546398</v>
      </c>
      <c r="AM7" s="19" t="n">
        <v>23144614800.361698</v>
      </c>
      <c r="AN7" s="19" t="n">
        <v>23863635780.16</v>
      </c>
      <c r="AO7" s="19" t="n">
        <v>21970937097.757401</v>
      </c>
      <c r="AP7" s="19" t="n">
        <v>20479950490.316299</v>
      </c>
      <c r="AQ7" t="n">
        <v>18273224337.287998</v>
      </c>
    </row>
    <row r="8">
      <c r="A8" t="str">
        <f t="shared" si="0"/>
        <v>Other Products</v>
      </c>
      <c r="I8" s="1" t="s">
        <v>204</v>
      </c>
      <c r="J8" s="19" t="n">
        <v>10893531000</v>
      </c>
      <c r="K8" s="19" t="n">
        <v>13666534115</v>
      </c>
      <c r="L8" s="19" t="n">
        <v>9670953302</v>
      </c>
      <c r="M8" s="19" t="n">
        <v>10550468583</v>
      </c>
      <c r="N8" s="19" t="n">
        <v>8625703645</v>
      </c>
      <c r="O8" s="19" t="n">
        <v>8564693193</v>
      </c>
      <c r="P8" s="19" t="n">
        <v>9626845429</v>
      </c>
      <c r="Q8" s="19" t="n">
        <v>9689825022</v>
      </c>
      <c r="R8" s="19" t="n">
        <v>8560246161</v>
      </c>
      <c r="S8" s="19" t="n">
        <v>7673714576</v>
      </c>
      <c r="T8" s="19" t="n">
        <v>8636765200.0900002</v>
      </c>
      <c r="U8" s="19" t="n">
        <v>10224964697</v>
      </c>
      <c r="V8" s="19" t="n">
        <v>13391908177.241501</v>
      </c>
      <c r="W8" s="19" t="n">
        <v>15543175626.426201</v>
      </c>
      <c r="X8" s="19" t="n">
        <v>18316590305.894699</v>
      </c>
      <c r="Y8" s="19" t="n">
        <v>31788501740.219601</v>
      </c>
      <c r="Z8" s="19" t="n">
        <v>34619998281.347504</v>
      </c>
      <c r="AA8" s="19" t="n">
        <v>34291731706.922199</v>
      </c>
      <c r="AB8" s="19" t="n">
        <v>39100137503.604301</v>
      </c>
      <c r="AC8" s="19" t="n">
        <v>35618893844.718201</v>
      </c>
      <c r="AD8" s="19" t="n">
        <v>29121536359.555401</v>
      </c>
      <c r="AE8" s="19" t="n">
        <v>30007007163.880001</v>
      </c>
      <c r="AF8" s="19" t="n">
        <v>35357832226.452103</v>
      </c>
      <c r="AG8" s="19" t="n">
        <v>26464056854.445301</v>
      </c>
      <c r="AH8" s="19" t="n">
        <v>24267856901.268101</v>
      </c>
      <c r="AI8" s="19" t="n">
        <v>21069110791.9282</v>
      </c>
      <c r="AJ8" s="19" t="n">
        <v>19406249663.879398</v>
      </c>
      <c r="AK8" s="19" t="n">
        <v>21576572063.250401</v>
      </c>
      <c r="AL8" s="19" t="n">
        <v>25383398093.280499</v>
      </c>
      <c r="AM8" s="19" t="n">
        <v>23212631381.332401</v>
      </c>
      <c r="AN8" s="19" t="n">
        <v>25509452203.172199</v>
      </c>
      <c r="AO8" s="19" t="n">
        <v>53500803265.6315</v>
      </c>
      <c r="AP8" s="19" t="n">
        <v>58510847251.7136</v>
      </c>
      <c r="AQ8" t="n">
        <v>18947032414.115002</v>
      </c>
    </row>
    <row r="9">
      <c r="A9" t="str">
        <f t="shared" si="0"/>
        <v>Other R&amp;D and Knowledge Based</v>
      </c>
      <c r="I9" s="1" t="s">
        <v>205</v>
      </c>
      <c r="J9" s="19" t="n">
        <v>7773865381</v>
      </c>
      <c r="K9" s="19" t="n">
        <v>7927436229</v>
      </c>
      <c r="L9" s="19" t="n">
        <v>8786567450</v>
      </c>
      <c r="M9" s="19" t="n">
        <v>8567595442</v>
      </c>
      <c r="N9" s="19" t="n">
        <v>8463162454</v>
      </c>
      <c r="O9" s="19" t="n">
        <v>8878189431</v>
      </c>
      <c r="P9" s="19" t="n">
        <v>9287693638</v>
      </c>
      <c r="Q9" s="19" t="n">
        <v>9695769466</v>
      </c>
      <c r="R9" s="19" t="n">
        <v>10804672536</v>
      </c>
      <c r="S9" s="19" t="n">
        <v>11285682035</v>
      </c>
      <c r="T9" s="19" t="n">
        <v>12417095330.0637</v>
      </c>
      <c r="U9" s="19" t="n">
        <v>12422083503.902201</v>
      </c>
      <c r="V9" s="19" t="n">
        <v>15837779609.1511</v>
      </c>
      <c r="W9" s="19" t="n">
        <v>18425337213.2682</v>
      </c>
      <c r="X9" s="19" t="n">
        <v>20538698308.948399</v>
      </c>
      <c r="Y9" s="19" t="n">
        <v>25425408587.269699</v>
      </c>
      <c r="Z9" s="19" t="n">
        <v>28721179681.857201</v>
      </c>
      <c r="AA9" s="19" t="n">
        <v>30296153205.411201</v>
      </c>
      <c r="AB9" s="19" t="n">
        <v>33793862112.968498</v>
      </c>
      <c r="AC9" s="19" t="n">
        <v>38519468114.358299</v>
      </c>
      <c r="AD9" s="19" t="n">
        <v>40073864580.839699</v>
      </c>
      <c r="AE9" s="19" t="n">
        <v>39862268290.498299</v>
      </c>
      <c r="AF9" s="19" t="n">
        <v>40121733965.414398</v>
      </c>
      <c r="AG9" s="19" t="n">
        <v>33944150887.748501</v>
      </c>
      <c r="AH9" s="19" t="n">
        <v>33472011888.359901</v>
      </c>
      <c r="AI9" s="19" t="n">
        <v>33145726977.168098</v>
      </c>
      <c r="AJ9" s="19" t="n">
        <v>33368023633.921799</v>
      </c>
      <c r="AK9" s="19" t="n">
        <v>34659189321.554497</v>
      </c>
      <c r="AL9" s="19" t="n">
        <v>38652404390.055496</v>
      </c>
      <c r="AM9" s="19" t="n">
        <v>42550530059.373001</v>
      </c>
      <c r="AN9" s="19" t="n">
        <v>44247295871.157303</v>
      </c>
      <c r="AO9" s="19" t="n">
        <v>52152574526.208603</v>
      </c>
      <c r="AP9" s="19" t="n">
        <v>54980395765.392097</v>
      </c>
      <c r="AQ9" t="n">
        <v>37656405736.901497</v>
      </c>
    </row>
    <row r="10">
      <c r="A10" t="str">
        <f t="shared" si="0"/>
        <v>Other Services</v>
      </c>
      <c r="I10" s="1" t="s">
        <v>206</v>
      </c>
      <c r="J10" s="19" t="n">
        <v>4385190184</v>
      </c>
      <c r="K10" s="19" t="n">
        <v>5641814985</v>
      </c>
      <c r="L10" s="19" t="n">
        <v>4211344274</v>
      </c>
      <c r="M10" s="19" t="n">
        <v>3075823560</v>
      </c>
      <c r="N10" s="19" t="n">
        <v>4014703413</v>
      </c>
      <c r="O10" s="19" t="n">
        <v>5272937433</v>
      </c>
      <c r="P10" s="19" t="n">
        <v>5083168952</v>
      </c>
      <c r="Q10" s="19" t="n">
        <v>5793220616</v>
      </c>
      <c r="R10" s="19" t="n">
        <v>6068760797</v>
      </c>
      <c r="S10" s="19" t="n">
        <v>7339018466</v>
      </c>
      <c r="T10" s="19" t="n">
        <v>6506896271.1197996</v>
      </c>
      <c r="U10" s="19" t="n">
        <v>7420418624.8457003</v>
      </c>
      <c r="V10" s="19" t="n">
        <v>10545115932.478701</v>
      </c>
      <c r="W10" s="19" t="n">
        <v>16105347740.6387</v>
      </c>
      <c r="X10" s="19" t="n">
        <v>20109780788.034199</v>
      </c>
      <c r="Y10" s="19" t="n">
        <v>22213036937.362801</v>
      </c>
      <c r="Z10" s="19" t="n">
        <v>24238830666.269699</v>
      </c>
      <c r="AA10" s="19" t="n">
        <v>24497884764.225399</v>
      </c>
      <c r="AB10" s="19" t="n">
        <v>27467961626.470798</v>
      </c>
      <c r="AC10" s="19" t="n">
        <v>30723649229.720402</v>
      </c>
      <c r="AD10" s="19" t="n">
        <v>33027824591.2976</v>
      </c>
      <c r="AE10" s="19" t="n">
        <v>36792670341.841202</v>
      </c>
      <c r="AF10" s="19" t="n">
        <v>33864152994.883999</v>
      </c>
      <c r="AG10" s="19" t="n">
        <v>30654947847.635899</v>
      </c>
      <c r="AH10" s="19" t="n">
        <v>25657560820.3307</v>
      </c>
      <c r="AI10" s="19" t="n">
        <v>22964024432.7188</v>
      </c>
      <c r="AJ10" s="19" t="n">
        <v>23829117897.803501</v>
      </c>
      <c r="AK10" s="19" t="n">
        <v>26217769701.150398</v>
      </c>
      <c r="AL10" s="19" t="n">
        <v>28602670918.872601</v>
      </c>
      <c r="AM10" s="19" t="n">
        <v>29616835971.6814</v>
      </c>
      <c r="AN10" s="19" t="n">
        <v>29594940839.454399</v>
      </c>
      <c r="AO10" s="19" t="n">
        <v>28812959763.345699</v>
      </c>
      <c r="AP10" s="19" t="n">
        <v>30742623503.037899</v>
      </c>
      <c r="AQ10" t="n">
        <v>21506205195.906502</v>
      </c>
    </row>
    <row r="11">
      <c r="A11" t="str">
        <f t="shared" si="0"/>
        <v>Ships &amp; Submarines</v>
      </c>
      <c r="I11" s="1" t="s">
        <v>207</v>
      </c>
      <c r="J11" s="19" t="n">
        <v>10680657493</v>
      </c>
      <c r="K11" s="19" t="n">
        <v>9512770712</v>
      </c>
      <c r="L11" s="19" t="n">
        <v>8600082026</v>
      </c>
      <c r="M11" s="19" t="n">
        <v>9502770472</v>
      </c>
      <c r="N11" s="19" t="n">
        <v>7389026646</v>
      </c>
      <c r="O11" s="19" t="n">
        <v>9654356740</v>
      </c>
      <c r="P11" s="19" t="n">
        <v>7969628348</v>
      </c>
      <c r="Q11" s="19" t="n">
        <v>8340521642</v>
      </c>
      <c r="R11" s="19" t="n">
        <v>9369233233</v>
      </c>
      <c r="S11" s="19" t="n">
        <v>8320132027</v>
      </c>
      <c r="T11" s="19" t="n">
        <v>9355821763</v>
      </c>
      <c r="U11" s="19" t="n">
        <v>12404327293</v>
      </c>
      <c r="V11" s="19" t="n">
        <v>12695551388.930201</v>
      </c>
      <c r="W11" s="19" t="n">
        <v>12672639008.0506</v>
      </c>
      <c r="X11" s="19" t="n">
        <v>14842821707.163601</v>
      </c>
      <c r="Y11" s="19" t="n">
        <v>14042343961.1306</v>
      </c>
      <c r="Z11" s="19" t="n">
        <v>16819203881.489799</v>
      </c>
      <c r="AA11" s="19" t="n">
        <v>17252494957.1091</v>
      </c>
      <c r="AB11" s="19" t="n">
        <v>19353085493.709301</v>
      </c>
      <c r="AC11" s="19" t="n">
        <v>21501494515.392399</v>
      </c>
      <c r="AD11" s="19" t="n">
        <v>17562189933.044601</v>
      </c>
      <c r="AE11" s="19" t="n">
        <v>28389571263.533298</v>
      </c>
      <c r="AF11" s="19" t="n">
        <v>23823517535.917801</v>
      </c>
      <c r="AG11" s="19" t="n">
        <v>23051278527.260899</v>
      </c>
      <c r="AH11" s="19" t="n">
        <v>23827426373.0695</v>
      </c>
      <c r="AI11" s="19" t="n">
        <v>21478209072.9086</v>
      </c>
      <c r="AJ11" s="19" t="n">
        <v>24652659223.764702</v>
      </c>
      <c r="AK11" s="19" t="n">
        <v>27207917365.1003</v>
      </c>
      <c r="AL11" s="19" t="n">
        <v>31309731305.617901</v>
      </c>
      <c r="AM11" s="19" t="n">
        <v>33305801657.137001</v>
      </c>
      <c r="AN11" s="19" t="n">
        <v>40083302706.306702</v>
      </c>
      <c r="AO11" s="19" t="n">
        <v>31961144241.613701</v>
      </c>
      <c r="AP11" s="19" t="n">
        <v>34383474501.119598</v>
      </c>
      <c r="AQ11" t="n">
        <v>22660237395.882</v>
      </c>
    </row>
    <row r="12">
      <c r="A12" t="str">
        <f t="shared" si="0"/>
        <v>Space Systems</v>
      </c>
      <c r="I12" s="1" t="s">
        <v>208</v>
      </c>
      <c r="J12" s="19" t="n">
        <v>5109318000</v>
      </c>
      <c r="K12" s="19" t="n">
        <v>4536041000</v>
      </c>
      <c r="L12" s="19" t="n">
        <v>3207056007</v>
      </c>
      <c r="M12" s="19" t="n">
        <v>3775896266</v>
      </c>
      <c r="N12" s="19" t="n">
        <v>3704627729</v>
      </c>
      <c r="O12" s="19" t="n">
        <v>3449312820</v>
      </c>
      <c r="P12" s="19" t="n">
        <v>2950138142</v>
      </c>
      <c r="Q12" s="19" t="n">
        <v>3180065599</v>
      </c>
      <c r="R12" s="19" t="n">
        <v>3551481726</v>
      </c>
      <c r="S12" s="19" t="n">
        <v>3510240138</v>
      </c>
      <c r="T12" s="19" t="n">
        <v>3182752124</v>
      </c>
      <c r="U12" s="19" t="n">
        <v>4154315713</v>
      </c>
      <c r="V12" s="19" t="n">
        <v>4493775528</v>
      </c>
      <c r="W12" s="19" t="n">
        <v>5289484137.6601</v>
      </c>
      <c r="X12" s="19" t="n">
        <v>6278698516.1602001</v>
      </c>
      <c r="Y12" s="19" t="n">
        <v>6522295872.2656002</v>
      </c>
      <c r="Z12" s="19" t="n">
        <v>8010484936.5678997</v>
      </c>
      <c r="AA12" s="19" t="n">
        <v>8210408427.2336998</v>
      </c>
      <c r="AB12" s="19" t="n">
        <v>9577508069.5667992</v>
      </c>
      <c r="AC12" s="19" t="n">
        <v>10381036754.652901</v>
      </c>
      <c r="AD12" s="19" t="n">
        <v>9089367407.3931999</v>
      </c>
      <c r="AE12" s="19" t="n">
        <v>10298401710.002501</v>
      </c>
      <c r="AF12" s="19" t="n">
        <v>9949330376.4937992</v>
      </c>
      <c r="AG12" s="19" t="n">
        <v>7571179669.3493996</v>
      </c>
      <c r="AH12" s="19" t="n">
        <v>7849485533.8650999</v>
      </c>
      <c r="AI12" s="19" t="n">
        <v>5963062519.4984999</v>
      </c>
      <c r="AJ12" s="19" t="n">
        <v>6075865714.2821999</v>
      </c>
      <c r="AK12" s="19" t="n">
        <v>6050578378.7742996</v>
      </c>
      <c r="AL12" s="19" t="n">
        <v>5945524610.1526003</v>
      </c>
      <c r="AM12" s="19" t="n">
        <v>7216445280.1358995</v>
      </c>
      <c r="AN12" s="19" t="n">
        <v>7346757401.448</v>
      </c>
      <c r="AO12" s="19" t="n">
        <v>3625067781.3776002</v>
      </c>
      <c r="AP12" s="19" t="n">
        <v>4643056135.7002001</v>
      </c>
      <c r="AQ12" t="n">
        <v>2728956655.7858</v>
      </c>
    </row>
    <row r="13">
      <c r="A13" t="str">
        <f t="shared" si="0"/>
        <v>Unlabeled</v>
      </c>
      <c r="I13" s="1" t="s">
        <v>209</v>
      </c>
      <c r="J13" s="19" t="n">
        <v>0</v>
      </c>
      <c r="K13" s="19"/>
      <c r="L13" s="19"/>
      <c r="M13" s="19"/>
      <c r="N13" s="19"/>
      <c r="O13" s="19"/>
      <c r="P13" s="19"/>
      <c r="Q13" s="19"/>
      <c r="R13" s="19"/>
      <c r="S13" s="19"/>
      <c r="T13" s="19" t="n">
        <v>29503352.0086</v>
      </c>
      <c r="U13" s="19" t="n">
        <v>9825233.9429000001</v>
      </c>
      <c r="V13" s="19" t="n">
        <v>84074351.174199998</v>
      </c>
      <c r="W13" s="19" t="n">
        <v>75741000.173999995</v>
      </c>
      <c r="X13" s="19" t="n">
        <v>7078195.7825999996</v>
      </c>
      <c r="Y13" s="19" t="n">
        <v>3802636.1222999999</v>
      </c>
      <c r="Z13" s="19" t="n">
        <v>109748294.80769999</v>
      </c>
      <c r="AA13" s="19" t="n">
        <v>18047585.049899999</v>
      </c>
      <c r="AB13" s="19" t="n">
        <v>368043.21919999999</v>
      </c>
      <c r="AC13" s="19" t="n">
        <v>986168.13329999999</v>
      </c>
      <c r="AD13" s="19" t="n">
        <v>-253919.658</v>
      </c>
      <c r="AE13" s="19" t="n">
        <v>-140825.10130000001</v>
      </c>
      <c r="AF13" s="19" t="n">
        <v>-6477.8001000000004</v>
      </c>
      <c r="AG13" s="19" t="n">
        <v>-99723.120599999995</v>
      </c>
      <c r="AH13" s="19"/>
      <c r="AI13" s="19" t="n">
        <v>30000</v>
      </c>
      <c r="AJ13" s="19" t="n">
        <v>3581529.4308000002</v>
      </c>
      <c r="AK13" s="19" t="n">
        <v>1345607</v>
      </c>
      <c r="AL13" s="19" t="n">
        <v>-212795.36720000001</v>
      </c>
      <c r="AM13" s="19" t="n">
        <v>465885</v>
      </c>
      <c r="AN13" s="19" t="n">
        <v>314555.625</v>
      </c>
      <c r="AO13" s="19" t="n">
        <v>386316</v>
      </c>
      <c r="AP13" s="19" t="n">
        <v>980919.76850000001</v>
      </c>
      <c r="AQ13" t="n">
        <v>335137.24180000002</v>
      </c>
    </row>
    <row r="14">
      <c r="A14" t="str">
        <f t="shared" si="0"/>
        <v>Grand Total</v>
      </c>
      <c r="I14" s="39" t="s">
        <v>27</v>
      </c>
      <c r="J14" s="19" t="n">
        <f t="shared" ref="J14:AQ14" si="1">SUBTOTAL(9,J2:J13)</f>
        <v>120350129405</v>
      </c>
      <c r="K14" s="19" t="n">
        <f t="shared" si="1"/>
        <v>136154193844</v>
      </c>
      <c r="L14" s="19" t="n">
        <f t="shared" si="1"/>
        <v>123406660550</v>
      </c>
      <c r="M14" s="19" t="n">
        <f t="shared" si="1"/>
        <v>121373382142</v>
      </c>
      <c r="N14" s="19" t="n">
        <f t="shared" si="1"/>
        <v>117161902725</v>
      </c>
      <c r="O14" s="19" t="n">
        <f t="shared" si="1"/>
        <v>116592014868</v>
      </c>
      <c r="P14" s="19" t="n">
        <f t="shared" si="1"/>
        <v>118448779098</v>
      </c>
      <c r="Q14" s="19" t="n">
        <f t="shared" si="1"/>
        <v>115982151879</v>
      </c>
      <c r="R14" s="19" t="n">
        <f t="shared" si="1"/>
        <v>116965882167</v>
      </c>
      <c r="S14" s="19" t="n">
        <f t="shared" si="1"/>
        <v>122185036488</v>
      </c>
      <c r="T14" s="19" t="n">
        <f t="shared" si="1"/>
        <v>132178486506.38741</v>
      </c>
      <c r="U14" s="19" t="n">
        <f t="shared" si="1"/>
        <v>143993638543.83633</v>
      </c>
      <c r="V14" s="19" t="n">
        <f t="shared" si="1"/>
        <v>169810521226.12839</v>
      </c>
      <c r="W14" s="19" t="n">
        <f t="shared" si="1"/>
        <v>211533087512.33701</v>
      </c>
      <c r="X14" s="19" t="n">
        <f t="shared" si="1"/>
        <v>229761957048.789</v>
      </c>
      <c r="Y14" s="19" t="n">
        <f t="shared" si="1"/>
        <v>265663361025.89023</v>
      </c>
      <c r="Z14" s="19" t="n">
        <f t="shared" si="1"/>
        <v>295165178110.85309</v>
      </c>
      <c r="AA14" s="19" t="n">
        <f t="shared" si="1"/>
        <v>328153480580.90887</v>
      </c>
      <c r="AB14" s="19" t="n">
        <f t="shared" si="1"/>
        <v>377988099747.40442</v>
      </c>
      <c r="AC14" s="19" t="n">
        <f t="shared" si="1"/>
        <v>381555380786.98517</v>
      </c>
      <c r="AD14" s="19" t="n">
        <f t="shared" si="1"/>
        <v>362403868841.00769</v>
      </c>
      <c r="AE14" s="19" t="n">
        <f t="shared" si="1"/>
        <v>368565915961.16211</v>
      </c>
      <c r="AF14" s="19" t="n">
        <f t="shared" si="1"/>
        <v>357636430655.58673</v>
      </c>
      <c r="AG14" s="19" t="n">
        <f t="shared" si="1"/>
        <v>306581052342.68152</v>
      </c>
      <c r="AH14" s="19" t="n">
        <f t="shared" si="1"/>
        <v>283284360624.49896</v>
      </c>
      <c r="AI14" s="19" t="n">
        <f t="shared" si="1"/>
        <v>274184441766.62436</v>
      </c>
      <c r="AJ14" s="19" t="n">
        <f t="shared" si="1"/>
        <v>298361785628.39209</v>
      </c>
      <c r="AK14" s="19" t="n">
        <f t="shared" si="1"/>
        <v>320615846805.33813</v>
      </c>
      <c r="AL14" s="19" t="n">
        <f t="shared" si="1"/>
        <v>358955820753.45178</v>
      </c>
      <c r="AM14" s="19" t="n">
        <f t="shared" si="1"/>
        <v>383855406149.9455</v>
      </c>
      <c r="AN14" s="19" t="n">
        <f t="shared" si="1"/>
        <v>422601499103.58807</v>
      </c>
      <c r="AO14" s="19" t="n">
        <f t="shared" si="1"/>
        <v>387063888597.65723</v>
      </c>
      <c r="AP14" s="19" t="n">
        <f t="shared" si="1"/>
        <v>414320692049.20355</v>
      </c>
      <c r="AQ14" s="19" t="n">
        <f t="shared" si="1"/>
        <v>262421002758.38733</v>
      </c>
    </row>
    <row r="15"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</row>
    <row r="17" ht="30" customHeight="1">
      <c r="A17" s="1" t="s">
        <v>36</v>
      </c>
      <c r="B17" s="8" t="n">
        <f t="shared" ref="B17:B30" si="2">AI17</f>
        <v>2015</v>
      </c>
      <c r="C17" s="8" t="n">
        <f t="shared" ref="C17:C30" si="3">AO17</f>
        <v>2021</v>
      </c>
      <c r="D17" s="8" t="n">
        <f t="shared" ref="D17:D30" si="4">AP17</f>
        <v>2022</v>
      </c>
      <c r="E17" s="1" t="str">
        <f>C17&amp;"-"&amp;$D17</f>
        <v>2021-2022</v>
      </c>
      <c r="F17" s="1" t="str">
        <f>B17&amp;"-"&amp;$D17</f>
        <v>2015-2022</v>
      </c>
      <c r="G17" s="1" t="str">
        <f>"Share "&amp;AP17</f>
        <v>Share 2022</v>
      </c>
      <c r="H17" s="1"/>
      <c r="I17" s="20" t="s">
        <v>7</v>
      </c>
      <c r="J17" s="20" t="n">
        <f>J1+0</f>
        <v>1990</v>
      </c>
      <c r="K17" s="20" t="n">
        <f t="shared" ref="K17:AP17" si="5">K1+0</f>
        <v>1991</v>
      </c>
      <c r="L17" s="20" t="n">
        <f t="shared" si="5"/>
        <v>1992</v>
      </c>
      <c r="M17" s="20" t="n">
        <f t="shared" si="5"/>
        <v>1993</v>
      </c>
      <c r="N17" s="20" t="n">
        <f t="shared" si="5"/>
        <v>1994</v>
      </c>
      <c r="O17" s="20" t="n">
        <f t="shared" si="5"/>
        <v>1995</v>
      </c>
      <c r="P17" s="20" t="n">
        <f t="shared" si="5"/>
        <v>1996</v>
      </c>
      <c r="Q17" s="20" t="n">
        <f t="shared" si="5"/>
        <v>1997</v>
      </c>
      <c r="R17" s="20" t="n">
        <f t="shared" si="5"/>
        <v>1998</v>
      </c>
      <c r="S17" s="20" t="n">
        <f t="shared" si="5"/>
        <v>1999</v>
      </c>
      <c r="T17" s="20" t="n">
        <f t="shared" si="5"/>
        <v>2000</v>
      </c>
      <c r="U17" s="20" t="n">
        <f t="shared" si="5"/>
        <v>2001</v>
      </c>
      <c r="V17" s="20" t="n">
        <f t="shared" si="5"/>
        <v>2002</v>
      </c>
      <c r="W17" s="20" t="n">
        <f t="shared" si="5"/>
        <v>2003</v>
      </c>
      <c r="X17" s="20" t="n">
        <f t="shared" si="5"/>
        <v>2004</v>
      </c>
      <c r="Y17" s="20" t="n">
        <f t="shared" si="5"/>
        <v>2005</v>
      </c>
      <c r="Z17" s="20" t="n">
        <f t="shared" si="5"/>
        <v>2006</v>
      </c>
      <c r="AA17" s="20" t="n">
        <f t="shared" si="5"/>
        <v>2007</v>
      </c>
      <c r="AB17" s="20" t="n">
        <f t="shared" si="5"/>
        <v>2008</v>
      </c>
      <c r="AC17" s="20" t="n">
        <f t="shared" si="5"/>
        <v>2009</v>
      </c>
      <c r="AD17" s="20" t="n">
        <f t="shared" si="5"/>
        <v>2010</v>
      </c>
      <c r="AE17" s="20" t="n">
        <f t="shared" si="5"/>
        <v>2011</v>
      </c>
      <c r="AF17" s="20" t="n">
        <f t="shared" si="5"/>
        <v>2012</v>
      </c>
      <c r="AG17" s="20" t="n">
        <f t="shared" si="5"/>
        <v>2013</v>
      </c>
      <c r="AH17" s="20" t="n">
        <f t="shared" si="5"/>
        <v>2014</v>
      </c>
      <c r="AI17" s="20" t="n">
        <f t="shared" si="5"/>
        <v>2015</v>
      </c>
      <c r="AJ17" s="20" t="n">
        <f t="shared" si="5"/>
        <v>2016</v>
      </c>
      <c r="AK17" s="20" t="n">
        <f t="shared" si="5"/>
        <v>2017</v>
      </c>
      <c r="AL17" s="20" t="n">
        <f t="shared" si="5"/>
        <v>2018</v>
      </c>
      <c r="AM17" s="20" t="n">
        <f t="shared" si="5"/>
        <v>2019</v>
      </c>
      <c r="AN17" s="20" t="n">
        <f t="shared" si="5"/>
        <v>2020</v>
      </c>
      <c r="AO17" s="20" t="n">
        <f t="shared" si="5"/>
        <v>2021</v>
      </c>
      <c r="AP17" s="20" t="n">
        <f t="shared" si="5"/>
        <v>2022</v>
      </c>
      <c r="AQ17" s="20" t="n">
        <f t="shared" ref="AQ17" si="6">AQ1+0</f>
        <v>2023</v>
      </c>
    </row>
    <row r="18">
      <c r="A18" s="31" t="str">
        <f t="shared" ref="A18:A30" si="7">I18</f>
        <v>Aircraft</v>
      </c>
      <c r="B18" s="19" t="n">
        <f t="shared" si="2"/>
        <v>73997710753.819046</v>
      </c>
      <c r="C18" s="19" t="n">
        <f t="shared" si="3"/>
        <v>77517788760.015244</v>
      </c>
      <c r="D18" s="19" t="n">
        <f t="shared" si="4"/>
        <v>75130505806.230804</v>
      </c>
      <c r="E18" s="47" t="n">
        <f t="shared" ref="E18:E30" si="8">(AP18/AO18)-1</f>
        <v>-3.0796582203539757E-2</v>
      </c>
      <c r="F18" s="47" t="n">
        <f t="shared" ref="F18:F30" si="9">(AP18/AI18)-1</f>
        <v>1.5308514829336151E-2</v>
      </c>
      <c r="G18" s="23" t="n">
        <f t="shared" ref="G18:G30" si="10">AO34</f>
        <v>0.18729414099646982</v>
      </c>
      <c r="H18" s="23"/>
      <c r="I18" s="22" t="str">
        <f t="shared" ref="I18:I30" si="11">I2</f>
        <v>Aircraft</v>
      </c>
      <c r="J18" s="19" t="n">
        <f t="shared" ref="J18:AQ18" si="12">IF(J2="","",J2/VLOOKUP(J$17,deflator,2,FALSE))</f>
        <v>61574219146.101059</v>
      </c>
      <c r="K18" s="19" t="n">
        <f t="shared" si="12"/>
        <v>58557064802.447716</v>
      </c>
      <c r="L18" s="19" t="n">
        <f t="shared" si="12"/>
        <v>56801379064.558784</v>
      </c>
      <c r="M18" s="19" t="n">
        <f t="shared" si="12"/>
        <v>54729508899.597862</v>
      </c>
      <c r="N18" s="19" t="n">
        <f t="shared" si="12"/>
        <v>54688352602.180893</v>
      </c>
      <c r="O18" s="19" t="n">
        <f t="shared" si="12"/>
        <v>47012064374.504341</v>
      </c>
      <c r="P18" s="19" t="n">
        <f t="shared" si="12"/>
        <v>49656147326.040527</v>
      </c>
      <c r="Q18" s="19" t="n">
        <f t="shared" si="12"/>
        <v>42152791540.170044</v>
      </c>
      <c r="R18" s="19" t="n">
        <f t="shared" si="12"/>
        <v>44303062515.065346</v>
      </c>
      <c r="S18" s="19" t="n">
        <f t="shared" si="12"/>
        <v>45432730399.185997</v>
      </c>
      <c r="T18" s="19" t="n">
        <f t="shared" si="12"/>
        <v>57229704583.843918</v>
      </c>
      <c r="U18" s="19" t="n">
        <f t="shared" si="12"/>
        <v>56981386388.025795</v>
      </c>
      <c r="V18" s="19" t="n">
        <f t="shared" si="12"/>
        <v>60605873380.427567</v>
      </c>
      <c r="W18" s="19" t="n">
        <f t="shared" si="12"/>
        <v>75041449601.163208</v>
      </c>
      <c r="X18" s="19" t="n">
        <f t="shared" si="12"/>
        <v>71104675132.622696</v>
      </c>
      <c r="Y18" s="19" t="n">
        <f t="shared" si="12"/>
        <v>68259746170.42691</v>
      </c>
      <c r="Z18" s="19" t="n">
        <f t="shared" si="12"/>
        <v>75461497876.014175</v>
      </c>
      <c r="AA18" s="19" t="n">
        <f t="shared" si="12"/>
        <v>82304836291.620544</v>
      </c>
      <c r="AB18" s="19" t="n">
        <f t="shared" si="12"/>
        <v>88947790772.227371</v>
      </c>
      <c r="AC18" s="19" t="n">
        <f t="shared" si="12"/>
        <v>86895592649.113174</v>
      </c>
      <c r="AD18" s="19" t="n">
        <f t="shared" si="12"/>
        <v>83206672281.336823</v>
      </c>
      <c r="AE18" s="19" t="n">
        <f t="shared" si="12"/>
        <v>90155100111.233765</v>
      </c>
      <c r="AF18" s="19" t="n">
        <f t="shared" si="12"/>
        <v>98432061993.698364</v>
      </c>
      <c r="AG18" s="19" t="n">
        <f t="shared" si="12"/>
        <v>90596770409.300034</v>
      </c>
      <c r="AH18" s="19" t="n">
        <f t="shared" si="12"/>
        <v>70635378452.881287</v>
      </c>
      <c r="AI18" s="19" t="n">
        <f t="shared" si="12"/>
        <v>73997710753.819046</v>
      </c>
      <c r="AJ18" s="19" t="n">
        <f t="shared" si="12"/>
        <v>89631017323.19133</v>
      </c>
      <c r="AK18" s="19" t="n">
        <f t="shared" si="12"/>
        <v>100302860971.97237</v>
      </c>
      <c r="AL18" s="19" t="n">
        <f t="shared" si="12"/>
        <v>95165512443.003525</v>
      </c>
      <c r="AM18" s="19" t="n">
        <f t="shared" si="12"/>
        <v>100896074021.26785</v>
      </c>
      <c r="AN18" s="19" t="n">
        <f t="shared" si="12"/>
        <v>116392342054.93671</v>
      </c>
      <c r="AO18" s="19" t="n">
        <f t="shared" si="12"/>
        <v>77517788760.015244</v>
      </c>
      <c r="AP18" s="19" t="n">
        <f t="shared" si="12"/>
        <v>75130505806.230804</v>
      </c>
      <c r="AQ18" s="19" t="n">
        <f t="shared" si="12"/>
        <v>61318087105.484871</v>
      </c>
    </row>
    <row r="19">
      <c r="A19" s="31" t="str">
        <f t="shared" si="7"/>
        <v>Electronics, Comms, &amp; Sensors</v>
      </c>
      <c r="B19" s="19" t="n">
        <f t="shared" si="2"/>
        <v>47516058750.49176</v>
      </c>
      <c r="C19" s="19" t="n">
        <f t="shared" si="3"/>
        <v>53041459497.985451</v>
      </c>
      <c r="D19" s="19" t="n">
        <f t="shared" si="4"/>
        <v>53587823865.877998</v>
      </c>
      <c r="E19" s="47" t="n">
        <f t="shared" si="8"/>
        <v>1.0300703884539519E-2</v>
      </c>
      <c r="F19" s="47" t="n">
        <f t="shared" si="9"/>
        <v>0.12778343311824858</v>
      </c>
      <c r="G19" s="23" t="n">
        <f t="shared" si="10"/>
        <v>0.12815580465833035</v>
      </c>
      <c r="H19" s="23"/>
      <c r="I19" s="22" t="str">
        <f t="shared" si="11"/>
        <v>Electronics, Comms, &amp; Sensors</v>
      </c>
      <c r="J19" s="19" t="n">
        <f t="shared" ref="J19:AQ19" si="13">IF(J3="","",J3/VLOOKUP(J$17,deflator,2,FALSE))</f>
        <v>39159221227.334808</v>
      </c>
      <c r="K19" s="19" t="n">
        <f t="shared" si="13"/>
        <v>37075841095.000999</v>
      </c>
      <c r="L19" s="19" t="n">
        <f t="shared" si="13"/>
        <v>36294366444.878708</v>
      </c>
      <c r="M19" s="19" t="n">
        <f t="shared" si="13"/>
        <v>33369645404.352024</v>
      </c>
      <c r="N19" s="19" t="n">
        <f t="shared" si="13"/>
        <v>31587983747.947567</v>
      </c>
      <c r="O19" s="19" t="n">
        <f t="shared" si="13"/>
        <v>32767823423.566254</v>
      </c>
      <c r="P19" s="19" t="n">
        <f t="shared" si="13"/>
        <v>31286645512.571953</v>
      </c>
      <c r="Q19" s="19" t="n">
        <f t="shared" si="13"/>
        <v>31154027060.906292</v>
      </c>
      <c r="R19" s="19" t="n">
        <f t="shared" si="13"/>
        <v>29189360890.871941</v>
      </c>
      <c r="S19" s="19" t="n">
        <f t="shared" si="13"/>
        <v>32280454746.276798</v>
      </c>
      <c r="T19" s="19" t="n">
        <f t="shared" si="13"/>
        <v>33527491194.08041</v>
      </c>
      <c r="U19" s="19" t="n">
        <f t="shared" si="13"/>
        <v>35314540684.988655</v>
      </c>
      <c r="V19" s="19" t="n">
        <f t="shared" si="13"/>
        <v>40071632214.55909</v>
      </c>
      <c r="W19" s="19" t="n">
        <f t="shared" si="13"/>
        <v>47976050298.864624</v>
      </c>
      <c r="X19" s="19" t="n">
        <f t="shared" si="13"/>
        <v>55828142718.696022</v>
      </c>
      <c r="Y19" s="19" t="n">
        <f t="shared" si="13"/>
        <v>60970223750.581635</v>
      </c>
      <c r="Z19" s="19" t="n">
        <f t="shared" si="13"/>
        <v>63199194785.572578</v>
      </c>
      <c r="AA19" s="19" t="n">
        <f t="shared" si="13"/>
        <v>71380662482.617737</v>
      </c>
      <c r="AB19" s="19" t="n">
        <f t="shared" si="13"/>
        <v>75918522994.503128</v>
      </c>
      <c r="AC19" s="19" t="n">
        <f t="shared" si="13"/>
        <v>73034497087.885971</v>
      </c>
      <c r="AD19" s="19" t="n">
        <f t="shared" si="13"/>
        <v>73418964552.878494</v>
      </c>
      <c r="AE19" s="19" t="n">
        <f t="shared" si="13"/>
        <v>67220043710.965843</v>
      </c>
      <c r="AF19" s="19" t="n">
        <f t="shared" si="13"/>
        <v>62486737418.484695</v>
      </c>
      <c r="AG19" s="19" t="n">
        <f t="shared" si="13"/>
        <v>50842720005.633049</v>
      </c>
      <c r="AH19" s="19" t="n">
        <f t="shared" si="13"/>
        <v>49564098554.778305</v>
      </c>
      <c r="AI19" s="19" t="n">
        <f t="shared" si="13"/>
        <v>47516058750.49176</v>
      </c>
      <c r="AJ19" s="19" t="n">
        <f t="shared" si="13"/>
        <v>51514226184.300865</v>
      </c>
      <c r="AK19" s="19" t="n">
        <f t="shared" si="13"/>
        <v>53420339434.594421</v>
      </c>
      <c r="AL19" s="19" t="n">
        <f t="shared" si="13"/>
        <v>58218842123.370659</v>
      </c>
      <c r="AM19" s="19" t="n">
        <f t="shared" si="13"/>
        <v>61514912605.909286</v>
      </c>
      <c r="AN19" s="19" t="n">
        <f t="shared" si="13"/>
        <v>61181909783.999275</v>
      </c>
      <c r="AO19" s="19" t="n">
        <f t="shared" si="13"/>
        <v>53041459497.985451</v>
      </c>
      <c r="AP19" s="19" t="n">
        <f t="shared" si="13"/>
        <v>53587823865.877998</v>
      </c>
      <c r="AQ19" s="19" t="n">
        <f t="shared" si="13"/>
        <v>28297076962.812073</v>
      </c>
    </row>
    <row r="20">
      <c r="A20" s="31" t="str">
        <f t="shared" si="7"/>
        <v>Facilities and Construction</v>
      </c>
      <c r="B20" s="19" t="n">
        <f t="shared" si="2"/>
        <v>45732283825.950203</v>
      </c>
      <c r="C20" s="19" t="n">
        <f t="shared" si="3"/>
        <v>54699820280.701767</v>
      </c>
      <c r="D20" s="19" t="n">
        <f t="shared" si="4"/>
        <v>57287375671.231697</v>
      </c>
      <c r="E20" s="47" t="n">
        <f t="shared" si="8"/>
        <v>4.730464153723779E-2</v>
      </c>
      <c r="F20" s="47" t="n">
        <f t="shared" si="9"/>
        <v>0.2526681564659734</v>
      </c>
      <c r="G20" s="23" t="n">
        <f t="shared" si="10"/>
        <v>0.13216264313024118</v>
      </c>
      <c r="H20" s="23"/>
      <c r="I20" s="22" t="str">
        <f t="shared" si="11"/>
        <v>Facilities and Construction</v>
      </c>
      <c r="J20" s="19" t="n">
        <f t="shared" ref="J20:AQ20" si="14">IF(J4="","",J4/VLOOKUP(J$17,deflator,2,FALSE))</f>
        <v>24214566738.898132</v>
      </c>
      <c r="K20" s="19" t="n">
        <f t="shared" si="14"/>
        <v>35489211630.433464</v>
      </c>
      <c r="L20" s="19" t="n">
        <f t="shared" si="14"/>
        <v>33060305718.197456</v>
      </c>
      <c r="M20" s="19" t="n">
        <f t="shared" si="14"/>
        <v>31423990993.4659</v>
      </c>
      <c r="N20" s="19" t="n">
        <f t="shared" si="14"/>
        <v>36401261590.156601</v>
      </c>
      <c r="O20" s="19" t="n">
        <f t="shared" si="14"/>
        <v>35305115235.925499</v>
      </c>
      <c r="P20" s="19" t="n">
        <f t="shared" si="14"/>
        <v>34903150795.61853</v>
      </c>
      <c r="Q20" s="19" t="n">
        <f t="shared" si="14"/>
        <v>34202156353.764755</v>
      </c>
      <c r="R20" s="19" t="n">
        <f t="shared" si="14"/>
        <v>32671693107.257439</v>
      </c>
      <c r="S20" s="19" t="n">
        <f t="shared" si="14"/>
        <v>33985149527.847115</v>
      </c>
      <c r="T20" s="19" t="n">
        <f t="shared" si="14"/>
        <v>33607071625.61105</v>
      </c>
      <c r="U20" s="19" t="n">
        <f t="shared" si="14"/>
        <v>36386532109.180099</v>
      </c>
      <c r="V20" s="19" t="n">
        <f t="shared" si="14"/>
        <v>40474583691.594917</v>
      </c>
      <c r="W20" s="19" t="n">
        <f t="shared" si="14"/>
        <v>52491467061.958565</v>
      </c>
      <c r="X20" s="19" t="n">
        <f t="shared" si="14"/>
        <v>53106742407.581985</v>
      </c>
      <c r="Y20" s="19" t="n">
        <f t="shared" si="14"/>
        <v>57109551648.893532</v>
      </c>
      <c r="Z20" s="19" t="n">
        <f t="shared" si="14"/>
        <v>63684285633.799347</v>
      </c>
      <c r="AA20" s="19" t="n">
        <f t="shared" si="14"/>
        <v>62865766509.783073</v>
      </c>
      <c r="AB20" s="19" t="n">
        <f t="shared" si="14"/>
        <v>76369892421.128693</v>
      </c>
      <c r="AC20" s="19" t="n">
        <f t="shared" si="14"/>
        <v>87574534690.331161</v>
      </c>
      <c r="AD20" s="19" t="n">
        <f t="shared" si="14"/>
        <v>80116081467.248993</v>
      </c>
      <c r="AE20" s="19" t="n">
        <f t="shared" si="14"/>
        <v>69993262550.233994</v>
      </c>
      <c r="AF20" s="19" t="n">
        <f t="shared" si="14"/>
        <v>61720385499.53653</v>
      </c>
      <c r="AG20" s="19" t="n">
        <f t="shared" si="14"/>
        <v>48527810815.962479</v>
      </c>
      <c r="AH20" s="19" t="n">
        <f t="shared" si="14"/>
        <v>51213177423.504112</v>
      </c>
      <c r="AI20" s="19" t="n">
        <f t="shared" si="14"/>
        <v>45732283825.950203</v>
      </c>
      <c r="AJ20" s="19" t="n">
        <f t="shared" si="14"/>
        <v>45872344979.327927</v>
      </c>
      <c r="AK20" s="19" t="n">
        <f t="shared" si="14"/>
        <v>44926258228.33387</v>
      </c>
      <c r="AL20" s="19" t="n">
        <f t="shared" si="14"/>
        <v>53614561428.433601</v>
      </c>
      <c r="AM20" s="19" t="n">
        <f t="shared" si="14"/>
        <v>58302797940.580948</v>
      </c>
      <c r="AN20" s="19" t="n">
        <f t="shared" si="14"/>
        <v>66506022288.65609</v>
      </c>
      <c r="AO20" s="19" t="n">
        <f t="shared" si="14"/>
        <v>54699820280.701767</v>
      </c>
      <c r="AP20" s="19" t="n">
        <f t="shared" si="14"/>
        <v>57287375671.231697</v>
      </c>
      <c r="AQ20" s="19" t="n">
        <f t="shared" si="14"/>
        <v>28475429485.148628</v>
      </c>
    </row>
    <row r="21">
      <c r="A21" s="31" t="str">
        <f t="shared" si="7"/>
        <v>Land Vehicles</v>
      </c>
      <c r="B21" s="19" t="n">
        <f t="shared" si="2"/>
        <v>8993617219.8081856</v>
      </c>
      <c r="C21" s="19" t="n">
        <f t="shared" si="3"/>
        <v>10359050778.327597</v>
      </c>
      <c r="D21" s="19" t="n">
        <f t="shared" si="4"/>
        <v>10756367609.108601</v>
      </c>
      <c r="E21" s="47" t="n">
        <f t="shared" si="8"/>
        <v>3.8354559629366847E-2</v>
      </c>
      <c r="F21" s="47" t="n">
        <f t="shared" si="9"/>
        <v>0.19600015724685371</v>
      </c>
      <c r="G21" s="23" t="n">
        <f t="shared" si="10"/>
        <v>2.5028958489415221E-2</v>
      </c>
      <c r="H21" s="23"/>
      <c r="I21" s="22" t="str">
        <f t="shared" si="11"/>
        <v>Land Vehicles</v>
      </c>
      <c r="J21" s="19" t="n">
        <f t="shared" ref="J21:AQ21" si="15">IF(J5="","",J5/VLOOKUP(J$17,deflator,2,FALSE))</f>
        <v>8496761048.0017824</v>
      </c>
      <c r="K21" s="19" t="n">
        <f t="shared" si="15"/>
        <v>12481647125.48242</v>
      </c>
      <c r="L21" s="19" t="n">
        <f t="shared" si="15"/>
        <v>7801467311.0453205</v>
      </c>
      <c r="M21" s="19" t="n">
        <f t="shared" si="15"/>
        <v>8042332737.8585825</v>
      </c>
      <c r="N21" s="19" t="n">
        <f t="shared" si="15"/>
        <v>6479188748.0553226</v>
      </c>
      <c r="O21" s="19" t="n">
        <f t="shared" si="15"/>
        <v>5432109078.7952795</v>
      </c>
      <c r="P21" s="19" t="n">
        <f t="shared" si="15"/>
        <v>6329626008.3948431</v>
      </c>
      <c r="Q21" s="19" t="n">
        <f t="shared" si="15"/>
        <v>6175858018.889226</v>
      </c>
      <c r="R21" s="19" t="n">
        <f t="shared" si="15"/>
        <v>4682923414.7345123</v>
      </c>
      <c r="S21" s="19" t="n">
        <f t="shared" si="15"/>
        <v>5785017364.1883469</v>
      </c>
      <c r="T21" s="19" t="n">
        <f t="shared" si="15"/>
        <v>5487450607.6074028</v>
      </c>
      <c r="U21" s="19" t="n">
        <f t="shared" si="15"/>
        <v>5202187810.3927622</v>
      </c>
      <c r="V21" s="19" t="n">
        <f t="shared" si="15"/>
        <v>7430565479.1797934</v>
      </c>
      <c r="W21" s="19" t="n">
        <f t="shared" si="15"/>
        <v>14692106560.140493</v>
      </c>
      <c r="X21" s="19" t="n">
        <f t="shared" si="15"/>
        <v>12711240751.03694</v>
      </c>
      <c r="Y21" s="19" t="n">
        <f t="shared" si="15"/>
        <v>22032729813.041679</v>
      </c>
      <c r="Z21" s="19" t="n">
        <f t="shared" si="15"/>
        <v>22554381653.087597</v>
      </c>
      <c r="AA21" s="19" t="n">
        <f t="shared" si="15"/>
        <v>38373128421.115433</v>
      </c>
      <c r="AB21" s="19" t="n">
        <f t="shared" si="15"/>
        <v>52996883465.056023</v>
      </c>
      <c r="AC21" s="19" t="n">
        <f t="shared" si="15"/>
        <v>38051041678.695572</v>
      </c>
      <c r="AD21" s="19" t="n">
        <f t="shared" si="15"/>
        <v>33145381579.60862</v>
      </c>
      <c r="AE21" s="19" t="n">
        <f t="shared" si="15"/>
        <v>25106733466.135754</v>
      </c>
      <c r="AF21" s="19" t="n">
        <f t="shared" si="15"/>
        <v>13646440499.242002</v>
      </c>
      <c r="AG21" s="19" t="n">
        <f t="shared" si="15"/>
        <v>9194510143.0267124</v>
      </c>
      <c r="AH21" s="19" t="n">
        <f t="shared" si="15"/>
        <v>7067592604.8672676</v>
      </c>
      <c r="AI21" s="19" t="n">
        <f t="shared" si="15"/>
        <v>8993617219.8081856</v>
      </c>
      <c r="AJ21" s="19" t="n">
        <f t="shared" si="15"/>
        <v>8746576920.8493328</v>
      </c>
      <c r="AK21" s="19" t="n">
        <f t="shared" si="15"/>
        <v>9645834156.661375</v>
      </c>
      <c r="AL21" s="19" t="n">
        <f t="shared" si="15"/>
        <v>14489839925.732977</v>
      </c>
      <c r="AM21" s="19" t="n">
        <f t="shared" si="15"/>
        <v>14457466919.128094</v>
      </c>
      <c r="AN21" s="19" t="n">
        <f t="shared" si="15"/>
        <v>12981768016.664303</v>
      </c>
      <c r="AO21" s="19" t="n">
        <f t="shared" si="15"/>
        <v>10359050778.327597</v>
      </c>
      <c r="AP21" s="19" t="n">
        <f t="shared" si="15"/>
        <v>10756367609.108601</v>
      </c>
      <c r="AQ21" s="19" t="n">
        <f t="shared" si="15"/>
        <v>6926511251.3074656</v>
      </c>
    </row>
    <row r="22">
      <c r="A22" s="31" t="str">
        <f t="shared" si="7"/>
        <v>Missile Defense</v>
      </c>
      <c r="B22" s="19" t="n">
        <f t="shared" si="2"/>
        <v>11250082260.000881</v>
      </c>
      <c r="C22" s="19" t="n">
        <f t="shared" si="3"/>
        <v>12935749884.010204</v>
      </c>
      <c r="D22" s="19" t="n">
        <f t="shared" si="4"/>
        <v>13817290529.706301</v>
      </c>
      <c r="E22" s="46" t="n">
        <f t="shared" si="8"/>
        <v>6.814762604414315E-2</v>
      </c>
      <c r="F22" s="47" t="n">
        <f t="shared" si="9"/>
        <v>0.2281946220813873</v>
      </c>
      <c r="G22" s="23" t="n">
        <f t="shared" si="10"/>
        <v>3.1254634599698287E-2</v>
      </c>
      <c r="H22" s="23"/>
      <c r="I22" s="22" t="str">
        <f t="shared" si="11"/>
        <v>Missile Defense</v>
      </c>
      <c r="J22" s="19" t="n">
        <f t="shared" ref="J22:AQ22" si="16">IF(J6="","",J6/VLOOKUP(J$17,deflator,2,FALSE))</f>
        <v>6032822140.0156631</v>
      </c>
      <c r="K22" s="19" t="n">
        <f t="shared" si="16"/>
        <v>9990757469.1617203</v>
      </c>
      <c r="L22" s="19" t="n">
        <f t="shared" si="16"/>
        <v>7336657438.4778309</v>
      </c>
      <c r="M22" s="19" t="n">
        <f t="shared" si="16"/>
        <v>9130873892.2600651</v>
      </c>
      <c r="N22" s="19" t="n">
        <f t="shared" si="16"/>
        <v>7679140602.4776936</v>
      </c>
      <c r="O22" s="19" t="n">
        <f t="shared" si="16"/>
        <v>6112165700.2051973</v>
      </c>
      <c r="P22" s="19" t="n">
        <f t="shared" si="16"/>
        <v>6393941560.3542337</v>
      </c>
      <c r="Q22" s="19" t="n">
        <f t="shared" si="16"/>
        <v>6784225907.7746811</v>
      </c>
      <c r="R22" s="19" t="n">
        <f t="shared" si="16"/>
        <v>6016289806.1540356</v>
      </c>
      <c r="S22" s="19" t="n">
        <f t="shared" si="16"/>
        <v>6045865409.8292971</v>
      </c>
      <c r="T22" s="19" t="n">
        <f t="shared" si="16"/>
        <v>4848869081.8696394</v>
      </c>
      <c r="U22" s="19" t="n">
        <f t="shared" si="16"/>
        <v>5307092958.7463789</v>
      </c>
      <c r="V22" s="19" t="n">
        <f t="shared" si="16"/>
        <v>7340234278.9484177</v>
      </c>
      <c r="W22" s="19" t="n">
        <f t="shared" si="16"/>
        <v>7674708345.7142143</v>
      </c>
      <c r="X22" s="19" t="n">
        <f t="shared" si="16"/>
        <v>8913906479.3275719</v>
      </c>
      <c r="Y22" s="19" t="n">
        <f t="shared" si="16"/>
        <v>9373228018.197464</v>
      </c>
      <c r="Z22" s="19" t="n">
        <f t="shared" si="16"/>
        <v>9455904225.4306393</v>
      </c>
      <c r="AA22" s="19" t="n">
        <f t="shared" si="16"/>
        <v>11305963507.320248</v>
      </c>
      <c r="AB22" s="19" t="n">
        <f t="shared" si="16"/>
        <v>11679538854.689457</v>
      </c>
      <c r="AC22" s="19" t="n">
        <f t="shared" si="16"/>
        <v>13855427149.815752</v>
      </c>
      <c r="AD22" s="19" t="n">
        <f t="shared" si="16"/>
        <v>13792195770.239588</v>
      </c>
      <c r="AE22" s="19" t="n">
        <f t="shared" si="16"/>
        <v>13991221655.207479</v>
      </c>
      <c r="AF22" s="19" t="n">
        <f t="shared" si="16"/>
        <v>14113505765.063057</v>
      </c>
      <c r="AG22" s="19" t="n">
        <f t="shared" si="16"/>
        <v>13365840413.273296</v>
      </c>
      <c r="AH22" s="19" t="n">
        <f t="shared" si="16"/>
        <v>10332153401.65877</v>
      </c>
      <c r="AI22" s="19" t="n">
        <f t="shared" si="16"/>
        <v>11250082260.000881</v>
      </c>
      <c r="AJ22" s="19" t="n">
        <f t="shared" si="16"/>
        <v>11879057629.836519</v>
      </c>
      <c r="AK22" s="19" t="n">
        <f t="shared" si="16"/>
        <v>10089839004.725504</v>
      </c>
      <c r="AL22" s="19" t="n">
        <f t="shared" si="16"/>
        <v>15332495552.698919</v>
      </c>
      <c r="AM22" s="19" t="n">
        <f t="shared" si="16"/>
        <v>16608201196.766081</v>
      </c>
      <c r="AN22" s="19" t="n">
        <f t="shared" si="16"/>
        <v>21407273981.444084</v>
      </c>
      <c r="AO22" s="19" t="n">
        <f t="shared" si="16"/>
        <v>12935749884.010204</v>
      </c>
      <c r="AP22" s="19" t="n">
        <f t="shared" si="16"/>
        <v>13817290529.706301</v>
      </c>
      <c r="AQ22" s="19" t="n">
        <f t="shared" si="16"/>
        <v>9133307558.4513702</v>
      </c>
    </row>
    <row r="23">
      <c r="A23" s="31" t="str">
        <f t="shared" si="7"/>
        <v>Ordnance and Missiles</v>
      </c>
      <c r="B23" s="19" t="n">
        <f t="shared" si="2"/>
        <v>15893707866.854902</v>
      </c>
      <c r="C23" s="19" t="n">
        <f t="shared" si="3"/>
        <v>23493250487.493988</v>
      </c>
      <c r="D23" s="19" t="n">
        <f t="shared" si="4"/>
        <v>20479950490.316299</v>
      </c>
      <c r="E23" s="46" t="n">
        <f t="shared" si="8"/>
        <v>-0.12826237045323885</v>
      </c>
      <c r="F23" s="47" t="n">
        <f t="shared" si="9"/>
        <v>0.28855712347813123</v>
      </c>
      <c r="G23" s="23" t="n">
        <f t="shared" si="10"/>
        <v>5.6763076445489891E-2</v>
      </c>
      <c r="H23" s="23"/>
      <c r="I23" s="22" t="str">
        <f t="shared" si="11"/>
        <v>Ordnance and Missiles</v>
      </c>
      <c r="J23" s="19" t="n">
        <f t="shared" ref="J23:AQ23" si="17">IF(J7="","",J7/VLOOKUP(J$17,deflator,2,FALSE))</f>
        <v>22521272714.328114</v>
      </c>
      <c r="K23" s="19" t="n">
        <f t="shared" si="17"/>
        <v>28467781065.670673</v>
      </c>
      <c r="L23" s="19" t="n">
        <f t="shared" si="17"/>
        <v>25209506559.790302</v>
      </c>
      <c r="M23" s="19" t="n">
        <f t="shared" si="17"/>
        <v>20443265377.561279</v>
      </c>
      <c r="N23" s="19" t="n">
        <f t="shared" si="17"/>
        <v>15276697121.496216</v>
      </c>
      <c r="O23" s="19" t="n">
        <f t="shared" si="17"/>
        <v>14978464116.906574</v>
      </c>
      <c r="P23" s="19" t="n">
        <f t="shared" si="17"/>
        <v>15173276336.52277</v>
      </c>
      <c r="Q23" s="19" t="n">
        <f t="shared" si="17"/>
        <v>13581379410.944469</v>
      </c>
      <c r="R23" s="19" t="n">
        <f t="shared" si="17"/>
        <v>14412955191.778114</v>
      </c>
      <c r="S23" s="19" t="n">
        <f t="shared" si="17"/>
        <v>15111299548.317213</v>
      </c>
      <c r="T23" s="19" t="n">
        <f t="shared" si="17"/>
        <v>14026802467.282799</v>
      </c>
      <c r="U23" s="19" t="n">
        <f t="shared" si="17"/>
        <v>14387811668.93898</v>
      </c>
      <c r="V23" s="19" t="n">
        <f t="shared" si="17"/>
        <v>19193136161.138203</v>
      </c>
      <c r="W23" s="19" t="n">
        <f t="shared" si="17"/>
        <v>20675188900.257179</v>
      </c>
      <c r="X23" s="19" t="n">
        <f t="shared" si="17"/>
        <v>20963778895.360962</v>
      </c>
      <c r="Y23" s="19" t="n">
        <f t="shared" si="17"/>
        <v>21421867008.928471</v>
      </c>
      <c r="Z23" s="19" t="n">
        <f t="shared" si="17"/>
        <v>21008087278.924847</v>
      </c>
      <c r="AA23" s="19" t="n">
        <f t="shared" si="17"/>
        <v>24422124703.397968</v>
      </c>
      <c r="AB23" s="19" t="n">
        <f t="shared" si="17"/>
        <v>25601964631.055069</v>
      </c>
      <c r="AC23" s="19" t="n">
        <f t="shared" si="17"/>
        <v>23641455224.473145</v>
      </c>
      <c r="AD23" s="19" t="n">
        <f t="shared" si="17"/>
        <v>21830259310.373749</v>
      </c>
      <c r="AE23" s="19" t="n">
        <f t="shared" si="17"/>
        <v>19782194998.664276</v>
      </c>
      <c r="AF23" s="19" t="n">
        <f t="shared" si="17"/>
        <v>19745741106.530991</v>
      </c>
      <c r="AG23" s="19" t="n">
        <f t="shared" si="17"/>
        <v>16126920786.396332</v>
      </c>
      <c r="AH23" s="19" t="n">
        <f t="shared" si="17"/>
        <v>15259735502.66033</v>
      </c>
      <c r="AI23" s="19" t="n">
        <f t="shared" si="17"/>
        <v>15893707866.854902</v>
      </c>
      <c r="AJ23" s="19" t="n">
        <f t="shared" si="17"/>
        <v>19599743679.57056</v>
      </c>
      <c r="AK23" s="19" t="n">
        <f t="shared" si="17"/>
        <v>21089286858.892094</v>
      </c>
      <c r="AL23" s="19" t="n">
        <f t="shared" si="17"/>
        <v>24747627460.525547</v>
      </c>
      <c r="AM23" s="19" t="n">
        <f t="shared" si="17"/>
        <v>25921392229.801708</v>
      </c>
      <c r="AN23" s="19" t="n">
        <f t="shared" si="17"/>
        <v>26374825833.206383</v>
      </c>
      <c r="AO23" s="19" t="n">
        <f t="shared" si="17"/>
        <v>23493250487.493988</v>
      </c>
      <c r="AP23" s="19" t="n">
        <f t="shared" si="17"/>
        <v>20479950490.316299</v>
      </c>
      <c r="AQ23" s="19" t="n">
        <f t="shared" si="17"/>
        <v>17428971759.963329</v>
      </c>
    </row>
    <row r="24">
      <c r="A24" s="31" t="str">
        <f t="shared" si="7"/>
        <v>Other Products</v>
      </c>
      <c r="B24" s="19" t="n">
        <f t="shared" si="2"/>
        <v>25271293679.8241</v>
      </c>
      <c r="C24" s="19" t="n">
        <f t="shared" si="3"/>
        <v>57207745250.424995</v>
      </c>
      <c r="D24" s="19" t="n">
        <f t="shared" si="4"/>
        <v>58510847251.7136</v>
      </c>
      <c r="E24" s="47" t="n">
        <f t="shared" si="8"/>
        <v>2.277841917356338E-2</v>
      </c>
      <c r="F24" s="47" t="n">
        <f t="shared" si="9"/>
        <v>1.3153087448952814</v>
      </c>
      <c r="G24" s="23" t="n">
        <f t="shared" si="10"/>
        <v>0.13822215102386931</v>
      </c>
      <c r="H24" s="23"/>
      <c r="I24" s="22" t="str">
        <f t="shared" si="11"/>
        <v>Other Products</v>
      </c>
      <c r="J24" s="19" t="n">
        <f t="shared" ref="J24:AQ24" si="18">IF(J8="","",J8/VLOOKUP(J$17,deflator,2,FALSE))</f>
        <v>21651236733.666534</v>
      </c>
      <c r="K24" s="19" t="n">
        <f t="shared" si="18"/>
        <v>26227166146.217731</v>
      </c>
      <c r="L24" s="19" t="n">
        <f t="shared" si="18"/>
        <v>18106796731.923656</v>
      </c>
      <c r="M24" s="19" t="n">
        <f t="shared" si="18"/>
        <v>19300123614.819847</v>
      </c>
      <c r="N24" s="19" t="n">
        <f t="shared" si="18"/>
        <v>15442633771.917412</v>
      </c>
      <c r="O24" s="19" t="n">
        <f t="shared" si="18"/>
        <v>15015339183.890711</v>
      </c>
      <c r="P24" s="19" t="n">
        <f t="shared" si="18"/>
        <v>16566119779.704824</v>
      </c>
      <c r="Q24" s="19" t="n">
        <f t="shared" si="18"/>
        <v>16383454141.171104</v>
      </c>
      <c r="R24" s="19" t="n">
        <f t="shared" si="18"/>
        <v>14295077561.123627</v>
      </c>
      <c r="S24" s="19" t="n">
        <f t="shared" si="18"/>
        <v>12656854970.771639</v>
      </c>
      <c r="T24" s="19" t="n">
        <f t="shared" si="18"/>
        <v>13954681066.586061</v>
      </c>
      <c r="U24" s="19" t="n">
        <f t="shared" si="18"/>
        <v>16129648064.78701</v>
      </c>
      <c r="V24" s="19" t="n">
        <f t="shared" si="18"/>
        <v>20797175937.274326</v>
      </c>
      <c r="W24" s="19" t="n">
        <f t="shared" si="18"/>
        <v>23685286877.66214</v>
      </c>
      <c r="X24" s="19" t="n">
        <f t="shared" si="18"/>
        <v>27245549452.023327</v>
      </c>
      <c r="Y24" s="19" t="n">
        <f t="shared" si="18"/>
        <v>45891620138.100792</v>
      </c>
      <c r="Z24" s="19" t="n">
        <f t="shared" si="18"/>
        <v>48403423796.285477</v>
      </c>
      <c r="AA24" s="19" t="n">
        <f t="shared" si="18"/>
        <v>46664769543.040771</v>
      </c>
      <c r="AB24" s="19" t="n">
        <f t="shared" si="18"/>
        <v>52121099966.069687</v>
      </c>
      <c r="AC24" s="19" t="n">
        <f t="shared" si="18"/>
        <v>47002905843.28727</v>
      </c>
      <c r="AD24" s="19" t="n">
        <f t="shared" si="18"/>
        <v>38097601000.606079</v>
      </c>
      <c r="AE24" s="19" t="n">
        <f t="shared" si="18"/>
        <v>38480472611.186157</v>
      </c>
      <c r="AF24" s="19" t="n">
        <f t="shared" si="18"/>
        <v>44526118114.275551</v>
      </c>
      <c r="AG24" s="19" t="n">
        <f t="shared" si="18"/>
        <v>32727277601.873051</v>
      </c>
      <c r="AH24" s="19" t="n">
        <f t="shared" si="18"/>
        <v>29441726591.615501</v>
      </c>
      <c r="AI24" s="19" t="n">
        <f t="shared" si="18"/>
        <v>25271293679.8241</v>
      </c>
      <c r="AJ24" s="19" t="n">
        <f t="shared" si="18"/>
        <v>23085481026.951988</v>
      </c>
      <c r="AK24" s="19" t="n">
        <f t="shared" si="18"/>
        <v>25217055417.914501</v>
      </c>
      <c r="AL24" s="19" t="n">
        <f t="shared" si="18"/>
        <v>28985594138.168724</v>
      </c>
      <c r="AM24" s="19" t="n">
        <f t="shared" si="18"/>
        <v>25997569106.741745</v>
      </c>
      <c r="AN24" s="19" t="n">
        <f t="shared" si="18"/>
        <v>28193832874.307247</v>
      </c>
      <c r="AO24" s="19" t="n">
        <f t="shared" si="18"/>
        <v>57207745250.424995</v>
      </c>
      <c r="AP24" s="19" t="n">
        <f t="shared" si="18"/>
        <v>58510847251.7136</v>
      </c>
      <c r="AQ24" s="19" t="n">
        <f t="shared" si="18"/>
        <v>18071648811.691357</v>
      </c>
    </row>
    <row r="25" ht="30" customHeight="1">
      <c r="A25" s="31" t="str">
        <f t="shared" si="7"/>
        <v>Other R&amp;D and Knowledge Based</v>
      </c>
      <c r="B25" s="19" t="n">
        <f t="shared" si="2"/>
        <v>39756561581.71566</v>
      </c>
      <c r="C25" s="19" t="n">
        <f t="shared" si="3"/>
        <v>55766100984.23967</v>
      </c>
      <c r="D25" s="19" t="n">
        <f t="shared" si="4"/>
        <v>54980395765.392097</v>
      </c>
      <c r="E25" s="46" t="n">
        <f t="shared" si="8"/>
        <v>-1.4089298067828437E-2</v>
      </c>
      <c r="F25" s="47" t="n">
        <f t="shared" si="9"/>
        <v>0.38292632908873059</v>
      </c>
      <c r="G25" s="23" t="n">
        <f t="shared" si="10"/>
        <v>0.13473893086528627</v>
      </c>
      <c r="H25" s="23"/>
      <c r="I25" s="22" t="str">
        <f t="shared" si="11"/>
        <v>Other R&amp;D and Knowledge Based</v>
      </c>
      <c r="J25" s="19" t="n">
        <f t="shared" ref="J25:AQ25" si="19">IF(J9="","",J9/VLOOKUP(J$17,deflator,2,FALSE))</f>
        <v>15450802838.830292</v>
      </c>
      <c r="K25" s="19" t="n">
        <f t="shared" si="19"/>
        <v>15213380754.914886</v>
      </c>
      <c r="L25" s="19" t="n">
        <f t="shared" si="19"/>
        <v>16450972910.352575</v>
      </c>
      <c r="M25" s="19" t="n">
        <f t="shared" si="19"/>
        <v>15672825316.858921</v>
      </c>
      <c r="N25" s="19" t="n">
        <f t="shared" si="19"/>
        <v>15151635589.18721</v>
      </c>
      <c r="O25" s="19" t="n">
        <f t="shared" si="19"/>
        <v>15564950505.670574</v>
      </c>
      <c r="P25" s="19" t="n">
        <f t="shared" si="19"/>
        <v>15982498775.85216</v>
      </c>
      <c r="Q25" s="19" t="n">
        <f t="shared" si="19"/>
        <v>16393504944.508383</v>
      </c>
      <c r="R25" s="19" t="n">
        <f t="shared" si="19"/>
        <v>18043129720.771862</v>
      </c>
      <c r="S25" s="19" t="n">
        <f t="shared" si="19"/>
        <v>18614354149.942249</v>
      </c>
      <c r="T25" s="19" t="n">
        <f t="shared" si="19"/>
        <v>20062674055.632362</v>
      </c>
      <c r="U25" s="19" t="n">
        <f t="shared" si="19"/>
        <v>19595552756.10149</v>
      </c>
      <c r="V25" s="19" t="n">
        <f t="shared" si="19"/>
        <v>24595530721.084885</v>
      </c>
      <c r="W25" s="19" t="n">
        <f t="shared" si="19"/>
        <v>28077235193.299015</v>
      </c>
      <c r="X25" s="19" t="n">
        <f t="shared" si="19"/>
        <v>30550889172.672771</v>
      </c>
      <c r="Y25" s="19" t="n">
        <f t="shared" si="19"/>
        <v>36705510762.298866</v>
      </c>
      <c r="Z25" s="19" t="n">
        <f t="shared" si="19"/>
        <v>40156080331.731522</v>
      </c>
      <c r="AA25" s="19" t="n">
        <f t="shared" si="19"/>
        <v>41227518617.433502</v>
      </c>
      <c r="AB25" s="19" t="n">
        <f t="shared" si="19"/>
        <v>45047751181.622833</v>
      </c>
      <c r="AC25" s="19" t="n">
        <f t="shared" si="19"/>
        <v>50830521037.675789</v>
      </c>
      <c r="AD25" s="19" t="n">
        <f t="shared" si="19"/>
        <v>52425740335.372177</v>
      </c>
      <c r="AE25" s="19" t="n">
        <f t="shared" si="19"/>
        <v>51118690870.933685</v>
      </c>
      <c r="AF25" s="19" t="n">
        <f t="shared" si="19"/>
        <v>50525299573.006119</v>
      </c>
      <c r="AG25" s="19" t="n">
        <f t="shared" si="19"/>
        <v>41977677692.171654</v>
      </c>
      <c r="AH25" s="19" t="n">
        <f t="shared" si="19"/>
        <v>40608193236.746033</v>
      </c>
      <c r="AI25" s="19" t="n">
        <f t="shared" si="19"/>
        <v>39756561581.71566</v>
      </c>
      <c r="AJ25" s="19" t="n">
        <f t="shared" si="19"/>
        <v>39694268075.998634</v>
      </c>
      <c r="AK25" s="19" t="n">
        <f t="shared" si="19"/>
        <v>40507022862.554108</v>
      </c>
      <c r="AL25" s="19" t="n">
        <f t="shared" si="19"/>
        <v>44137624993.995682</v>
      </c>
      <c r="AM25" s="19" t="n">
        <f t="shared" si="19"/>
        <v>47655534074.290939</v>
      </c>
      <c r="AN25" s="19" t="n">
        <f t="shared" si="19"/>
        <v>48903475268.524284</v>
      </c>
      <c r="AO25" s="19" t="n">
        <f t="shared" si="19"/>
        <v>55766100984.23967</v>
      </c>
      <c r="AP25" s="19" t="n">
        <f t="shared" si="19"/>
        <v>54980395765.392097</v>
      </c>
      <c r="AQ25" s="19" t="n">
        <f t="shared" si="19"/>
        <v>35916618767.215515</v>
      </c>
    </row>
    <row r="26">
      <c r="A26" s="31" t="str">
        <f t="shared" si="7"/>
        <v>Other Services</v>
      </c>
      <c r="B26" s="19" t="n">
        <f t="shared" si="2"/>
        <v>27544143236.088715</v>
      </c>
      <c r="C26" s="19" t="n">
        <f t="shared" si="3"/>
        <v>30809340447.998417</v>
      </c>
      <c r="D26" s="19" t="n">
        <f t="shared" si="4"/>
        <v>30742623503.037899</v>
      </c>
      <c r="E26" s="47" t="n">
        <f t="shared" si="8"/>
        <v>-2.1654778710088474E-3</v>
      </c>
      <c r="F26" s="47" t="n">
        <f t="shared" si="9"/>
        <v>0.11612197335506491</v>
      </c>
      <c r="G26" s="23" t="n">
        <f t="shared" si="10"/>
        <v>7.4439803381647976E-2</v>
      </c>
      <c r="H26" s="23"/>
      <c r="I26" s="22" t="str">
        <f t="shared" si="11"/>
        <v>Other Services</v>
      </c>
      <c r="J26" s="19" t="n">
        <f t="shared" ref="J26:AQ26" si="20">IF(J10="","",J10/VLOOKUP(J$17,deflator,2,FALSE))</f>
        <v>8715703916.015358</v>
      </c>
      <c r="K26" s="19" t="n">
        <f t="shared" si="20"/>
        <v>10827091765.381065</v>
      </c>
      <c r="L26" s="19" t="n">
        <f t="shared" si="20"/>
        <v>7884843650.4908905</v>
      </c>
      <c r="M26" s="19" t="n">
        <f t="shared" si="20"/>
        <v>5626648187.0794125</v>
      </c>
      <c r="N26" s="19" t="n">
        <f t="shared" si="20"/>
        <v>7187540525.5504684</v>
      </c>
      <c r="O26" s="19" t="n">
        <f t="shared" si="20"/>
        <v>9244340955.1015072</v>
      </c>
      <c r="P26" s="19" t="n">
        <f t="shared" si="20"/>
        <v>8747246056.9106579</v>
      </c>
      <c r="Q26" s="19" t="n">
        <f t="shared" si="20"/>
        <v>9795116431.5589237</v>
      </c>
      <c r="R26" s="19" t="n">
        <f t="shared" si="20"/>
        <v>10134452288.097168</v>
      </c>
      <c r="S26" s="19" t="n">
        <f t="shared" si="20"/>
        <v>12104814615.13991</v>
      </c>
      <c r="T26" s="19" t="n">
        <f t="shared" si="20"/>
        <v>10513387835.979227</v>
      </c>
      <c r="U26" s="19" t="n">
        <f t="shared" si="20"/>
        <v>11705540748.445671</v>
      </c>
      <c r="V26" s="19" t="n">
        <f t="shared" si="20"/>
        <v>16376204826.390013</v>
      </c>
      <c r="W26" s="19" t="n">
        <f t="shared" si="20"/>
        <v>24541946296.546055</v>
      </c>
      <c r="X26" s="19" t="n">
        <f t="shared" si="20"/>
        <v>29912883226.601784</v>
      </c>
      <c r="Y26" s="19" t="n">
        <f t="shared" si="20"/>
        <v>32067955312.071064</v>
      </c>
      <c r="Z26" s="19" t="n">
        <f t="shared" si="20"/>
        <v>33889152261.973686</v>
      </c>
      <c r="AA26" s="19" t="n">
        <f t="shared" si="20"/>
        <v>33337136677.287769</v>
      </c>
      <c r="AB26" s="19" t="n">
        <f t="shared" si="20"/>
        <v>36615226063.21981</v>
      </c>
      <c r="AC26" s="19" t="n">
        <f t="shared" si="20"/>
        <v>40543111703.646408</v>
      </c>
      <c r="AD26" s="19" t="n">
        <f t="shared" si="20"/>
        <v>43207915532.395752</v>
      </c>
      <c r="AE26" s="19" t="n">
        <f t="shared" si="20"/>
        <v>47182290977.883522</v>
      </c>
      <c r="AF26" s="19" t="n">
        <f t="shared" si="20"/>
        <v>42645127858.320724</v>
      </c>
      <c r="AG26" s="19" t="n">
        <f t="shared" si="20"/>
        <v>37910022397.49192</v>
      </c>
      <c r="AH26" s="19" t="n">
        <f t="shared" si="20"/>
        <v>31127713244.445961</v>
      </c>
      <c r="AI26" s="19" t="n">
        <f t="shared" si="20"/>
        <v>27544143236.088715</v>
      </c>
      <c r="AJ26" s="19" t="n">
        <f t="shared" si="20"/>
        <v>28346880960.861343</v>
      </c>
      <c r="AK26" s="19" t="n">
        <f t="shared" si="20"/>
        <v>30641334014.965523</v>
      </c>
      <c r="AL26" s="19" t="n">
        <f t="shared" si="20"/>
        <v>32661718792.548626</v>
      </c>
      <c r="AM26" s="19" t="n">
        <f t="shared" si="20"/>
        <v>33170118770.594376</v>
      </c>
      <c r="AN26" s="19" t="n">
        <f t="shared" si="20"/>
        <v>32709240845.588493</v>
      </c>
      <c r="AO26" s="19" t="n">
        <f t="shared" si="20"/>
        <v>30809340447.998417</v>
      </c>
      <c r="AP26" s="19" t="n">
        <f t="shared" si="20"/>
        <v>30742623503.037899</v>
      </c>
      <c r="AQ26" s="19" t="n">
        <f t="shared" si="20"/>
        <v>20512583663.659065</v>
      </c>
    </row>
    <row r="27">
      <c r="A27" s="31" t="str">
        <f t="shared" si="7"/>
        <v>Ships &amp; Submarines</v>
      </c>
      <c r="B27" s="19" t="n">
        <f t="shared" si="2"/>
        <v>25761985617.640842</v>
      </c>
      <c r="C27" s="19" t="n">
        <f t="shared" si="3"/>
        <v>34175655057.143604</v>
      </c>
      <c r="D27" s="19" t="n">
        <f t="shared" si="4"/>
        <v>34383474501.119598</v>
      </c>
      <c r="E27" s="47" t="n">
        <f t="shared" si="8"/>
        <v>6.0809205742657912E-3</v>
      </c>
      <c r="F27" s="47" t="n">
        <f t="shared" si="9"/>
        <v>0.33465933144435422</v>
      </c>
      <c r="G27" s="23" t="n">
        <f t="shared" si="10"/>
        <v>8.2573304260983318E-2</v>
      </c>
      <c r="H27" s="23"/>
      <c r="I27" s="22" t="str">
        <f t="shared" si="11"/>
        <v>Ships &amp; Submarines</v>
      </c>
      <c r="J27" s="19" t="n">
        <f t="shared" ref="J27:AQ27" si="21">IF(J11="","",J11/VLOOKUP(J$17,deflator,2,FALSE))</f>
        <v>21228143918.822308</v>
      </c>
      <c r="K27" s="19" t="n">
        <f t="shared" si="21"/>
        <v>18255763741.932308</v>
      </c>
      <c r="L27" s="19" t="n">
        <f t="shared" si="21"/>
        <v>16101818741.121265</v>
      </c>
      <c r="M27" s="19" t="n">
        <f t="shared" si="21"/>
        <v>17383554422.253849</v>
      </c>
      <c r="N27" s="19" t="n">
        <f t="shared" si="21"/>
        <v>13228605702.360325</v>
      </c>
      <c r="O27" s="19" t="n">
        <f t="shared" si="21"/>
        <v>16925701573.508938</v>
      </c>
      <c r="P27" s="19" t="n">
        <f t="shared" si="21"/>
        <v>13714338594.757454</v>
      </c>
      <c r="Q27" s="19" t="n">
        <f t="shared" si="21"/>
        <v>14102066190.556244</v>
      </c>
      <c r="R27" s="19" t="n">
        <f t="shared" si="21"/>
        <v>15646035550.261097</v>
      </c>
      <c r="S27" s="19" t="n">
        <f t="shared" si="21"/>
        <v>13723041606.572685</v>
      </c>
      <c r="T27" s="19" t="n">
        <f t="shared" si="21"/>
        <v>15116482362.763485</v>
      </c>
      <c r="U27" s="19" t="n">
        <f t="shared" si="21"/>
        <v>19567542739.313786</v>
      </c>
      <c r="V27" s="19" t="n">
        <f t="shared" si="21"/>
        <v>19715757632.283489</v>
      </c>
      <c r="W27" s="19" t="n">
        <f t="shared" si="21"/>
        <v>19311053134.625362</v>
      </c>
      <c r="X27" s="19" t="n">
        <f t="shared" si="21"/>
        <v>22078390468.773312</v>
      </c>
      <c r="Y27" s="19" t="n">
        <f t="shared" si="21"/>
        <v>20272295944.587265</v>
      </c>
      <c r="Z27" s="19" t="n">
        <f t="shared" si="21"/>
        <v>23515513974.779816</v>
      </c>
      <c r="AA27" s="19" t="n">
        <f t="shared" si="21"/>
        <v>23477487462.479282</v>
      </c>
      <c r="AB27" s="19" t="n">
        <f t="shared" si="21"/>
        <v>25797968193.245659</v>
      </c>
      <c r="AC27" s="19" t="n">
        <f t="shared" si="21"/>
        <v>28373501058.253937</v>
      </c>
      <c r="AD27" s="19" t="n">
        <f t="shared" si="21"/>
        <v>22975343625.593277</v>
      </c>
      <c r="AE27" s="19" t="n">
        <f t="shared" si="21"/>
        <v>36406300484.5317</v>
      </c>
      <c r="AF27" s="19" t="n">
        <f t="shared" si="21"/>
        <v>30000955627.257103</v>
      </c>
      <c r="AG27" s="19" t="n">
        <f t="shared" si="21"/>
        <v>28506800585.755299</v>
      </c>
      <c r="AH27" s="19" t="n">
        <f t="shared" si="21"/>
        <v>28907396953.58527</v>
      </c>
      <c r="AI27" s="19" t="n">
        <f t="shared" si="21"/>
        <v>25761985617.640842</v>
      </c>
      <c r="AJ27" s="19" t="n">
        <f t="shared" si="21"/>
        <v>29326557507.575809</v>
      </c>
      <c r="AK27" s="19" t="n">
        <f t="shared" si="21"/>
        <v>31798543252.862499</v>
      </c>
      <c r="AL27" s="19" t="n">
        <f t="shared" si="21"/>
        <v>35752942173.648453</v>
      </c>
      <c r="AM27" s="19" t="n">
        <f t="shared" si="21"/>
        <v>37301668475.775887</v>
      </c>
      <c r="AN27" s="19" t="n">
        <f t="shared" si="21"/>
        <v>44301301672.457939</v>
      </c>
      <c r="AO27" s="19" t="n">
        <f t="shared" si="21"/>
        <v>34175655057.143604</v>
      </c>
      <c r="AP27" s="19" t="n">
        <f t="shared" si="21"/>
        <v>34383474501.119598</v>
      </c>
      <c r="AQ27" s="19" t="n">
        <f t="shared" si="21"/>
        <v>21613297705.811874</v>
      </c>
    </row>
    <row r="28">
      <c r="A28" s="31" t="str">
        <f t="shared" si="7"/>
        <v>Space Systems</v>
      </c>
      <c r="B28" s="19" t="n">
        <f t="shared" si="2"/>
        <v>7152380831.3320475</v>
      </c>
      <c r="C28" s="19" t="n">
        <f t="shared" si="3"/>
        <v>3876240009.3868055</v>
      </c>
      <c r="D28" s="19" t="n">
        <f t="shared" si="4"/>
        <v>4643056135.7002001</v>
      </c>
      <c r="E28" s="46" t="n">
        <f t="shared" si="8"/>
        <v>0.19782472820476871</v>
      </c>
      <c r="F28" s="49" t="n">
        <f t="shared" si="9"/>
        <v>-0.3508376797610363</v>
      </c>
      <c r="G28" s="23" t="n">
        <f t="shared" si="10"/>
        <v>9.3655540807780265E-3</v>
      </c>
      <c r="H28" s="23"/>
      <c r="I28" s="22" t="str">
        <f t="shared" si="11"/>
        <v>Space Systems</v>
      </c>
      <c r="J28" s="19" t="n">
        <f t="shared" ref="J28:AQ28" si="22">IF(J12="","",J12/VLOOKUP(J$17,deflator,2,FALSE))</f>
        <v>10154930808.530643</v>
      </c>
      <c r="K28" s="19" t="n">
        <f t="shared" si="22"/>
        <v>8705023523.2999039</v>
      </c>
      <c r="L28" s="19" t="n">
        <f t="shared" si="22"/>
        <v>6004528138.3619833</v>
      </c>
      <c r="M28" s="19" t="n">
        <f t="shared" si="22"/>
        <v>6907301236.6446733</v>
      </c>
      <c r="N28" s="19" t="n">
        <f t="shared" si="22"/>
        <v>6632410715.0839987</v>
      </c>
      <c r="O28" s="19" t="n">
        <f t="shared" si="22"/>
        <v>6047222098.5070572</v>
      </c>
      <c r="P28" s="19" t="n">
        <f t="shared" si="22"/>
        <v>5076672539.0463142</v>
      </c>
      <c r="Q28" s="19" t="n">
        <f t="shared" si="22"/>
        <v>5376821437.8321848</v>
      </c>
      <c r="R28" s="19" t="n">
        <f t="shared" si="22"/>
        <v>5930753132.0048466</v>
      </c>
      <c r="S28" s="19" t="n">
        <f t="shared" si="22"/>
        <v>5789712387.5574579</v>
      </c>
      <c r="T28" s="19" t="n">
        <f t="shared" si="22"/>
        <v>5142468247.7134552</v>
      </c>
      <c r="U28" s="19" t="n">
        <f t="shared" si="22"/>
        <v>6553338068.7724752</v>
      </c>
      <c r="V28" s="19" t="n">
        <f t="shared" si="22"/>
        <v>6978679889.4916334</v>
      </c>
      <c r="W28" s="19" t="n">
        <f t="shared" si="22"/>
        <v>8060318704.9060431</v>
      </c>
      <c r="X28" s="19" t="n">
        <f t="shared" si="22"/>
        <v>9339434253.8379021</v>
      </c>
      <c r="Y28" s="19" t="n">
        <f t="shared" si="22"/>
        <v>9415943130.7707787</v>
      </c>
      <c r="Z28" s="19" t="n">
        <f t="shared" si="22"/>
        <v>11199737621.22802</v>
      </c>
      <c r="AA28" s="19" t="n">
        <f t="shared" si="22"/>
        <v>11172862904.259794</v>
      </c>
      <c r="AB28" s="19" t="n">
        <f t="shared" si="22"/>
        <v>12766969309.857649</v>
      </c>
      <c r="AC28" s="19" t="n">
        <f t="shared" si="22"/>
        <v>13698878332.994875</v>
      </c>
      <c r="AD28" s="19" t="n">
        <f t="shared" si="22"/>
        <v>11890962364.049744</v>
      </c>
      <c r="AE28" s="19" t="n">
        <f t="shared" si="22"/>
        <v>13206494162.395592</v>
      </c>
      <c r="AF28" s="19" t="n">
        <f t="shared" si="22"/>
        <v>12529191740.728071</v>
      </c>
      <c r="AG28" s="19" t="n">
        <f t="shared" si="22"/>
        <v>9363042868.8726788</v>
      </c>
      <c r="AH28" s="19" t="n">
        <f t="shared" si="22"/>
        <v>9522983752.2579594</v>
      </c>
      <c r="AI28" s="19" t="n">
        <f t="shared" si="22"/>
        <v>7152380831.3320475</v>
      </c>
      <c r="AJ28" s="19" t="n">
        <f t="shared" si="22"/>
        <v>7227789248.2462444</v>
      </c>
      <c r="AK28" s="19" t="n">
        <f t="shared" si="22"/>
        <v>7071455550.9890261</v>
      </c>
      <c r="AL28" s="19" t="n">
        <f t="shared" si="22"/>
        <v>6789262913.3054314</v>
      </c>
      <c r="AM28" s="19" t="n">
        <f t="shared" si="22"/>
        <v>8082239010.0171633</v>
      </c>
      <c r="AN28" s="19" t="n">
        <f t="shared" si="22"/>
        <v>8119862735.380373</v>
      </c>
      <c r="AO28" s="19" t="n">
        <f t="shared" si="22"/>
        <v>3876240009.3868055</v>
      </c>
      <c r="AP28" s="19" t="n">
        <f t="shared" si="22"/>
        <v>4643056135.7002001</v>
      </c>
      <c r="AQ28" s="19" t="n">
        <f t="shared" si="22"/>
        <v>2602874435.8377247</v>
      </c>
    </row>
    <row r="29">
      <c r="A29" s="31" t="str">
        <f t="shared" si="7"/>
        <v>Unlabeled</v>
      </c>
      <c r="B29" s="19" t="n">
        <f t="shared" si="2"/>
        <v>35983.427012267362</v>
      </c>
      <c r="C29" s="19" t="n">
        <f t="shared" si="3"/>
        <v>413082.90652077406</v>
      </c>
      <c r="D29" s="19" t="n">
        <f t="shared" si="4"/>
        <v>980919.76850000001</v>
      </c>
      <c r="E29" s="47" t="n">
        <f t="shared" si="8"/>
        <v>1.3746317095565157</v>
      </c>
      <c r="F29" s="47" t="n">
        <f t="shared" si="9"/>
        <v>26.260320929565374</v>
      </c>
      <c r="G29" s="23" t="n">
        <f t="shared" si="10"/>
        <v>9.9806779030622853E-7</v>
      </c>
      <c r="H29" s="23"/>
      <c r="I29" s="22" t="str">
        <f t="shared" si="11"/>
        <v>Unlabeled</v>
      </c>
      <c r="J29" s="19" t="n">
        <f t="shared" ref="J29:AQ29" si="23">IF(J13="","",J13/VLOOKUP(J$17,deflator,2,FALSE))</f>
        <v>0</v>
      </c>
      <c r="K29" s="19" t="str">
        <f t="shared" si="23"/>
      </c>
      <c r="L29" s="19" t="str">
        <f t="shared" si="23"/>
      </c>
      <c r="M29" s="19" t="str">
        <f t="shared" si="23"/>
      </c>
      <c r="N29" s="19" t="str">
        <f t="shared" si="23"/>
      </c>
      <c r="O29" s="19" t="str">
        <f t="shared" si="23"/>
      </c>
      <c r="P29" s="19" t="str">
        <f t="shared" si="23"/>
      </c>
      <c r="Q29" s="19" t="str">
        <f t="shared" si="23"/>
      </c>
      <c r="R29" s="19" t="str">
        <f t="shared" si="23"/>
      </c>
      <c r="S29" s="19" t="str">
        <f t="shared" si="23"/>
      </c>
      <c r="T29" s="19" t="n">
        <f t="shared" si="23"/>
        <v>47669452.409212656</v>
      </c>
      <c r="U29" s="19" t="n">
        <f t="shared" si="23"/>
        <v>15499081.938118953</v>
      </c>
      <c r="V29" s="19" t="n">
        <f t="shared" si="23"/>
        <v>130564595.42886336</v>
      </c>
      <c r="W29" s="19" t="n">
        <f t="shared" si="23"/>
        <v>115417039.64743306</v>
      </c>
      <c r="X29" s="19" t="n">
        <f t="shared" si="23"/>
        <v>10528669.911007831</v>
      </c>
      <c r="Y29" s="19" t="n">
        <f t="shared" si="23"/>
        <v>5489693.5336596528</v>
      </c>
      <c r="Z29" s="19" t="n">
        <f t="shared" si="23"/>
        <v>153442908.38277924</v>
      </c>
      <c r="AA29" s="19" t="n">
        <f t="shared" si="23"/>
        <v>24559459.532689799</v>
      </c>
      <c r="AB29" s="19" t="n">
        <f t="shared" si="23"/>
        <v>490607.41584320518</v>
      </c>
      <c r="AC29" s="19" t="n">
        <f t="shared" si="23"/>
        <v>1301353.3805184057</v>
      </c>
      <c r="AD29" s="19" t="n">
        <f t="shared" si="23"/>
        <v>-332184.73425493552</v>
      </c>
      <c r="AE29" s="19" t="n">
        <f t="shared" si="23"/>
        <v>-180591.70059669059</v>
      </c>
      <c r="AF29" s="19" t="n">
        <f t="shared" si="23"/>
        <v>-8157.49366437355</v>
      </c>
      <c r="AG29" s="19" t="n">
        <f t="shared" si="23"/>
        <v>-123324.4875928027</v>
      </c>
      <c r="AH29" s="19" t="str">
        <f t="shared" si="23"/>
      </c>
      <c r="AI29" s="19" t="n">
        <f t="shared" si="23"/>
        <v>35983.427012267362</v>
      </c>
      <c r="AJ29" s="19" t="n">
        <f t="shared" si="23"/>
        <v>4260551.6858879356</v>
      </c>
      <c r="AK29" s="19" t="n">
        <f t="shared" si="23"/>
        <v>1572643.058881799</v>
      </c>
      <c r="AL29" s="19" t="n">
        <f t="shared" si="23"/>
        <v>-242993.47650283971</v>
      </c>
      <c r="AM29" s="19" t="n">
        <f t="shared" si="23"/>
        <v>521779.59854369418</v>
      </c>
      <c r="AN29" s="19" t="n">
        <f t="shared" si="23"/>
        <v>347656.57256334287</v>
      </c>
      <c r="AO29" s="19" t="n">
        <f t="shared" si="23"/>
        <v>413082.90652077406</v>
      </c>
      <c r="AP29" s="19" t="n">
        <f t="shared" si="23"/>
        <v>980919.76850000001</v>
      </c>
      <c r="AQ29" s="19" t="n">
        <f t="shared" si="23"/>
        <v>319653.35811726277</v>
      </c>
    </row>
    <row r="30">
      <c r="A30" s="31" t="str">
        <f t="shared" si="7"/>
        <v>Grand Total</v>
      </c>
      <c r="B30" s="19" t="n">
        <f t="shared" si="2"/>
        <v>328869861606.95331</v>
      </c>
      <c r="C30" s="19" t="n">
        <f t="shared" si="3"/>
        <v>413882614520.63428</v>
      </c>
      <c r="D30" s="19" t="n">
        <f t="shared" si="4"/>
        <v>414320692049.20355</v>
      </c>
      <c r="E30" s="48" t="n">
        <f t="shared" si="8"/>
        <v>1.0584583966559702E-3</v>
      </c>
      <c r="F30" s="47" t="n">
        <f t="shared" si="9"/>
        <v>0.2598317462862445</v>
      </c>
      <c r="G30" s="23" t="n">
        <f t="shared" si="10"/>
        <v>0.99999999999999989</v>
      </c>
      <c r="H30" s="23"/>
      <c r="I30" s="22" t="str">
        <f t="shared" si="11"/>
        <v>Grand Total</v>
      </c>
      <c r="J30" s="19" t="n">
        <f t="shared" ref="J30:AQ30" si="24">IF(J14="","",J14/VLOOKUP(J$17,deflator,2,FALSE))</f>
        <v>239199681230.54471</v>
      </c>
      <c r="K30" s="19" t="n">
        <f t="shared" si="24"/>
        <v>261290729119.9429</v>
      </c>
      <c r="L30" s="19" t="n">
        <f t="shared" si="24"/>
        <v>231052642709.19879</v>
      </c>
      <c r="M30" s="19" t="n">
        <f t="shared" si="24"/>
        <v>222030070082.75241</v>
      </c>
      <c r="N30" s="19" t="n">
        <f t="shared" si="24"/>
        <v>209755450716.4137</v>
      </c>
      <c r="O30" s="19" t="n">
        <f t="shared" si="24"/>
        <v>204405296246.58194</v>
      </c>
      <c r="P30" s="19" t="n">
        <f t="shared" si="24"/>
        <v>203829663285.77426</v>
      </c>
      <c r="Q30" s="19" t="n">
        <f t="shared" si="24"/>
        <v>196101401438.07629</v>
      </c>
      <c r="R30" s="19" t="n">
        <f t="shared" si="24"/>
        <v>195325733178.12</v>
      </c>
      <c r="S30" s="19" t="n">
        <f t="shared" si="24"/>
        <v>201529294725.62869</v>
      </c>
      <c r="T30" s="19" t="n">
        <f t="shared" si="24"/>
        <v>213564752581.37903</v>
      </c>
      <c r="U30" s="19" t="n">
        <f t="shared" si="24"/>
        <v>227146673079.63129</v>
      </c>
      <c r="V30" s="19" t="n">
        <f t="shared" si="24"/>
        <v>263709938807.80118</v>
      </c>
      <c r="W30" s="19" t="n">
        <f t="shared" si="24"/>
        <v>322342228014.78436</v>
      </c>
      <c r="X30" s="19" t="n">
        <f t="shared" si="24"/>
        <v>341766161628.44629</v>
      </c>
      <c r="Y30" s="19" t="n">
        <f t="shared" si="24"/>
        <v>383526161391.43213</v>
      </c>
      <c r="Z30" s="19" t="n">
        <f t="shared" si="24"/>
        <v>412680702347.21045</v>
      </c>
      <c r="AA30" s="19" t="n">
        <f t="shared" si="24"/>
        <v>446556816579.88892</v>
      </c>
      <c r="AB30" s="19" t="n">
        <f t="shared" si="24"/>
        <v>503864098460.09125</v>
      </c>
      <c r="AC30" s="19" t="n">
        <f t="shared" si="24"/>
        <v>503502767809.55353</v>
      </c>
      <c r="AD30" s="19" t="n">
        <f t="shared" si="24"/>
        <v>474106785634.96906</v>
      </c>
      <c r="AE30" s="19" t="n">
        <f t="shared" si="24"/>
        <v>472642625007.6712</v>
      </c>
      <c r="AF30" s="19" t="n">
        <f t="shared" si="24"/>
        <v>450371557038.64948</v>
      </c>
      <c r="AG30" s="19" t="n">
        <f t="shared" si="24"/>
        <v>379139270395.26904</v>
      </c>
      <c r="AH30" s="19" t="n">
        <f t="shared" si="24"/>
        <v>343680149719.00073</v>
      </c>
      <c r="AI30" s="19" t="n">
        <f t="shared" si="24"/>
        <v>328869861606.95331</v>
      </c>
      <c r="AJ30" s="19" t="n">
        <f t="shared" si="24"/>
        <v>354928204088.39642</v>
      </c>
      <c r="AK30" s="19" t="n">
        <f t="shared" si="24"/>
        <v>374711402397.52411</v>
      </c>
      <c r="AL30" s="19" t="n">
        <f t="shared" si="24"/>
        <v>409895778951.95563</v>
      </c>
      <c r="AM30" s="19" t="n">
        <f t="shared" si="24"/>
        <v>429908496130.4726</v>
      </c>
      <c r="AN30" s="19" t="n">
        <f t="shared" si="24"/>
        <v>467072203011.73773</v>
      </c>
      <c r="AO30" s="19" t="n">
        <f t="shared" si="24"/>
        <v>413882614520.63428</v>
      </c>
      <c r="AP30" s="19" t="n">
        <f t="shared" si="24"/>
        <v>414320692049.20355</v>
      </c>
      <c r="AQ30" s="19" t="n">
        <f t="shared" si="24"/>
        <v>250296727160.7413</v>
      </c>
    </row>
    <row r="31">
      <c r="I31" s="22" t="s">
        <v>24</v>
      </c>
      <c r="J31" s="22" t="b">
        <f t="shared" ref="J31:AP31" si="25">J30=SUM(J18:J29)</f>
        <v>1</v>
      </c>
      <c r="K31" s="22" t="b">
        <f t="shared" si="25"/>
        <v>1</v>
      </c>
      <c r="L31" s="22" t="b">
        <f t="shared" si="25"/>
        <v>1</v>
      </c>
      <c r="M31" s="22" t="b">
        <f t="shared" si="25"/>
        <v>1</v>
      </c>
      <c r="N31" s="22" t="b">
        <f t="shared" si="25"/>
        <v>1</v>
      </c>
      <c r="O31" s="22" t="b">
        <f t="shared" si="25"/>
        <v>1</v>
      </c>
      <c r="P31" s="22" t="b">
        <f t="shared" si="25"/>
        <v>1</v>
      </c>
      <c r="Q31" s="22" t="b">
        <f t="shared" si="25"/>
        <v>1</v>
      </c>
      <c r="R31" s="22" t="b">
        <f t="shared" si="25"/>
        <v>1</v>
      </c>
      <c r="S31" s="22" t="b">
        <f t="shared" si="25"/>
        <v>1</v>
      </c>
      <c r="T31" s="22" t="b">
        <f t="shared" si="25"/>
        <v>1</v>
      </c>
      <c r="U31" s="22" t="b">
        <f t="shared" si="25"/>
        <v>1</v>
      </c>
      <c r="V31" s="22" t="b">
        <f t="shared" si="25"/>
        <v>1</v>
      </c>
      <c r="W31" s="22" t="b">
        <f t="shared" si="25"/>
        <v>1</v>
      </c>
      <c r="X31" s="22" t="b">
        <f t="shared" si="25"/>
        <v>1</v>
      </c>
      <c r="Y31" s="22" t="b">
        <f t="shared" si="25"/>
        <v>1</v>
      </c>
      <c r="Z31" s="22" t="b">
        <f t="shared" si="25"/>
        <v>1</v>
      </c>
      <c r="AA31" s="22" t="b">
        <f t="shared" si="25"/>
        <v>1</v>
      </c>
      <c r="AB31" s="22" t="b">
        <f t="shared" si="25"/>
        <v>1</v>
      </c>
      <c r="AC31" s="22" t="b">
        <f t="shared" si="25"/>
        <v>1</v>
      </c>
      <c r="AD31" s="22" t="b">
        <f t="shared" si="25"/>
        <v>1</v>
      </c>
      <c r="AE31" s="22" t="b">
        <f t="shared" si="25"/>
        <v>1</v>
      </c>
      <c r="AF31" s="22" t="b">
        <f t="shared" si="25"/>
        <v>0</v>
      </c>
      <c r="AG31" s="22" t="b">
        <f t="shared" si="25"/>
        <v>1</v>
      </c>
      <c r="AH31" s="22" t="b">
        <f t="shared" si="25"/>
        <v>1</v>
      </c>
      <c r="AI31" s="22" t="b">
        <f t="shared" si="25"/>
        <v>1</v>
      </c>
      <c r="AJ31" s="22" t="b">
        <f t="shared" si="25"/>
        <v>1</v>
      </c>
      <c r="AK31" s="22" t="b">
        <f t="shared" si="25"/>
        <v>1</v>
      </c>
      <c r="AL31" s="22" t="b">
        <f t="shared" si="25"/>
        <v>1</v>
      </c>
      <c r="AM31" s="22" t="b">
        <f t="shared" si="25"/>
        <v>1</v>
      </c>
      <c r="AN31" s="22" t="b">
        <f t="shared" si="25"/>
        <v>1</v>
      </c>
      <c r="AO31" s="22" t="b">
        <f t="shared" si="25"/>
        <v>1</v>
      </c>
      <c r="AP31" s="22" t="b">
        <f t="shared" si="25"/>
        <v>1</v>
      </c>
      <c r="AQ31" s="22" t="b">
        <f t="shared" ref="AQ31" si="26">AQ30=SUM(AQ18:AQ29)</f>
        <v>1</v>
      </c>
    </row>
    <row r="32">
      <c r="I32" s="22"/>
      <c r="J32" s="22"/>
      <c r="T32" s="31"/>
      <c r="AK32" s="2"/>
      <c r="AL32" s="2"/>
      <c r="AM32" s="2"/>
      <c r="AN32" s="2"/>
      <c r="AO32" s="2"/>
    </row>
    <row r="33">
      <c r="I33" s="22"/>
      <c r="J33" s="22"/>
      <c r="T33" s="31"/>
      <c r="AK33" s="2"/>
      <c r="AL33" s="2"/>
      <c r="AM33" s="2"/>
      <c r="AN33" s="2"/>
      <c r="AO33" s="2"/>
    </row>
    <row r="34">
      <c r="I34" s="29" t="str">
        <f t="shared" ref="I34:I45" si="27">I18</f>
        <v>Aircraft</v>
      </c>
      <c r="J34" s="10" t="n">
        <f t="shared" ref="J34:AQ34" si="28">IFERROR(J18/J$30,"")</f>
        <v>0.25741764716966653</v>
      </c>
      <c r="K34" s="10" t="n">
        <f t="shared" si="28"/>
        <v>0.22410693636040827</v>
      </c>
      <c r="L34" s="10" t="n">
        <f t="shared" si="28"/>
        <v>0.24583739185380621</v>
      </c>
      <c r="M34" s="10" t="n">
        <f t="shared" si="28"/>
        <v>0.24649593129074693</v>
      </c>
      <c r="N34" s="10" t="n">
        <f t="shared" si="28"/>
        <v>0.26072434549564455</v>
      </c>
      <c r="O34" s="10" t="n">
        <f t="shared" si="28"/>
        <v>0.22999435551705025</v>
      </c>
      <c r="P34" s="10" t="n">
        <f t="shared" si="28"/>
        <v>0.24361590224687452</v>
      </c>
      <c r="Q34" s="10" t="n">
        <f t="shared" si="28"/>
        <v>0.21495405556028521</v>
      </c>
      <c r="R34" s="10" t="n">
        <f t="shared" si="28"/>
        <v>0.22681631239374295</v>
      </c>
      <c r="S34" s="10" t="n">
        <f t="shared" si="28"/>
        <v>0.22543983226379183</v>
      </c>
      <c r="T34" s="10" t="n">
        <f t="shared" si="28"/>
        <v>0.2679735485004085</v>
      </c>
      <c r="U34" s="10" t="n">
        <f t="shared" si="28"/>
        <v>0.25085723517530767</v>
      </c>
      <c r="V34" s="10" t="n">
        <f t="shared" si="28"/>
        <v>0.22982020948629753</v>
      </c>
      <c r="W34" s="10" t="n">
        <f t="shared" si="28"/>
        <v>0.23280055506013753</v>
      </c>
      <c r="X34" s="10" t="n">
        <f t="shared" si="28"/>
        <v>0.20805065894710983</v>
      </c>
      <c r="Y34" s="10" t="n">
        <f t="shared" si="28"/>
        <v>0.17797937413912179</v>
      </c>
      <c r="Z34" s="10" t="n">
        <f t="shared" si="28"/>
        <v>0.18285686112001517</v>
      </c>
      <c r="AA34" s="10" t="n">
        <f t="shared" si="28"/>
        <v>0.18430988675076293</v>
      </c>
      <c r="AB34" s="10" t="n">
        <f t="shared" si="28"/>
        <v>0.17653131279658441</v>
      </c>
      <c r="AC34" s="10" t="n">
        <f t="shared" si="28"/>
        <v>0.17258215486509668</v>
      </c>
      <c r="AD34" s="10" t="n">
        <f t="shared" si="28"/>
        <v>0.17550196454138176</v>
      </c>
      <c r="AE34" s="10" t="n">
        <f t="shared" si="28"/>
        <v>0.1907468673816089</v>
      </c>
      <c r="AF34" s="10" t="n">
        <f t="shared" si="28"/>
        <v>0.21855745651640082</v>
      </c>
      <c r="AG34" s="10" t="n">
        <f t="shared" si="28"/>
        <v>0.23895380268799113</v>
      </c>
      <c r="AH34" s="10" t="n">
        <f t="shared" si="28"/>
        <v>0.20552650047037654</v>
      </c>
      <c r="AI34" s="10" t="n">
        <f t="shared" si="28"/>
        <v>0.22500605677955657</v>
      </c>
      <c r="AJ34" s="10" t="n">
        <f t="shared" si="28"/>
        <v>0.25253281168060776</v>
      </c>
      <c r="AK34" s="10" t="n">
        <f t="shared" si="28"/>
        <v>0.26768030097350226</v>
      </c>
      <c r="AL34" s="10" t="n">
        <f t="shared" si="28"/>
        <v>0.23217002303933945</v>
      </c>
      <c r="AM34" s="10" t="n">
        <f t="shared" si="28"/>
        <v>0.23469197498866592</v>
      </c>
      <c r="AN34" s="10" t="n">
        <f t="shared" si="28"/>
        <v>0.24919560895387241</v>
      </c>
      <c r="AO34" s="10" t="n">
        <f t="shared" si="28"/>
        <v>0.18729414099646982</v>
      </c>
      <c r="AP34" s="10" t="n">
        <f t="shared" si="28"/>
        <v>0.18133418689431161</v>
      </c>
      <c r="AQ34" s="10" t="n">
        <f t="shared" si="28"/>
        <v>0.24498157767003567</v>
      </c>
    </row>
    <row r="35">
      <c r="I35" s="29" t="str">
        <f t="shared" si="27"/>
        <v>Electronics, Comms, &amp; Sensors</v>
      </c>
      <c r="J35" s="10" t="n">
        <f t="shared" ref="J35:AQ35" si="29">IFERROR(J19/J$30,"")</f>
        <v>0.16370933701033025</v>
      </c>
      <c r="K35" s="10" t="n">
        <f t="shared" si="29"/>
        <v>0.14189497354106928</v>
      </c>
      <c r="L35" s="10" t="n">
        <f t="shared" si="29"/>
        <v>0.15708267180721469</v>
      </c>
      <c r="M35" s="10" t="n">
        <f t="shared" si="29"/>
        <v>0.15029336067819501</v>
      </c>
      <c r="N35" s="10" t="n">
        <f t="shared" si="29"/>
        <v>0.15059434040955655</v>
      </c>
      <c r="O35" s="10" t="n">
        <f t="shared" si="29"/>
        <v>0.16030809389614431</v>
      </c>
      <c r="P35" s="10" t="n">
        <f t="shared" si="29"/>
        <v>0.15349407445523422</v>
      </c>
      <c r="Q35" s="10" t="n">
        <f t="shared" si="29"/>
        <v>0.15886692717361289</v>
      </c>
      <c r="R35" s="10" t="n">
        <f t="shared" si="29"/>
        <v>0.14943940266310837</v>
      </c>
      <c r="S35" s="10" t="n">
        <f t="shared" si="29"/>
        <v>0.16017748084825537</v>
      </c>
      <c r="T35" s="10" t="n">
        <f t="shared" si="29"/>
        <v>0.15698981591685984</v>
      </c>
      <c r="U35" s="10" t="n">
        <f t="shared" si="29"/>
        <v>0.15547020876950446</v>
      </c>
      <c r="V35" s="10" t="n">
        <f t="shared" si="29"/>
        <v>0.15195343943318101</v>
      </c>
      <c r="W35" s="10" t="n">
        <f t="shared" si="29"/>
        <v>0.14883575941736119</v>
      </c>
      <c r="X35" s="10" t="n">
        <f t="shared" si="29"/>
        <v>0.16335187325944228</v>
      </c>
      <c r="Y35" s="10" t="n">
        <f t="shared" si="29"/>
        <v>0.15897278957289845</v>
      </c>
      <c r="Z35" s="10" t="n">
        <f t="shared" si="29"/>
        <v>0.15314308235425969</v>
      </c>
      <c r="AA35" s="10" t="n">
        <f t="shared" si="29"/>
        <v>0.15984676491854144</v>
      </c>
      <c r="AB35" s="10" t="n">
        <f t="shared" si="29"/>
        <v>0.15067261832411796</v>
      </c>
      <c r="AC35" s="10" t="n">
        <f t="shared" si="29"/>
        <v>0.14505282146832363</v>
      </c>
      <c r="AD35" s="10" t="n">
        <f t="shared" si="29"/>
        <v>0.15485744304323509</v>
      </c>
      <c r="AE35" s="10" t="n">
        <f t="shared" si="29"/>
        <v>0.14222171288481406</v>
      </c>
      <c r="AF35" s="10" t="n">
        <f t="shared" si="29"/>
        <v>0.13874485731149822</v>
      </c>
      <c r="AG35" s="10" t="n">
        <f t="shared" si="29"/>
        <v>0.1341003794004966</v>
      </c>
      <c r="AH35" s="10" t="n">
        <f t="shared" si="29"/>
        <v>0.14421577328601268</v>
      </c>
      <c r="AI35" s="10" t="n">
        <f t="shared" si="29"/>
        <v>0.14448286175666736</v>
      </c>
      <c r="AJ35" s="10" t="n">
        <f t="shared" si="29"/>
        <v>0.14513984966793742</v>
      </c>
      <c r="AK35" s="10" t="n">
        <f t="shared" si="29"/>
        <v>0.14256395480039813</v>
      </c>
      <c r="AL35" s="10" t="n">
        <f t="shared" si="29"/>
        <v>0.14203328044076921</v>
      </c>
      <c r="AM35" s="10" t="n">
        <f t="shared" si="29"/>
        <v>0.14308838545782118</v>
      </c>
      <c r="AN35" s="10" t="n">
        <f t="shared" si="29"/>
        <v>0.13099026101208971</v>
      </c>
      <c r="AO35" s="10" t="n">
        <f t="shared" si="29"/>
        <v>0.12815580465833035</v>
      </c>
      <c r="AP35" s="10" t="n">
        <f t="shared" si="29"/>
        <v>0.12933899970295004</v>
      </c>
      <c r="AQ35" s="10" t="n">
        <f t="shared" si="29"/>
        <v>0.11305412293561316</v>
      </c>
    </row>
    <row r="36">
      <c r="I36" s="29" t="str">
        <f t="shared" si="27"/>
        <v>Facilities and Construction</v>
      </c>
      <c r="J36" s="10" t="n">
        <f t="shared" ref="J36:AQ36" si="30">IFERROR(J20/J$30,"")</f>
        <v>0.10123160120585496</v>
      </c>
      <c r="K36" s="10" t="n">
        <f t="shared" si="30"/>
        <v>0.13582269738373495</v>
      </c>
      <c r="L36" s="10" t="n">
        <f t="shared" si="30"/>
        <v>0.14308559872135684</v>
      </c>
      <c r="M36" s="10" t="n">
        <f t="shared" si="30"/>
        <v>0.14153033857870659</v>
      </c>
      <c r="N36" s="10" t="n">
        <f t="shared" si="30"/>
        <v>0.17354143344465731</v>
      </c>
      <c r="O36" s="10" t="n">
        <f t="shared" si="30"/>
        <v>0.17272113729056993</v>
      </c>
      <c r="P36" s="10" t="n">
        <f t="shared" si="30"/>
        <v>0.17123685646619277</v>
      </c>
      <c r="Q36" s="10" t="n">
        <f t="shared" si="30"/>
        <v>0.17441056567137744</v>
      </c>
      <c r="R36" s="10" t="n">
        <f t="shared" si="30"/>
        <v>0.16726773567240991</v>
      </c>
      <c r="S36" s="10" t="n">
        <f t="shared" si="30"/>
        <v>0.16863627481114382</v>
      </c>
      <c r="T36" s="10" t="n">
        <f t="shared" si="30"/>
        <v>0.15736244496996313</v>
      </c>
      <c r="U36" s="10" t="n">
        <f t="shared" si="30"/>
        <v>0.16018958858545113</v>
      </c>
      <c r="V36" s="10" t="n">
        <f t="shared" si="30"/>
        <v>0.15348144963582078</v>
      </c>
      <c r="W36" s="10" t="n">
        <f t="shared" si="30"/>
        <v>0.16284390470723872</v>
      </c>
      <c r="X36" s="10" t="n">
        <f t="shared" si="30"/>
        <v>0.15538911797042501</v>
      </c>
      <c r="Y36" s="10" t="n">
        <f t="shared" si="30"/>
        <v>0.14890653467210735</v>
      </c>
      <c r="Z36" s="10" t="n">
        <f t="shared" si="30"/>
        <v>0.1543185452374711</v>
      </c>
      <c r="AA36" s="10" t="n">
        <f t="shared" si="30"/>
        <v>0.14077887555555071</v>
      </c>
      <c r="AB36" s="10" t="n">
        <f t="shared" si="30"/>
        <v>0.15156843413636784</v>
      </c>
      <c r="AC36" s="10" t="n">
        <f t="shared" si="30"/>
        <v>0.17393059242021014</v>
      </c>
      <c r="AD36" s="10" t="n">
        <f t="shared" si="30"/>
        <v>0.16898319934389863</v>
      </c>
      <c r="AE36" s="10" t="n">
        <f t="shared" si="30"/>
        <v>0.14808918799716375</v>
      </c>
      <c r="AF36" s="10" t="n">
        <f t="shared" si="30"/>
        <v>0.13704325802759315</v>
      </c>
      <c r="AG36" s="10" t="n">
        <f t="shared" si="30"/>
        <v>0.127994683234396</v>
      </c>
      <c r="AH36" s="10" t="n">
        <f t="shared" si="30"/>
        <v>0.14901406864893699</v>
      </c>
      <c r="AI36" s="10" t="n">
        <f t="shared" si="30"/>
        <v>0.13905890799019718</v>
      </c>
      <c r="AJ36" s="10" t="n">
        <f t="shared" si="30"/>
        <v>0.12924401174921343</v>
      </c>
      <c r="AK36" s="10" t="n">
        <f t="shared" si="30"/>
        <v>0.11989562618292696</v>
      </c>
      <c r="AL36" s="10" t="n">
        <f t="shared" si="30"/>
        <v>0.13080047217250762</v>
      </c>
      <c r="AM36" s="10" t="n">
        <f t="shared" si="30"/>
        <v>0.13561676139307252</v>
      </c>
      <c r="AN36" s="10" t="n">
        <f t="shared" si="30"/>
        <v>0.1423891677985058</v>
      </c>
      <c r="AO36" s="10" t="n">
        <f t="shared" si="30"/>
        <v>0.13216264313024118</v>
      </c>
      <c r="AP36" s="10" t="n">
        <f t="shared" si="30"/>
        <v>0.13826819845248861</v>
      </c>
      <c r="AQ36" s="10" t="n">
        <f t="shared" si="30"/>
        <v>0.11376668727618489</v>
      </c>
    </row>
    <row r="37">
      <c r="I37" s="29" t="str">
        <f t="shared" si="27"/>
        <v>Land Vehicles</v>
      </c>
      <c r="J37" s="10" t="n">
        <f t="shared" ref="J37:AQ37" si="31">IFERROR(J21/J$30,"")</f>
        <v>3.5521623625461525E-2</v>
      </c>
      <c r="K37" s="10" t="n">
        <f t="shared" si="31"/>
        <v>4.7769192452874379E-2</v>
      </c>
      <c r="L37" s="10" t="n">
        <f t="shared" si="31"/>
        <v>3.3764891063653366E-2</v>
      </c>
      <c r="M37" s="10" t="n">
        <f t="shared" si="31"/>
        <v>3.6221817769373041E-2</v>
      </c>
      <c r="N37" s="10" t="n">
        <f t="shared" si="31"/>
        <v>3.0889250915415261E-2</v>
      </c>
      <c r="O37" s="10" t="n">
        <f t="shared" si="31"/>
        <v>2.6575187524702483E-2</v>
      </c>
      <c r="P37" s="10" t="n">
        <f t="shared" si="31"/>
        <v>3.105350765124186E-2</v>
      </c>
      <c r="Q37" s="10" t="n">
        <f t="shared" si="31"/>
        <v>3.1493186553485195E-2</v>
      </c>
      <c r="R37" s="10" t="n">
        <f t="shared" si="31"/>
        <v>2.3974943488189012E-2</v>
      </c>
      <c r="S37" s="10" t="n">
        <f t="shared" si="31"/>
        <v>2.8705590281871116E-2</v>
      </c>
      <c r="T37" s="10" t="n">
        <f t="shared" si="31"/>
        <v>2.5694551845658168E-2</v>
      </c>
      <c r="U37" s="10" t="n">
        <f t="shared" si="31"/>
        <v>2.2902328877909738E-2</v>
      </c>
      <c r="V37" s="10" t="n">
        <f t="shared" si="31"/>
        <v>2.8177039943099707E-2</v>
      </c>
      <c r="W37" s="10" t="n">
        <f t="shared" si="31"/>
        <v>4.5579217624153893E-2</v>
      </c>
      <c r="X37" s="10" t="n">
        <f t="shared" si="31"/>
        <v>3.7192800745604715E-2</v>
      </c>
      <c r="Y37" s="10" t="n">
        <f t="shared" si="31"/>
        <v>5.7447788524013541E-2</v>
      </c>
      <c r="Z37" s="10" t="n">
        <f t="shared" si="31"/>
        <v>5.4653347066641815E-2</v>
      </c>
      <c r="AA37" s="10" t="n">
        <f t="shared" si="31"/>
        <v>8.593112230378526E-2</v>
      </c>
      <c r="AB37" s="10" t="n">
        <f t="shared" si="31"/>
        <v>0.10518090815961094</v>
      </c>
      <c r="AC37" s="10" t="n">
        <f t="shared" si="31"/>
        <v>7.5572656421003262E-2</v>
      </c>
      <c r="AD37" s="10" t="n">
        <f t="shared" si="31"/>
        <v>6.9911215329300044E-2</v>
      </c>
      <c r="AE37" s="10" t="n">
        <f t="shared" si="31"/>
        <v>5.3119909499758429E-2</v>
      </c>
      <c r="AF37" s="10" t="n">
        <f t="shared" si="31"/>
        <v>3.0300404823457597E-2</v>
      </c>
      <c r="AG37" s="10" t="n">
        <f t="shared" si="31"/>
        <v>2.4251009750166579E-2</v>
      </c>
      <c r="AH37" s="10" t="n">
        <f t="shared" si="31"/>
        <v>2.0564448108643638E-2</v>
      </c>
      <c r="AI37" s="10" t="n">
        <f t="shared" si="31"/>
        <v>2.7347039877302134E-2</v>
      </c>
      <c r="AJ37" s="10" t="n">
        <f t="shared" si="31"/>
        <v>2.4643228743441756E-2</v>
      </c>
      <c r="AK37" s="10" t="n">
        <f t="shared" si="31"/>
        <v>2.5742035323569619E-2</v>
      </c>
      <c r="AL37" s="10" t="n">
        <f t="shared" si="31"/>
        <v>3.5350058892485811E-2</v>
      </c>
      <c r="AM37" s="10" t="n">
        <f t="shared" si="31"/>
        <v>3.3629172368671703E-2</v>
      </c>
      <c r="AN37" s="10" t="n">
        <f t="shared" si="31"/>
        <v>2.7793921224505122E-2</v>
      </c>
      <c r="AO37" s="10" t="n">
        <f t="shared" si="31"/>
        <v>2.5028958489415221E-2</v>
      </c>
      <c r="AP37" s="10" t="n">
        <f t="shared" si="31"/>
        <v>2.5961454051228523E-2</v>
      </c>
      <c r="AQ37" s="10" t="n">
        <f t="shared" si="31"/>
        <v>2.7673199445629345E-2</v>
      </c>
    </row>
    <row r="38">
      <c r="I38" s="29" t="str">
        <f t="shared" si="27"/>
        <v>Missile Defense</v>
      </c>
      <c r="J38" s="10" t="n">
        <f t="shared" ref="J38:AQ38" si="32">IFERROR(J22/J$30,"")</f>
        <v>2.5220861955083992E-2</v>
      </c>
      <c r="K38" s="10" t="n">
        <f t="shared" si="32"/>
        <v>3.82361727980619E-2</v>
      </c>
      <c r="L38" s="10" t="n">
        <f t="shared" si="32"/>
        <v>3.175318556174965E-2</v>
      </c>
      <c r="M38" s="10" t="n">
        <f t="shared" si="32"/>
        <v>4.1124492231421242E-2</v>
      </c>
      <c r="N38" s="10" t="n">
        <f t="shared" si="32"/>
        <v>3.6609969258247214E-2</v>
      </c>
      <c r="O38" s="10" t="n">
        <f t="shared" si="32"/>
        <v>2.9902188507052469E-2</v>
      </c>
      <c r="P38" s="10" t="n">
        <f t="shared" si="32"/>
        <v>3.1369043432063017E-2</v>
      </c>
      <c r="Q38" s="10" t="n">
        <f t="shared" si="32"/>
        <v>3.4595499359126008E-2</v>
      </c>
      <c r="R38" s="10" t="n">
        <f t="shared" si="32"/>
        <v>3.0801316899026845E-2</v>
      </c>
      <c r="S38" s="10" t="n">
        <f t="shared" si="32"/>
        <v>2.9999933349940108E-2</v>
      </c>
      <c r="T38" s="10" t="n">
        <f t="shared" si="32"/>
        <v>2.2704444545557551E-2</v>
      </c>
      <c r="U38" s="10" t="n">
        <f t="shared" si="32"/>
        <v>2.3364167684225161E-2</v>
      </c>
      <c r="V38" s="10" t="n">
        <f t="shared" si="32"/>
        <v>2.7834499951471969E-2</v>
      </c>
      <c r="W38" s="10" t="n">
        <f t="shared" si="32"/>
        <v>2.3809193083328229E-2</v>
      </c>
      <c r="X38" s="10" t="n">
        <f t="shared" si="32"/>
        <v>2.6081887208653481E-2</v>
      </c>
      <c r="Y38" s="10" t="n">
        <f t="shared" si="32"/>
        <v>2.4439605330158997E-2</v>
      </c>
      <c r="Z38" s="10" t="n">
        <f t="shared" si="32"/>
        <v>2.291336660921663E-2</v>
      </c>
      <c r="AA38" s="10" t="n">
        <f t="shared" si="32"/>
        <v>2.5318085151875884E-2</v>
      </c>
      <c r="AB38" s="10" t="n">
        <f t="shared" si="32"/>
        <v>2.3179938579439271E-2</v>
      </c>
      <c r="AC38" s="10" t="n">
        <f t="shared" si="32"/>
        <v>2.7518075441953622E-2</v>
      </c>
      <c r="AD38" s="10" t="n">
        <f t="shared" si="32"/>
        <v>2.9090905652758719E-2</v>
      </c>
      <c r="AE38" s="10" t="n">
        <f t="shared" si="32"/>
        <v>2.9602115668218448E-2</v>
      </c>
      <c r="AF38" s="10" t="n">
        <f t="shared" si="32"/>
        <v>3.1337471348910871E-2</v>
      </c>
      <c r="AG38" s="10" t="n">
        <f t="shared" si="32"/>
        <v>3.5253115298077224E-2</v>
      </c>
      <c r="AH38" s="10" t="n">
        <f t="shared" si="32"/>
        <v>3.0063282415660402E-2</v>
      </c>
      <c r="AI38" s="10" t="n">
        <f t="shared" si="32"/>
        <v>3.420831025691963E-2</v>
      </c>
      <c r="AJ38" s="10" t="n">
        <f t="shared" si="32"/>
        <v>3.3468902986582567E-2</v>
      </c>
      <c r="AK38" s="10" t="n">
        <f t="shared" si="32"/>
        <v>2.6926960162320837E-2</v>
      </c>
      <c r="AL38" s="10" t="n">
        <f t="shared" si="32"/>
        <v>3.7405839093785982E-2</v>
      </c>
      <c r="AM38" s="10" t="n">
        <f t="shared" si="32"/>
        <v>3.8631944579494121E-2</v>
      </c>
      <c r="AN38" s="10" t="n">
        <f t="shared" si="32"/>
        <v>4.5832900873585297E-2</v>
      </c>
      <c r="AO38" s="10" t="n">
        <f t="shared" si="32"/>
        <v>3.1254634599698287E-2</v>
      </c>
      <c r="AP38" s="10" t="n">
        <f t="shared" si="32"/>
        <v>3.334926494104571E-2</v>
      </c>
      <c r="AQ38" s="10" t="n">
        <f t="shared" si="32"/>
        <v>3.6489920032337989E-2</v>
      </c>
    </row>
    <row r="39">
      <c r="I39" s="29" t="str">
        <f t="shared" si="27"/>
        <v>Ordnance and Missiles</v>
      </c>
      <c r="J39" s="10" t="n">
        <f t="shared" ref="J39:AQ39" si="33">IFERROR(J23/J$30,"")</f>
        <v>9.4152603375009219E-2</v>
      </c>
      <c r="K39" s="10" t="n">
        <f t="shared" si="33"/>
        <v>0.10895059752618633</v>
      </c>
      <c r="L39" s="10" t="n">
        <f t="shared" si="33"/>
        <v>0.10910719853362079</v>
      </c>
      <c r="M39" s="10" t="n">
        <f t="shared" si="33"/>
        <v>9.2074309438995847E-2</v>
      </c>
      <c r="N39" s="10" t="n">
        <f t="shared" si="33"/>
        <v>7.2830989942426275E-2</v>
      </c>
      <c r="O39" s="10" t="n">
        <f t="shared" si="33"/>
        <v>7.3278258401081153E-2</v>
      </c>
      <c r="P39" s="10" t="n">
        <f t="shared" si="33"/>
        <v>7.444096257593999E-2</v>
      </c>
      <c r="Q39" s="10" t="n">
        <f t="shared" si="33"/>
        <v>6.9256921732061744E-2</v>
      </c>
      <c r="R39" s="10" t="n">
        <f t="shared" si="33"/>
        <v>7.3789331069013614E-2</v>
      </c>
      <c r="S39" s="10" t="n">
        <f t="shared" si="33"/>
        <v>7.4983141130377282E-2</v>
      </c>
      <c r="T39" s="10" t="n">
        <f t="shared" si="33"/>
        <v>6.5679389027165774E-2</v>
      </c>
      <c r="U39" s="10" t="n">
        <f t="shared" si="33"/>
        <v>6.3341502976339059E-2</v>
      </c>
      <c r="V39" s="10" t="n">
        <f t="shared" si="33"/>
        <v>7.2781239296129341E-2</v>
      </c>
      <c r="W39" s="10" t="n">
        <f t="shared" si="33"/>
        <v>6.4140491388887791E-2</v>
      </c>
      <c r="X39" s="10" t="n">
        <f t="shared" si="33"/>
        <v>6.1339539278765391E-2</v>
      </c>
      <c r="Y39" s="10" t="n">
        <f t="shared" si="33"/>
        <v>5.585503458541128E-2</v>
      </c>
      <c r="Z39" s="10" t="n">
        <f t="shared" si="33"/>
        <v>5.090639605738001E-2</v>
      </c>
      <c r="AA39" s="10" t="n">
        <f t="shared" si="33"/>
        <v>5.468984862988617E-2</v>
      </c>
      <c r="AB39" s="10" t="n">
        <f t="shared" si="33"/>
        <v>5.0811249916991028E-2</v>
      </c>
      <c r="AC39" s="10" t="n">
        <f t="shared" si="33"/>
        <v>4.6953972720593588E-2</v>
      </c>
      <c r="AD39" s="10" t="n">
        <f t="shared" si="33"/>
        <v>4.6045026082334135E-2</v>
      </c>
      <c r="AE39" s="10" t="n">
        <f t="shared" si="33"/>
        <v>4.1854445519684563E-2</v>
      </c>
      <c r="AF39" s="10" t="n">
        <f t="shared" si="33"/>
        <v>4.3843224106704576E-2</v>
      </c>
      <c r="AG39" s="10" t="n">
        <f t="shared" si="33"/>
        <v>4.2535611701692948E-2</v>
      </c>
      <c r="AH39" s="10" t="n">
        <f t="shared" si="33"/>
        <v>4.4400980141381378E-2</v>
      </c>
      <c r="AI39" s="10" t="n">
        <f t="shared" si="33"/>
        <v>4.8328259054185287E-2</v>
      </c>
      <c r="AJ39" s="10" t="n">
        <f t="shared" si="33"/>
        <v>5.5221713726331986E-2</v>
      </c>
      <c r="AK39" s="10" t="n">
        <f t="shared" si="33"/>
        <v>5.6281412105305711E-2</v>
      </c>
      <c r="AL39" s="10" t="n">
        <f t="shared" si="33"/>
        <v>6.0375414267016023E-2</v>
      </c>
      <c r="AM39" s="10" t="n">
        <f t="shared" si="33"/>
        <v>6.0295138298301611E-2</v>
      </c>
      <c r="AN39" s="10" t="n">
        <f t="shared" si="33"/>
        <v>5.6468412513393719E-2</v>
      </c>
      <c r="AO39" s="10" t="n">
        <f t="shared" si="33"/>
        <v>5.6763076445489891E-2</v>
      </c>
      <c r="AP39" s="10" t="n">
        <f t="shared" si="33"/>
        <v>4.943018990681778E-2</v>
      </c>
      <c r="AQ39" s="10" t="n">
        <f t="shared" si="33"/>
        <v>6.9633238746946907E-2</v>
      </c>
    </row>
    <row r="40">
      <c r="I40" s="29" t="str">
        <f t="shared" si="27"/>
        <v>Other Products</v>
      </c>
      <c r="J40" s="10" t="n">
        <f t="shared" ref="J40:AQ40" si="34">IFERROR(J24/J$30,"")</f>
        <v>9.0515324361150409E-2</v>
      </c>
      <c r="K40" s="10" t="n">
        <f t="shared" si="34"/>
        <v>0.10037541796662221</v>
      </c>
      <c r="L40" s="10" t="n">
        <f t="shared" si="34"/>
        <v>7.8366542445103049E-2</v>
      </c>
      <c r="M40" s="10" t="n">
        <f t="shared" si="34"/>
        <v>8.6925719600171883E-2</v>
      </c>
      <c r="N40" s="10" t="n">
        <f t="shared" si="34"/>
        <v>7.3622085715405919E-2</v>
      </c>
      <c r="O40" s="10" t="n">
        <f t="shared" si="34"/>
        <v>7.3458660120905739E-2</v>
      </c>
      <c r="P40" s="10" t="n">
        <f t="shared" si="34"/>
        <v>8.1274332266735444E-2</v>
      </c>
      <c r="Q40" s="10" t="n">
        <f t="shared" si="34"/>
        <v>8.3545828948828657E-2</v>
      </c>
      <c r="R40" s="10" t="n">
        <f t="shared" si="34"/>
        <v>7.3185838489021646E-2</v>
      </c>
      <c r="S40" s="10" t="n">
        <f t="shared" si="34"/>
        <v>6.2804045377141154E-2</v>
      </c>
      <c r="T40" s="10" t="n">
        <f t="shared" si="34"/>
        <v>6.5341686293802714E-2</v>
      </c>
      <c r="U40" s="10" t="n">
        <f t="shared" si="34"/>
        <v>7.1009836270559887E-2</v>
      </c>
      <c r="V40" s="10" t="n">
        <f t="shared" si="34"/>
        <v>7.8863830583313213E-2</v>
      </c>
      <c r="W40" s="10" t="n">
        <f t="shared" si="34"/>
        <v>7.3478696922625361E-2</v>
      </c>
      <c r="X40" s="10" t="n">
        <f t="shared" si="34"/>
        <v>7.9719856764648156E-2</v>
      </c>
      <c r="Y40" s="10" t="n">
        <f t="shared" si="34"/>
        <v>0.11965707885899123</v>
      </c>
      <c r="Z40" s="10" t="n">
        <f t="shared" si="34"/>
        <v>0.11729025253902248</v>
      </c>
      <c r="AA40" s="10" t="n">
        <f t="shared" si="34"/>
        <v>0.10449906442015415</v>
      </c>
      <c r="AB40" s="10" t="n">
        <f t="shared" si="34"/>
        <v>0.1034427738061952</v>
      </c>
      <c r="AC40" s="10" t="n">
        <f t="shared" si="34"/>
        <v>9.3351832101677343E-2</v>
      </c>
      <c r="AD40" s="10" t="n">
        <f t="shared" si="34"/>
        <v>8.035658243022642E-2</v>
      </c>
      <c r="AE40" s="10" t="n">
        <f t="shared" si="34"/>
        <v>8.1415578230087909E-2</v>
      </c>
      <c r="AF40" s="10" t="n">
        <f t="shared" si="34"/>
        <v>9.886529781554225E-2</v>
      </c>
      <c r="AG40" s="10" t="n">
        <f t="shared" si="34"/>
        <v>8.6319936122030969E-2</v>
      </c>
      <c r="AH40" s="10" t="n">
        <f t="shared" si="34"/>
        <v>8.5666066590367823E-2</v>
      </c>
      <c r="AI40" s="10" t="n">
        <f t="shared" si="34"/>
        <v>7.6842838551216722E-2</v>
      </c>
      <c r="AJ40" s="10" t="n">
        <f t="shared" si="34"/>
        <v>6.5042678381238048E-2</v>
      </c>
      <c r="AK40" s="10" t="n">
        <f t="shared" si="34"/>
        <v>6.7297272665223604E-2</v>
      </c>
      <c r="AL40" s="10" t="n">
        <f t="shared" si="34"/>
        <v>7.0714546542247167E-2</v>
      </c>
      <c r="AM40" s="10" t="n">
        <f t="shared" si="34"/>
        <v>6.0472331532735658E-2</v>
      </c>
      <c r="AN40" s="10" t="n">
        <f t="shared" si="34"/>
        <v>6.0362900409208733E-2</v>
      </c>
      <c r="AO40" s="10" t="n">
        <f t="shared" si="34"/>
        <v>0.13822215102386931</v>
      </c>
      <c r="AP40" s="10" t="n">
        <f t="shared" si="34"/>
        <v>0.14122115640018534</v>
      </c>
      <c r="AQ40" s="10" t="n">
        <f t="shared" si="34"/>
        <v>7.2200899375267066E-2</v>
      </c>
    </row>
    <row r="41">
      <c r="I41" s="29" t="str">
        <f t="shared" si="27"/>
        <v>Other R&amp;D and Knowledge Based</v>
      </c>
      <c r="J41" s="10" t="n">
        <f t="shared" ref="J41:AQ41" si="35">IFERROR(J25/J$30,"")</f>
        <v>6.459374343370694E-2</v>
      </c>
      <c r="K41" s="10" t="n">
        <f t="shared" si="35"/>
        <v>5.8223959212618429E-2</v>
      </c>
      <c r="L41" s="10" t="n">
        <f t="shared" si="35"/>
        <v>7.1200107116098435E-2</v>
      </c>
      <c r="M41" s="10" t="n">
        <f t="shared" si="35"/>
        <v>7.0588750933679986E-2</v>
      </c>
      <c r="N41" s="10" t="n">
        <f t="shared" si="35"/>
        <v>7.2234764519526123E-2</v>
      </c>
      <c r="O41" s="10" t="n">
        <f t="shared" si="35"/>
        <v>7.6147491241586901E-2</v>
      </c>
      <c r="P41" s="10" t="n">
        <f t="shared" si="35"/>
        <v>7.8411054201881783E-2</v>
      </c>
      <c r="Q41" s="10" t="n">
        <f t="shared" si="35"/>
        <v>8.3597082041685575E-2</v>
      </c>
      <c r="R41" s="10" t="n">
        <f t="shared" si="35"/>
        <v>9.2374565435871706E-2</v>
      </c>
      <c r="S41" s="10" t="n">
        <f t="shared" si="35"/>
        <v>9.23655003868529E-2</v>
      </c>
      <c r="T41" s="10" t="n">
        <f t="shared" si="35"/>
        <v>9.3941878578430046E-2</v>
      </c>
      <c r="U41" s="10" t="n">
        <f t="shared" si="35"/>
        <v>8.6268279831824071E-2</v>
      </c>
      <c r="V41" s="10" t="n">
        <f t="shared" si="35"/>
        <v>9.3267363498994865E-2</v>
      </c>
      <c r="W41" s="10" t="n">
        <f t="shared" si="35"/>
        <v>8.7103806926628433E-2</v>
      </c>
      <c r="X41" s="10" t="n">
        <f t="shared" si="35"/>
        <v>8.9391205457860418E-2</v>
      </c>
      <c r="Y41" s="10" t="n">
        <f t="shared" si="35"/>
        <v>9.5705363694438342E-2</v>
      </c>
      <c r="Z41" s="10" t="n">
        <f t="shared" si="35"/>
        <v>9.7305447294567346E-2</v>
      </c>
      <c r="AA41" s="10" t="n">
        <f t="shared" si="35"/>
        <v>9.2323120119828933E-2</v>
      </c>
      <c r="AB41" s="10" t="n">
        <f t="shared" si="35"/>
        <v>8.9404566269551067E-2</v>
      </c>
      <c r="AC41" s="10" t="n">
        <f t="shared" si="35"/>
        <v>0.10095380658741897</v>
      </c>
      <c r="AD41" s="10" t="n">
        <f t="shared" si="35"/>
        <v>0.11057791603880679</v>
      </c>
      <c r="AE41" s="10" t="n">
        <f t="shared" si="35"/>
        <v>0.10815505874042572</v>
      </c>
      <c r="AF41" s="10" t="n">
        <f t="shared" si="35"/>
        <v>0.11218581365401412</v>
      </c>
      <c r="AG41" s="10" t="n">
        <f t="shared" si="35"/>
        <v>0.11071835858208018</v>
      </c>
      <c r="AH41" s="10" t="n">
        <f t="shared" si="35"/>
        <v>0.11815693536547876</v>
      </c>
      <c r="AI41" s="10" t="n">
        <f t="shared" si="35"/>
        <v>0.12088843102695272</v>
      </c>
      <c r="AJ41" s="10" t="n">
        <f t="shared" si="35"/>
        <v>0.1118374578823626</v>
      </c>
      <c r="AK41" s="10" t="n">
        <f t="shared" si="35"/>
        <v>0.10810192218165005</v>
      </c>
      <c r="AL41" s="10" t="n">
        <f t="shared" si="35"/>
        <v>0.10768011592324571</v>
      </c>
      <c r="AM41" s="10" t="n">
        <f t="shared" si="35"/>
        <v>0.11085041236269962</v>
      </c>
      <c r="AN41" s="10" t="n">
        <f t="shared" si="35"/>
        <v>0.10470217442440119</v>
      </c>
      <c r="AO41" s="10" t="n">
        <f t="shared" si="35"/>
        <v>0.13473893086528627</v>
      </c>
      <c r="AP41" s="10" t="n">
        <f t="shared" si="35"/>
        <v>0.13270009637573876</v>
      </c>
      <c r="AQ41" s="10" t="n">
        <f t="shared" si="35"/>
        <v>0.14349615823841658</v>
      </c>
    </row>
    <row r="42">
      <c r="I42" s="29" t="str">
        <f t="shared" si="27"/>
        <v>Other Services</v>
      </c>
      <c r="J42" s="10" t="n">
        <f t="shared" ref="J42:AQ42" si="36">IFERROR(J26/J$30,"")</f>
        <v>3.6436937838621175E-2</v>
      </c>
      <c r="K42" s="10" t="n">
        <f t="shared" si="36"/>
        <v>4.1436953396119143E-2</v>
      </c>
      <c r="L42" s="10" t="n">
        <f t="shared" si="36"/>
        <v>3.4125745362777342E-2</v>
      </c>
      <c r="M42" s="10" t="n">
        <f t="shared" si="36"/>
        <v>2.5341829532289546E-2</v>
      </c>
      <c r="N42" s="10" t="n">
        <f t="shared" si="36"/>
        <v>3.4266287245464329E-2</v>
      </c>
      <c r="O42" s="10" t="n">
        <f t="shared" si="36"/>
        <v>4.5225545153926468E-2</v>
      </c>
      <c r="P42" s="10" t="n">
        <f t="shared" si="36"/>
        <v>4.2914490049698023E-2</v>
      </c>
      <c r="Q42" s="10" t="n">
        <f t="shared" si="36"/>
        <v>4.9949242380360886E-2</v>
      </c>
      <c r="R42" s="10" t="n">
        <f t="shared" si="36"/>
        <v>5.188488031351933E-2</v>
      </c>
      <c r="S42" s="10" t="n">
        <f t="shared" si="36"/>
        <v>6.0064789248729149E-2</v>
      </c>
      <c r="T42" s="10" t="n">
        <f t="shared" si="36"/>
        <v>4.9228103930554233E-2</v>
      </c>
      <c r="U42" s="10" t="n">
        <f t="shared" si="36"/>
        <v>5.1532961455006805E-2</v>
      </c>
      <c r="V42" s="10" t="n">
        <f t="shared" si="36"/>
        <v>6.2099308431167725E-2</v>
      </c>
      <c r="W42" s="10" t="n">
        <f t="shared" si="36"/>
        <v>7.6136305341354252E-2</v>
      </c>
      <c r="X42" s="10" t="n">
        <f t="shared" si="36"/>
        <v>8.7524414599950376E-2</v>
      </c>
      <c r="Y42" s="10" t="n">
        <f t="shared" si="36"/>
        <v>8.3613475533790407E-2</v>
      </c>
      <c r="Z42" s="10" t="n">
        <f t="shared" si="36"/>
        <v>8.2119546829357001E-2</v>
      </c>
      <c r="AA42" s="10" t="n">
        <f t="shared" si="36"/>
        <v>7.4653740441388519E-2</v>
      </c>
      <c r="AB42" s="10" t="n">
        <f t="shared" si="36"/>
        <v>7.2668852921101576E-2</v>
      </c>
      <c r="AC42" s="10" t="n">
        <f t="shared" si="36"/>
        <v>8.052212280783641E-2</v>
      </c>
      <c r="AD42" s="10" t="n">
        <f t="shared" si="36"/>
        <v>9.1135408396502041E-2</v>
      </c>
      <c r="AE42" s="10" t="n">
        <f t="shared" si="36"/>
        <v>9.9826567646364384E-2</v>
      </c>
      <c r="AF42" s="10" t="n">
        <f t="shared" si="36"/>
        <v>9.4688767955790454E-2</v>
      </c>
      <c r="AG42" s="10" t="n">
        <f t="shared" si="36"/>
        <v>9.9989701298863309E-2</v>
      </c>
      <c r="AH42" s="10" t="n">
        <f t="shared" si="36"/>
        <v>9.0571751874225379E-2</v>
      </c>
      <c r="AI42" s="10" t="n">
        <f t="shared" si="36"/>
        <v>8.3753929598474178E-2</v>
      </c>
      <c r="AJ42" s="10" t="n">
        <f t="shared" si="36"/>
        <v>7.9866521269190055E-2</v>
      </c>
      <c r="AK42" s="10" t="n">
        <f t="shared" si="36"/>
        <v>8.1773156138063616E-2</v>
      </c>
      <c r="AL42" s="10" t="n">
        <f t="shared" si="36"/>
        <v>7.9682983991833073E-2</v>
      </c>
      <c r="AM42" s="10" t="n">
        <f t="shared" si="36"/>
        <v>7.7156229916720706E-2</v>
      </c>
      <c r="AN42" s="10" t="n">
        <f t="shared" si="36"/>
        <v>7.0030373536843715E-2</v>
      </c>
      <c r="AO42" s="10" t="n">
        <f t="shared" si="36"/>
        <v>7.4439803381647976E-2</v>
      </c>
      <c r="AP42" s="10" t="n">
        <f t="shared" si="36"/>
        <v>7.4200067949748913E-2</v>
      </c>
      <c r="AQ42" s="10" t="n">
        <f t="shared" si="36"/>
        <v>8.1953063854829478E-2</v>
      </c>
    </row>
    <row r="43">
      <c r="I43" s="29" t="str">
        <f t="shared" si="27"/>
        <v>Ships &amp; Submarines</v>
      </c>
      <c r="J43" s="10" t="n">
        <f t="shared" ref="J43:AQ43" si="37">IFERROR(J27/J$30,"")</f>
        <v>8.8746539333228722E-2</v>
      </c>
      <c r="K43" s="10" t="n">
        <f t="shared" si="37"/>
        <v>6.9867629071340615E-2</v>
      </c>
      <c r="L43" s="10" t="n">
        <f t="shared" si="37"/>
        <v>6.9688961581741787E-2</v>
      </c>
      <c r="M43" s="10" t="n">
        <f t="shared" si="37"/>
        <v>7.8293694254002885E-2</v>
      </c>
      <c r="N43" s="10" t="n">
        <f t="shared" si="37"/>
        <v>6.3066803066039068E-2</v>
      </c>
      <c r="O43" s="10" t="n">
        <f t="shared" si="37"/>
        <v>8.2804613600084093E-2</v>
      </c>
      <c r="P43" s="10" t="n">
        <f t="shared" si="37"/>
        <v>6.7283330471530095E-2</v>
      </c>
      <c r="Q43" s="10" t="n">
        <f t="shared" si="37"/>
        <v>7.1912113259472596E-2</v>
      </c>
      <c r="R43" s="10" t="n">
        <f t="shared" si="37"/>
        <v>8.0102274778066654E-2</v>
      </c>
      <c r="S43" s="10" t="n">
        <f t="shared" si="37"/>
        <v>6.8094525042901921E-2</v>
      </c>
      <c r="T43" s="10" t="n">
        <f t="shared" si="37"/>
        <v>7.0781728632880736E-2</v>
      </c>
      <c r="U43" s="10" t="n">
        <f t="shared" si="37"/>
        <v>8.6144967364122263E-2</v>
      </c>
      <c r="V43" s="10" t="n">
        <f t="shared" si="37"/>
        <v>7.4763043522045103E-2</v>
      </c>
      <c r="W43" s="10" t="n">
        <f t="shared" si="37"/>
        <v>5.9908542711132634E-2</v>
      </c>
      <c r="X43" s="10" t="n">
        <f t="shared" si="37"/>
        <v>6.4600867340330798E-2</v>
      </c>
      <c r="Y43" s="10" t="n">
        <f t="shared" si="37"/>
        <v>5.2857661315826324E-2</v>
      </c>
      <c r="Z43" s="10" t="n">
        <f t="shared" si="37"/>
        <v>5.6982344560892385E-2</v>
      </c>
      <c r="AA43" s="10" t="n">
        <f t="shared" si="37"/>
        <v>5.2574468893543731E-2</v>
      </c>
      <c r="AB43" s="10" t="n">
        <f t="shared" si="37"/>
        <v>5.1200250766207343E-2</v>
      </c>
      <c r="AC43" s="10" t="n">
        <f t="shared" si="37"/>
        <v>5.6352224599857649E-2</v>
      </c>
      <c r="AD43" s="10" t="n">
        <f t="shared" si="37"/>
        <v>4.8460271655514281E-2</v>
      </c>
      <c r="AE43" s="10" t="n">
        <f t="shared" si="37"/>
        <v>7.7027120615583089E-2</v>
      </c>
      <c r="AF43" s="10" t="n">
        <f t="shared" si="37"/>
        <v>6.6613788456189107E-2</v>
      </c>
      <c r="AG43" s="10" t="n">
        <f t="shared" si="37"/>
        <v>7.5188203416743746E-2</v>
      </c>
      <c r="AH43" s="10" t="n">
        <f t="shared" si="37"/>
        <v>8.4111337175628256E-2</v>
      </c>
      <c r="AI43" s="10" t="n">
        <f t="shared" si="37"/>
        <v>7.833489360125713E-2</v>
      </c>
      <c r="AJ43" s="10" t="n">
        <f t="shared" si="37"/>
        <v>8.2626731743955462E-2</v>
      </c>
      <c r="AK43" s="10" t="n">
        <f t="shared" si="37"/>
        <v>8.4861424150440012E-2</v>
      </c>
      <c r="AL43" s="10" t="n">
        <f t="shared" si="37"/>
        <v>8.7224470242322494E-2</v>
      </c>
      <c r="AM43" s="10" t="n">
        <f t="shared" si="37"/>
        <v>8.6766530114015777E-2</v>
      </c>
      <c r="AN43" s="10" t="n">
        <f t="shared" si="37"/>
        <v>9.4848936388844854E-2</v>
      </c>
      <c r="AO43" s="10" t="n">
        <f t="shared" si="37"/>
        <v>8.2573304260983318E-2</v>
      </c>
      <c r="AP43" s="10" t="n">
        <f t="shared" si="37"/>
        <v>8.2987587057409898E-2</v>
      </c>
      <c r="AQ43" s="10" t="n">
        <f t="shared" si="37"/>
        <v>8.6350700430580338E-2</v>
      </c>
    </row>
    <row r="44">
      <c r="I44" s="29" t="str">
        <f t="shared" si="27"/>
        <v>Space Systems</v>
      </c>
      <c r="J44" s="10" t="n">
        <f t="shared" ref="J44:AQ44" si="38">IFERROR(J28/J$30,"")</f>
        <v>4.2453780691886246E-2</v>
      </c>
      <c r="K44" s="10" t="n">
        <f t="shared" si="38"/>
        <v>3.3315470290964475E-2</v>
      </c>
      <c r="L44" s="10" t="n">
        <f t="shared" si="38"/>
        <v>2.5987705952877759E-2</v>
      </c>
      <c r="M44" s="10" t="n">
        <f t="shared" si="38"/>
        <v>3.1109755692417095E-2</v>
      </c>
      <c r="N44" s="10" t="n">
        <f t="shared" si="38"/>
        <v>3.1619729987617445E-2</v>
      </c>
      <c r="O44" s="10" t="n">
        <f t="shared" si="38"/>
        <v>2.9584468746896173E-2</v>
      </c>
      <c r="P44" s="10" t="n">
        <f t="shared" si="38"/>
        <v>2.4906446182608333E-2</v>
      </c>
      <c r="Q44" s="10" t="n">
        <f t="shared" si="38"/>
        <v>2.7418577319703881E-2</v>
      </c>
      <c r="R44" s="10" t="n">
        <f t="shared" si="38"/>
        <v>3.0363398798029947E-2</v>
      </c>
      <c r="S44" s="10" t="n">
        <f t="shared" si="38"/>
        <v>2.8728887258995472E-2</v>
      </c>
      <c r="T44" s="10" t="n">
        <f t="shared" si="38"/>
        <v>2.4079199332080387E-2</v>
      </c>
      <c r="U44" s="10" t="n">
        <f t="shared" si="38"/>
        <v>2.8850689204129604E-2</v>
      </c>
      <c r="V44" s="10" t="n">
        <f t="shared" si="38"/>
        <v>2.6463469374879652E-2</v>
      </c>
      <c r="W44" s="10" t="n">
        <f t="shared" si="38"/>
        <v>2.5005469356426838E-2</v>
      </c>
      <c r="X44" s="10" t="n">
        <f t="shared" si="38"/>
        <v>2.7326971779000578E-2</v>
      </c>
      <c r="Y44" s="10" t="n">
        <f t="shared" si="38"/>
        <v>2.4550980033825481E-2</v>
      </c>
      <c r="Z44" s="10" t="n">
        <f t="shared" si="38"/>
        <v>2.713899040475384E-2</v>
      </c>
      <c r="AA44" s="10" t="n">
        <f t="shared" si="38"/>
        <v>2.5020025424381739E-2</v>
      </c>
      <c r="AB44" s="10" t="n">
        <f t="shared" si="38"/>
        <v>2.5338120633869414E-2</v>
      </c>
      <c r="AC44" s="10" t="n">
        <f t="shared" si="38"/>
        <v>2.72071559657769E-2</v>
      </c>
      <c r="AD44" s="10" t="n">
        <f t="shared" si="38"/>
        <v>2.5080768139870077E-2</v>
      </c>
      <c r="AE44" s="10" t="n">
        <f t="shared" si="38"/>
        <v>2.7941817905613665E-2</v>
      </c>
      <c r="AF44" s="10" t="n">
        <f t="shared" si="38"/>
        <v>2.7819678096707282E-2</v>
      </c>
      <c r="AG44" s="10" t="n">
        <f t="shared" si="38"/>
        <v>2.4695523782359192E-2</v>
      </c>
      <c r="AH44" s="10" t="n">
        <f t="shared" si="38"/>
        <v>2.7708855923288346E-2</v>
      </c>
      <c r="AI44" s="10" t="n">
        <f t="shared" si="38"/>
        <v>2.1748362091872586E-2</v>
      </c>
      <c r="AJ44" s="10" t="n">
        <f t="shared" si="38"/>
        <v>2.0364088187384884E-2</v>
      </c>
      <c r="AK44" s="10" t="n">
        <f t="shared" si="38"/>
        <v>1.8871738371833841E-2</v>
      </c>
      <c r="AL44" s="10" t="n">
        <f t="shared" si="38"/>
        <v>1.6563388212156263E-2</v>
      </c>
      <c r="AM44" s="10" t="n">
        <f t="shared" si="38"/>
        <v>1.879990528859958E-2</v>
      </c>
      <c r="AN44" s="10" t="n">
        <f t="shared" si="38"/>
        <v>1.7384598533208617E-2</v>
      </c>
      <c r="AO44" s="10" t="n">
        <f t="shared" si="38"/>
        <v>9.3655540807780265E-3</v>
      </c>
      <c r="AP44" s="10" t="n">
        <f t="shared" si="38"/>
        <v>1.1206430730591663E-2</v>
      </c>
      <c r="AQ44" s="10" t="n">
        <f t="shared" si="38"/>
        <v>1.039915489652468E-2</v>
      </c>
    </row>
    <row r="45">
      <c r="I45" s="29" t="str">
        <f t="shared" si="27"/>
        <v>Unlabeled</v>
      </c>
      <c r="J45" s="10" t="n">
        <f t="shared" ref="J45" si="39">IFERROR(J29/J$30,"")</f>
        <v>0</v>
      </c>
      <c r="K45" s="10" t="str">
        <f>IFERROR(K29/K$30,"")</f>
      </c>
      <c r="L45" s="10" t="str">
        <f t="shared" ref="L45:AQ45" si="40">IFERROR(L29/L$30,"")</f>
      </c>
      <c r="M45" s="10" t="str">
        <f t="shared" si="40"/>
      </c>
      <c r="N45" s="10" t="str">
        <f t="shared" si="40"/>
      </c>
      <c r="O45" s="10" t="str">
        <f t="shared" si="40"/>
      </c>
      <c r="P45" s="10" t="str">
        <f t="shared" si="40"/>
      </c>
      <c r="Q45" s="10" t="str">
        <f t="shared" si="40"/>
      </c>
      <c r="R45" s="10" t="str">
        <f t="shared" si="40"/>
      </c>
      <c r="S45" s="10" t="str">
        <f t="shared" si="40"/>
      </c>
      <c r="T45" s="10" t="n">
        <f t="shared" si="40"/>
        <v>2.2320842663888635E-4</v>
      </c>
      <c r="U45" s="10" t="n">
        <f t="shared" si="40"/>
        <v>6.8233805619884234E-5</v>
      </c>
      <c r="V45" s="10" t="n">
        <f t="shared" si="40"/>
        <v>4.9510684359918003E-4</v>
      </c>
      <c r="W45" s="10" t="n">
        <f t="shared" si="40"/>
        <v>3.580574607250633E-4</v>
      </c>
      <c r="X45" s="10" t="n">
        <f t="shared" si="40"/>
        <v>3.0806648208941631E-5</v>
      </c>
      <c r="Y45" s="10" t="n">
        <f t="shared" si="40"/>
        <v>1.4313739416740323E-5</v>
      </c>
      <c r="Z45" s="10" t="n">
        <f t="shared" si="40"/>
        <v>3.7181992642263046E-4</v>
      </c>
      <c r="AA45" s="10" t="n">
        <f t="shared" si="40"/>
        <v>5.4997390300269028E-5</v>
      </c>
      <c r="AB45" s="10" t="n">
        <f t="shared" si="40"/>
        <v>9.7368996390613827E-7</v>
      </c>
      <c r="AC45" s="10" t="n">
        <f t="shared" si="40"/>
        <v>2.5846002519108966E-6</v>
      </c>
      <c r="AD45" s="10" t="n">
        <f t="shared" si="40"/>
        <v>-7.0065382804011551E-7</v>
      </c>
      <c r="AE45" s="10" t="n">
        <f t="shared" si="40"/>
        <v>-3.8208932297157816E-7</v>
      </c>
      <c r="AF45" s="10" t="n">
        <f t="shared" si="40"/>
        <v>-1.8112808273266464E-8</v>
      </c>
      <c r="AG45" s="10" t="n">
        <f t="shared" si="40"/>
        <v>-3.2527489822996074E-7</v>
      </c>
      <c r="AH45" s="10" t="str">
        <f t="shared" si="40"/>
      </c>
      <c r="AI45" s="10" t="n">
        <f t="shared" si="40"/>
        <v>1.0941539865174E-7</v>
      </c>
      <c r="AJ45" s="10" t="n">
        <f t="shared" si="40"/>
        <v>1.2003981754086882E-5</v>
      </c>
      <c r="AK45" s="10" t="n">
        <f t="shared" si="40"/>
        <v>4.1969447655436233E-6</v>
      </c>
      <c r="AL45" s="10" t="n">
        <f t="shared" si="40"/>
        <v>-5.9281770874571821E-7</v>
      </c>
      <c r="AM45" s="10" t="n">
        <f t="shared" si="40"/>
        <v>1.213699201667649E-6</v>
      </c>
      <c r="AN45" s="10" t="n">
        <f t="shared" si="40"/>
        <v>7.4433154086586934E-7</v>
      </c>
      <c r="AO45" s="10" t="n">
        <f t="shared" si="40"/>
        <v>9.9806779030622853E-7</v>
      </c>
      <c r="AP45" s="10" t="n">
        <f t="shared" si="40"/>
        <v>2.3675374832196618E-6</v>
      </c>
      <c r="AQ45" s="10" t="n">
        <f t="shared" si="40"/>
        <v>1.2770976342490505E-6</v>
      </c>
    </row>
    <row r="46">
      <c r="I46" s="1" t="s">
        <v>24</v>
      </c>
      <c r="J46" s="10" t="n">
        <f t="shared" ref="J46:AQ46" si="41">IF(SUM(J34:J45)=1,SUM(J34:J45),FALSE)</f>
        <v>0.99999999999999989</v>
      </c>
      <c r="K46" s="10" t="n">
        <f t="shared" si="41"/>
        <v>1</v>
      </c>
      <c r="L46" s="10" t="n">
        <f t="shared" si="41"/>
        <v>0.99999999999999989</v>
      </c>
      <c r="M46" s="10" t="n">
        <f t="shared" si="41"/>
        <v>1.0000000000000002</v>
      </c>
      <c r="N46" s="10" t="n">
        <f t="shared" si="41"/>
        <v>1.0000000000000002</v>
      </c>
      <c r="O46" s="10" t="n">
        <f t="shared" si="41"/>
        <v>1</v>
      </c>
      <c r="P46" s="10" t="n">
        <f t="shared" si="41"/>
        <v>1</v>
      </c>
      <c r="Q46" s="10" t="n">
        <f t="shared" si="41"/>
        <v>1.0000000000000002</v>
      </c>
      <c r="R46" s="10" t="n">
        <f t="shared" si="41"/>
        <v>1</v>
      </c>
      <c r="S46" s="10" t="n">
        <f t="shared" si="41"/>
        <v>1</v>
      </c>
      <c r="T46" s="10" t="n">
        <f t="shared" si="41"/>
        <v>0.99999999999999978</v>
      </c>
      <c r="U46" s="10" t="n">
        <f t="shared" si="41"/>
        <v>0.99999999999999989</v>
      </c>
      <c r="V46" s="10" t="n">
        <f t="shared" si="41"/>
        <v>1.0000000000000002</v>
      </c>
      <c r="W46" s="10" t="n">
        <f t="shared" si="41"/>
        <v>0.99999999999999989</v>
      </c>
      <c r="X46" s="10" t="n">
        <f t="shared" si="41"/>
        <v>1</v>
      </c>
      <c r="Y46" s="10" t="n">
        <f t="shared" si="41"/>
        <v>1</v>
      </c>
      <c r="Z46" s="10" t="n">
        <f t="shared" si="41"/>
        <v>1</v>
      </c>
      <c r="AA46" s="10" t="n">
        <f t="shared" si="41"/>
        <v>0.99999999999999967</v>
      </c>
      <c r="AB46" s="10" t="n">
        <f t="shared" si="41"/>
        <v>0.99999999999999989</v>
      </c>
      <c r="AC46" s="10" t="n">
        <f t="shared" si="41"/>
        <v>1</v>
      </c>
      <c r="AD46" s="10" t="n">
        <f t="shared" si="41"/>
        <v>0.99999999999999978</v>
      </c>
      <c r="AE46" s="10" t="n">
        <f t="shared" si="41"/>
        <v>0.99999999999999989</v>
      </c>
      <c r="AF46" s="10" t="n">
        <f t="shared" si="41"/>
        <v>1.0000000000000002</v>
      </c>
      <c r="AG46" s="10" t="b">
        <f t="shared" si="41"/>
        <v>0</v>
      </c>
      <c r="AH46" s="10" t="n">
        <f t="shared" si="41"/>
        <v>1.0000000000000002</v>
      </c>
      <c r="AI46" s="10" t="n">
        <f t="shared" si="41"/>
        <v>1</v>
      </c>
      <c r="AJ46" s="10" t="n">
        <f t="shared" si="41"/>
        <v>1</v>
      </c>
      <c r="AK46" s="10" t="n">
        <f t="shared" si="41"/>
        <v>1.0000000000000002</v>
      </c>
      <c r="AL46" s="10" t="n">
        <f t="shared" si="41"/>
        <v>1</v>
      </c>
      <c r="AM46" s="10" t="n">
        <f t="shared" si="41"/>
        <v>1</v>
      </c>
      <c r="AN46" s="10" t="n">
        <f t="shared" si="41"/>
        <v>1.0000000000000002</v>
      </c>
      <c r="AO46" s="10" t="n">
        <f t="shared" si="41"/>
        <v>0.99999999999999989</v>
      </c>
      <c r="AP46" s="10" t="n">
        <f t="shared" si="41"/>
        <v>1.0000000000000002</v>
      </c>
      <c r="AQ46" s="10" t="n">
        <f t="shared" si="41"/>
        <v>1.0000000000000004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Q1" sqref="AQ1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9" max="9" width="31" hidden="0" customWidth="1"/>
    <col min="10" max="10" width="7.88671875" hidden="0" customWidth="1"/>
    <col min="11" max="11" width="8.44140625" hidden="0" customWidth="1"/>
    <col min="12" max="12" width="8.44140625" hidden="0" customWidth="1"/>
    <col min="13" max="13" width="8.441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8.4414062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12.33203125" hidden="0" customWidth="1"/>
  </cols>
  <sheetData>
    <row r="1">
      <c r="A1" t="str">
        <f>I1</f>
        <v>ServicesCategory.detail</v>
      </c>
      <c r="B1" s="6"/>
      <c r="I1" s="1" t="s">
        <v>259</v>
      </c>
      <c r="J1" s="21" t="s">
        <v>260</v>
      </c>
      <c r="K1" s="21" t="s">
        <v>261</v>
      </c>
      <c r="L1" s="21" t="s">
        <v>433</v>
      </c>
      <c r="M1" s="21" t="s">
        <v>392</v>
      </c>
      <c r="N1" s="21" t="s">
        <v>393</v>
      </c>
      <c r="O1" s="21" t="s">
        <v>394</v>
      </c>
      <c r="P1" s="21" t="s">
        <v>395</v>
      </c>
      <c r="Q1" s="21" t="s">
        <v>396</v>
      </c>
      <c r="R1" s="21" t="s">
        <v>397</v>
      </c>
      <c r="S1" s="21" t="s">
        <v>398</v>
      </c>
      <c r="T1" s="21" t="s">
        <v>399</v>
      </c>
      <c r="U1" s="21" t="s">
        <v>400</v>
      </c>
      <c r="V1" s="21" t="s">
        <v>401</v>
      </c>
      <c r="W1" s="21" t="s">
        <v>402</v>
      </c>
      <c r="X1" s="21" t="s">
        <v>403</v>
      </c>
      <c r="Y1" s="21" t="s">
        <v>404</v>
      </c>
      <c r="Z1" s="21" t="s">
        <v>405</v>
      </c>
      <c r="AA1" s="21" t="s">
        <v>406</v>
      </c>
      <c r="AB1" s="21" t="s">
        <v>407</v>
      </c>
      <c r="AC1" s="21" t="s">
        <v>408</v>
      </c>
      <c r="AD1" s="21" t="s">
        <v>409</v>
      </c>
      <c r="AE1" s="21" t="s">
        <v>410</v>
      </c>
      <c r="AF1" s="21" t="s">
        <v>411</v>
      </c>
      <c r="AG1" s="21" t="s">
        <v>412</v>
      </c>
      <c r="AH1" s="21" t="s">
        <v>413</v>
      </c>
      <c r="AI1" s="21" t="s">
        <v>414</v>
      </c>
      <c r="AJ1" s="21" t="s">
        <v>415</v>
      </c>
      <c r="AK1" s="21" t="s">
        <v>416</v>
      </c>
      <c r="AL1" s="21" t="s">
        <v>417</v>
      </c>
      <c r="AM1" s="21" t="s">
        <v>418</v>
      </c>
      <c r="AN1" s="21" t="s">
        <v>419</v>
      </c>
      <c r="AO1" s="21" t="s">
        <v>420</v>
      </c>
      <c r="AP1" s="21" t="s">
        <v>421</v>
      </c>
      <c r="AQ1" t="s">
        <v>422</v>
      </c>
      <c r="AR1" t="s">
        <v>423</v>
      </c>
      <c r="AS1" t="s">
        <v>424</v>
      </c>
      <c r="AT1" t="s">
        <v>425</v>
      </c>
    </row>
    <row r="2">
      <c r="A2" t="str">
        <f t="shared" ref="A2:A8" si="0">I2</f>
        <v>PAMS</v>
      </c>
      <c r="I2" s="1" t="s">
        <v>262</v>
      </c>
      <c r="J2" s="19" t="n">
        <v>9435330835</v>
      </c>
      <c r="K2" s="19" t="n">
        <v>11649121600</v>
      </c>
      <c r="L2" s="19" t="s">
        <v>434</v>
      </c>
      <c r="M2" s="19" t="n">
        <v>5486322000</v>
      </c>
      <c r="N2" s="19" t="n">
        <v>6286179090</v>
      </c>
      <c r="O2" s="19" t="n">
        <v>5718244451</v>
      </c>
      <c r="P2" s="19" t="n">
        <v>5140491100</v>
      </c>
      <c r="Q2" s="19" t="n">
        <v>4798500580</v>
      </c>
      <c r="R2" s="19" t="n">
        <v>4761933461</v>
      </c>
      <c r="S2" s="19" t="n">
        <v>4921894718</v>
      </c>
      <c r="T2" s="19" t="n">
        <v>5011120195</v>
      </c>
      <c r="U2" s="19" t="n">
        <v>5180352072</v>
      </c>
      <c r="V2" s="19" t="n">
        <v>4722234520</v>
      </c>
      <c r="W2" s="19" t="n">
        <v>5183352833</v>
      </c>
      <c r="X2" s="19" t="n">
        <v>6131452406.6201</v>
      </c>
      <c r="Y2" s="19" t="n">
        <v>6346266503.5</v>
      </c>
      <c r="Z2" s="19" t="n">
        <v>7042720994.0664997</v>
      </c>
      <c r="AA2" s="19" t="n">
        <v>6812793620.9581003</v>
      </c>
      <c r="AB2" s="19" t="n">
        <v>7731286694.8283005</v>
      </c>
      <c r="AC2" s="19" t="n">
        <v>8054503326.9604998</v>
      </c>
      <c r="AD2" s="19" t="n">
        <v>8851010044.3031998</v>
      </c>
      <c r="AE2" s="19" t="n">
        <v>8730149084.6567993</v>
      </c>
      <c r="AF2" s="19" t="n">
        <v>9131386732.927</v>
      </c>
      <c r="AG2" s="19" t="n">
        <v>7449099302.8027</v>
      </c>
      <c r="AH2" s="19" t="n">
        <v>6671402838.8417997</v>
      </c>
      <c r="AI2" s="19" t="n">
        <v>6877287114.2025995</v>
      </c>
      <c r="AJ2" s="19" t="n">
        <v>5029634070.5333004</v>
      </c>
      <c r="AK2" s="19" t="n">
        <v>4044208975.2684999</v>
      </c>
      <c r="AL2" s="19" t="n">
        <v>3943988556.3326001</v>
      </c>
      <c r="AM2" s="19" t="n">
        <v>3972011794.4947</v>
      </c>
      <c r="AN2" s="19" t="n">
        <v>4170245083.5795999</v>
      </c>
      <c r="AO2" s="19" t="n">
        <v>4789546354.6289997</v>
      </c>
      <c r="AP2" s="19" t="n">
        <v>6120210732.4871998</v>
      </c>
      <c r="AQ2" t="n">
        <v>6110101661.5985003</v>
      </c>
      <c r="AR2" t="n">
        <v>3002106690.1624999</v>
      </c>
      <c r="AS2" t="n">
        <v>2093265783.6803</v>
      </c>
      <c r="AT2" t="n">
        <v>847266724.29229999</v>
      </c>
    </row>
    <row r="3">
      <c r="A3" t="str">
        <f t="shared" si="0"/>
        <v>ICT</v>
      </c>
      <c r="I3" s="1" t="s">
        <v>263</v>
      </c>
      <c r="J3" s="19" t="n">
        <v>2932254799</v>
      </c>
      <c r="K3" s="19" t="n">
        <v>4083510627</v>
      </c>
      <c r="L3" s="19" t="s">
        <v>435</v>
      </c>
      <c r="M3" s="19" t="n">
        <v>15318986572</v>
      </c>
      <c r="N3" s="19" t="n">
        <v>14977297358</v>
      </c>
      <c r="O3" s="19" t="n">
        <v>16005721078</v>
      </c>
      <c r="P3" s="19" t="n">
        <v>14777067234</v>
      </c>
      <c r="Q3" s="19" t="n">
        <v>14657882119</v>
      </c>
      <c r="R3" s="19" t="n">
        <v>11783106879</v>
      </c>
      <c r="S3" s="19" t="n">
        <v>14087562853</v>
      </c>
      <c r="T3" s="19" t="n">
        <v>11332683109</v>
      </c>
      <c r="U3" s="19" t="n">
        <v>11638498782</v>
      </c>
      <c r="V3" s="19" t="n">
        <v>13877199110</v>
      </c>
      <c r="W3" s="19" t="n">
        <v>17249361577</v>
      </c>
      <c r="X3" s="19" t="n">
        <v>18022915403.25</v>
      </c>
      <c r="Y3" s="19" t="n">
        <v>20402386141.380901</v>
      </c>
      <c r="Z3" s="19" t="n">
        <v>23009041821.289101</v>
      </c>
      <c r="AA3" s="19" t="n">
        <v>24398210819.565498</v>
      </c>
      <c r="AB3" s="19" t="n">
        <v>21687482871.0294</v>
      </c>
      <c r="AC3" s="19" t="n">
        <v>27718248801.552101</v>
      </c>
      <c r="AD3" s="19" t="n">
        <v>32248377044.619202</v>
      </c>
      <c r="AE3" s="19" t="n">
        <v>38223019396.631401</v>
      </c>
      <c r="AF3" s="19" t="n">
        <v>35875225114.947998</v>
      </c>
      <c r="AG3" s="19" t="n">
        <v>34349028413.494701</v>
      </c>
      <c r="AH3" s="19" t="n">
        <v>42270886624.312103</v>
      </c>
      <c r="AI3" s="19" t="n">
        <v>48044189472.129898</v>
      </c>
      <c r="AJ3" s="19" t="n">
        <v>47273092606.8908</v>
      </c>
      <c r="AK3" s="19" t="n">
        <v>34111734496.461399</v>
      </c>
      <c r="AL3" s="19" t="n">
        <v>36577780326.680298</v>
      </c>
      <c r="AM3" s="19" t="n">
        <v>48669339942.926201</v>
      </c>
      <c r="AN3" s="19" t="n">
        <v>55534780552.140404</v>
      </c>
      <c r="AO3" s="19" t="n">
        <v>50534442688.852097</v>
      </c>
      <c r="AP3" s="19" t="n">
        <v>52021123829.781097</v>
      </c>
      <c r="AQ3" t="n">
        <v>67288984255.729401</v>
      </c>
      <c r="AR3" t="n">
        <v>39985411139.019302</v>
      </c>
      <c r="AS3" t="n">
        <v>38374833050.3881</v>
      </c>
      <c r="AT3" t="n">
        <v>41435962437.115402</v>
      </c>
    </row>
    <row r="4">
      <c r="A4" t="str">
        <f t="shared" si="0"/>
        <v>ERS</v>
      </c>
      <c r="I4" s="1" t="s">
        <v>264</v>
      </c>
      <c r="J4" s="19" t="n">
        <v>8136026114</v>
      </c>
      <c r="K4" s="19" t="n">
        <v>9336257603</v>
      </c>
      <c r="L4" s="19" t="s">
        <v>436</v>
      </c>
      <c r="M4" s="19" t="n">
        <v>1652192000</v>
      </c>
      <c r="N4" s="19" t="n">
        <v>2285130546</v>
      </c>
      <c r="O4" s="19" t="n">
        <v>2161209114</v>
      </c>
      <c r="P4" s="19" t="n">
        <v>2202254182</v>
      </c>
      <c r="Q4" s="19" t="n">
        <v>2187211767</v>
      </c>
      <c r="R4" s="19" t="n">
        <v>2323903528</v>
      </c>
      <c r="S4" s="19" t="n">
        <v>2300145534</v>
      </c>
      <c r="T4" s="19" t="n">
        <v>1982222535</v>
      </c>
      <c r="U4" s="19" t="n">
        <v>2052478954</v>
      </c>
      <c r="V4" s="19" t="n">
        <v>2253220444</v>
      </c>
      <c r="W4" s="19" t="n">
        <v>2519227091.54</v>
      </c>
      <c r="X4" s="19" t="n">
        <v>2780287195.8400998</v>
      </c>
      <c r="Y4" s="19" t="n">
        <v>3190310544.5</v>
      </c>
      <c r="Z4" s="19" t="n">
        <v>3765369999.1676002</v>
      </c>
      <c r="AA4" s="19" t="n">
        <v>4499572631.4462996</v>
      </c>
      <c r="AB4" s="19" t="n">
        <v>5037631440.2397003</v>
      </c>
      <c r="AC4" s="19" t="n">
        <v>5307033375.6313</v>
      </c>
      <c r="AD4" s="19" t="n">
        <v>5945384433.3795004</v>
      </c>
      <c r="AE4" s="19" t="n">
        <v>6565856574.3902998</v>
      </c>
      <c r="AF4" s="19" t="n">
        <v>6882843620.2701998</v>
      </c>
      <c r="AG4" s="19" t="n">
        <v>7768860016.5661001</v>
      </c>
      <c r="AH4" s="19" t="n">
        <v>8697234323.1263008</v>
      </c>
      <c r="AI4" s="19" t="n">
        <v>7931792528.2445002</v>
      </c>
      <c r="AJ4" s="19" t="n">
        <v>6656936961.6817999</v>
      </c>
      <c r="AK4" s="19" t="n">
        <v>6836974242.3253002</v>
      </c>
      <c r="AL4" s="19" t="n">
        <v>6157825479.1864996</v>
      </c>
      <c r="AM4" s="19" t="n">
        <v>6649419051.9239998</v>
      </c>
      <c r="AN4" s="19" t="n">
        <v>6838662315.9153004</v>
      </c>
      <c r="AO4" s="19" t="n">
        <v>6901678361.9701004</v>
      </c>
      <c r="AP4" s="19" t="n">
        <v>7762479939.0811996</v>
      </c>
      <c r="AQ4" t="n">
        <v>7993922520.6615</v>
      </c>
      <c r="AR4" t="n">
        <v>8522762358.5698004</v>
      </c>
      <c r="AS4" t="n">
        <v>10727955364.504601</v>
      </c>
      <c r="AT4" t="n">
        <v>6275709971.7693996</v>
      </c>
    </row>
    <row r="5">
      <c r="A5" t="str">
        <f t="shared" si="0"/>
        <v>FRS&amp;C</v>
      </c>
      <c r="I5" s="1" t="s">
        <v>265</v>
      </c>
      <c r="J5" s="19" t="n">
        <v>9632225778</v>
      </c>
      <c r="K5" s="19" t="n">
        <v>16022307467</v>
      </c>
      <c r="L5" s="19" t="s">
        <v>437</v>
      </c>
      <c r="M5" s="19" t="n">
        <v>906271764</v>
      </c>
      <c r="N5" s="19" t="n">
        <v>1061683181</v>
      </c>
      <c r="O5" s="19" t="n">
        <v>1201436701</v>
      </c>
      <c r="P5" s="19" t="n">
        <v>1372964200</v>
      </c>
      <c r="Q5" s="19" t="n">
        <v>1070461947</v>
      </c>
      <c r="R5" s="19" t="n">
        <v>1602084609</v>
      </c>
      <c r="S5" s="19" t="n">
        <v>1601006963</v>
      </c>
      <c r="T5" s="19" t="n">
        <v>1705910362</v>
      </c>
      <c r="U5" s="19" t="n">
        <v>1654779221</v>
      </c>
      <c r="V5" s="19" t="n">
        <v>1773970984</v>
      </c>
      <c r="W5" s="19" t="n">
        <v>1708919088.875</v>
      </c>
      <c r="X5" s="19" t="n">
        <v>1969918232.6270001</v>
      </c>
      <c r="Y5" s="19" t="n">
        <v>2491746279</v>
      </c>
      <c r="Z5" s="19" t="n">
        <v>3387565430.1078</v>
      </c>
      <c r="AA5" s="19" t="n">
        <v>3796217361.1946001</v>
      </c>
      <c r="AB5" s="19" t="n">
        <v>4673593564.4675999</v>
      </c>
      <c r="AC5" s="19" t="n">
        <v>4497778085.5625</v>
      </c>
      <c r="AD5" s="19" t="n">
        <v>4765324405.7154999</v>
      </c>
      <c r="AE5" s="19" t="n">
        <v>4963434822.5865002</v>
      </c>
      <c r="AF5" s="19" t="n">
        <v>4892554947.7283001</v>
      </c>
      <c r="AG5" s="19" t="n">
        <v>5180191095.5460997</v>
      </c>
      <c r="AH5" s="19" t="n">
        <v>4488531529.3809996</v>
      </c>
      <c r="AI5" s="19" t="n">
        <v>4177515860.3358998</v>
      </c>
      <c r="AJ5" s="19" t="n">
        <v>3418595039.7041001</v>
      </c>
      <c r="AK5" s="19" t="n">
        <v>3322046820.1617999</v>
      </c>
      <c r="AL5" s="19" t="n">
        <v>3128972281.6023998</v>
      </c>
      <c r="AM5" s="19" t="n">
        <v>3272446993.7904</v>
      </c>
      <c r="AN5" s="19" t="n">
        <v>3278077789.2265</v>
      </c>
      <c r="AO5" s="19" t="n">
        <v>3679496206.7800999</v>
      </c>
      <c r="AP5" s="19" t="n">
        <v>3886363222.0569</v>
      </c>
      <c r="AQ5" t="n">
        <v>3776125490.6813998</v>
      </c>
      <c r="AR5" t="n">
        <v>3495741903.0110002</v>
      </c>
      <c r="AS5" t="n">
        <v>3518389135.1300001</v>
      </c>
      <c r="AT5" t="n">
        <v>2293232077.7916999</v>
      </c>
    </row>
    <row r="6">
      <c r="A6" t="str">
        <f t="shared" si="0"/>
        <v>MED</v>
      </c>
      <c r="I6" s="1" t="s">
        <v>266</v>
      </c>
      <c r="J6" s="19" t="n">
        <v>917522000</v>
      </c>
      <c r="K6" s="19" t="n">
        <v>597041920</v>
      </c>
      <c r="L6" s="19" t="s">
        <v>438</v>
      </c>
      <c r="M6" s="19" t="n">
        <v>3153985000</v>
      </c>
      <c r="N6" s="19" t="n">
        <v>4641353044</v>
      </c>
      <c r="O6" s="19" t="n">
        <v>2790433644</v>
      </c>
      <c r="P6" s="19" t="n">
        <v>2884169984</v>
      </c>
      <c r="Q6" s="19" t="n">
        <v>1977098248</v>
      </c>
      <c r="R6" s="19" t="n">
        <v>1878839304</v>
      </c>
      <c r="S6" s="19" t="n">
        <v>2039691298</v>
      </c>
      <c r="T6" s="19" t="n">
        <v>2084734508</v>
      </c>
      <c r="U6" s="19" t="n">
        <v>2346918464</v>
      </c>
      <c r="V6" s="19" t="n">
        <v>2483546279</v>
      </c>
      <c r="W6" s="19" t="n">
        <v>2786276037</v>
      </c>
      <c r="X6" s="19" t="n">
        <v>3168950627</v>
      </c>
      <c r="Y6" s="19" t="n">
        <v>4514328308.0712996</v>
      </c>
      <c r="Z6" s="19" t="n">
        <v>7208656446.2124004</v>
      </c>
      <c r="AA6" s="19" t="n">
        <v>7522970911.3421001</v>
      </c>
      <c r="AB6" s="19" t="n">
        <v>10653838685.433001</v>
      </c>
      <c r="AC6" s="19" t="n">
        <v>12407610997.796301</v>
      </c>
      <c r="AD6" s="19" t="n">
        <v>12646189823.2267</v>
      </c>
      <c r="AE6" s="19" t="n">
        <v>12985954188.427401</v>
      </c>
      <c r="AF6" s="19" t="n">
        <v>12060094124.1675</v>
      </c>
      <c r="AG6" s="19" t="n">
        <v>12658739166.992001</v>
      </c>
      <c r="AH6" s="19" t="n">
        <v>12307687571.3207</v>
      </c>
      <c r="AI6" s="19" t="n">
        <v>10587291750.685699</v>
      </c>
      <c r="AJ6" s="19" t="n">
        <v>9489335459.0053997</v>
      </c>
      <c r="AK6" s="19" t="n">
        <v>9162852122.4696999</v>
      </c>
      <c r="AL6" s="19" t="n">
        <v>9623992033.5368996</v>
      </c>
      <c r="AM6" s="19" t="n">
        <v>10765765463.197201</v>
      </c>
      <c r="AN6" s="19" t="n">
        <v>11388678965.280399</v>
      </c>
      <c r="AO6" s="19" t="n">
        <v>12385687852.1903</v>
      </c>
      <c r="AP6" s="19" t="n">
        <v>12255748258.453501</v>
      </c>
      <c r="AQ6" t="n">
        <v>16689787595.537001</v>
      </c>
      <c r="AR6" t="n">
        <v>43645961598.837303</v>
      </c>
      <c r="AS6" t="n">
        <v>41869556480.125801</v>
      </c>
      <c r="AT6" t="n">
        <v>8888402831.1819</v>
      </c>
    </row>
    <row r="7">
      <c r="A7" t="str">
        <f t="shared" si="0"/>
        <v>Ordnance and Missiles</v>
      </c>
      <c r="I7" s="1" t="s">
        <v>203</v>
      </c>
      <c r="J7" s="19" t="n">
        <v>11331278000</v>
      </c>
      <c r="K7" s="19" t="n">
        <v>14834080775</v>
      </c>
      <c r="L7" s="19" t="s">
        <v>439</v>
      </c>
      <c r="M7" s="19"/>
      <c r="N7" s="19"/>
      <c r="O7" s="19"/>
      <c r="P7" s="19"/>
      <c r="Q7" s="19"/>
      <c r="R7" s="19" t="n">
        <v>1785124648</v>
      </c>
      <c r="S7" s="19" t="n">
        <v>932495950</v>
      </c>
      <c r="T7" s="19" t="n">
        <v>382211353</v>
      </c>
      <c r="U7" s="19" t="n">
        <v>421153332</v>
      </c>
      <c r="V7" s="19" t="n">
        <v>264041294</v>
      </c>
      <c r="W7" s="19" t="n">
        <v>584614636</v>
      </c>
      <c r="X7" s="19" t="n">
        <v>659696016</v>
      </c>
      <c r="Y7" s="19" t="n">
        <v>922008502.19920003</v>
      </c>
      <c r="Z7" s="19" t="n">
        <v>1067853242</v>
      </c>
      <c r="AA7" s="19" t="n">
        <v>1393788520.9854</v>
      </c>
      <c r="AB7" s="19" t="n">
        <v>1752995271.5645001</v>
      </c>
      <c r="AC7" s="19" t="n">
        <v>1844790681.0156</v>
      </c>
      <c r="AD7" s="19" t="n">
        <v>1977657181.7849</v>
      </c>
      <c r="AE7" s="19" t="n">
        <v>1925505783.0699999</v>
      </c>
      <c r="AF7" s="19" t="n">
        <v>1803467488.4437001</v>
      </c>
      <c r="AG7" s="19" t="n">
        <v>1852549833.4818001</v>
      </c>
      <c r="AH7" s="19" t="n">
        <v>1996755273.4649999</v>
      </c>
      <c r="AI7" s="19" t="n">
        <v>1526316347.4058001</v>
      </c>
      <c r="AJ7" s="19" t="n">
        <v>1313649843.3941</v>
      </c>
      <c r="AK7" s="19" t="n">
        <v>1452847216.451</v>
      </c>
      <c r="AL7" s="19" t="n">
        <v>1044139991.4515001</v>
      </c>
      <c r="AM7" s="19" t="n">
        <v>919687626.0158</v>
      </c>
      <c r="AN7" s="19" t="n">
        <v>947937679.91110003</v>
      </c>
      <c r="AO7" s="19" t="n">
        <v>722485035.40639997</v>
      </c>
      <c r="AP7" s="19" t="n">
        <v>727323763.1135</v>
      </c>
      <c r="AQ7" t="n">
        <v>741042117.53340006</v>
      </c>
      <c r="AR7" t="n">
        <v>423280416.991</v>
      </c>
      <c r="AS7" t="n">
        <v>230728367.7877</v>
      </c>
      <c r="AT7" t="n">
        <v>196939767.19150001</v>
      </c>
    </row>
    <row r="8">
      <c r="A8" t="str">
        <f t="shared" si="0"/>
        <v>Grand Total</v>
      </c>
      <c r="I8" s="39" t="s">
        <v>27</v>
      </c>
      <c r="J8" s="19" t="n">
        <f t="shared" ref="J8:K8" si="1">SUBTOTAL(9,J2:J7)</f>
        <v>42384637526</v>
      </c>
      <c r="K8" s="19" t="n">
        <f t="shared" si="1"/>
        <v>56522319992</v>
      </c>
      <c r="L8" s="19" t="s">
        <v>440</v>
      </c>
      <c r="M8" s="19" t="n">
        <v>13692714600</v>
      </c>
      <c r="N8" s="19" t="n">
        <v>11727498372</v>
      </c>
      <c r="O8" s="19" t="n">
        <v>9291949098</v>
      </c>
      <c r="P8" s="19" t="n">
        <v>9716644822</v>
      </c>
      <c r="Q8" s="19" t="n">
        <v>8852360913</v>
      </c>
      <c r="R8" s="19" t="n">
        <v>9120227655</v>
      </c>
      <c r="S8" s="19" t="n">
        <v>8975537345</v>
      </c>
      <c r="T8" s="19" t="n">
        <v>9109708577</v>
      </c>
      <c r="U8" s="19" t="n">
        <v>8986218489</v>
      </c>
      <c r="V8" s="19" t="n">
        <v>9201667881</v>
      </c>
      <c r="W8" s="19" t="n">
        <v>10105590550.085899</v>
      </c>
      <c r="X8" s="19" t="n">
        <v>9760468933.1720009</v>
      </c>
      <c r="Y8" s="19" t="n">
        <v>12081633465.4009</v>
      </c>
      <c r="Z8" s="19" t="n">
        <v>15357431335.3888</v>
      </c>
      <c r="AA8" s="19" t="n">
        <v>16808043310.944</v>
      </c>
      <c r="AB8" s="19" t="n">
        <v>20066665031.8465</v>
      </c>
      <c r="AC8" s="19" t="n">
        <v>22317839807.862701</v>
      </c>
      <c r="AD8" s="19" t="n">
        <v>25457798112.146</v>
      </c>
      <c r="AE8" s="19" t="n">
        <v>27961130460.414398</v>
      </c>
      <c r="AF8" s="19" t="n">
        <v>25667278866.086399</v>
      </c>
      <c r="AG8" s="19" t="n">
        <v>27623600131.887001</v>
      </c>
      <c r="AH8" s="19" t="n">
        <v>23530136978.320999</v>
      </c>
      <c r="AI8" s="19" t="n">
        <v>23404670390.6558</v>
      </c>
      <c r="AJ8" s="19" t="n">
        <v>20523050523.555</v>
      </c>
      <c r="AK8" s="19" t="n">
        <v>20200691975.737301</v>
      </c>
      <c r="AL8" s="19" t="n">
        <v>20521716036.130199</v>
      </c>
      <c r="AM8" s="19" t="n">
        <v>22721976345.904598</v>
      </c>
      <c r="AN8" s="19" t="n">
        <v>24176780081.158798</v>
      </c>
      <c r="AO8" s="19" t="n">
        <v>27375594185.567299</v>
      </c>
      <c r="AP8" s="19" t="n">
        <v>28614263027.3405</v>
      </c>
      <c r="AQ8" s="19" t="n">
        <v>29454810987.921398</v>
      </c>
      <c r="AR8" t="n">
        <v>25230208907.484901</v>
      </c>
      <c r="AS8" t="n">
        <v>27584484537.8293</v>
      </c>
      <c r="AT8" t="n">
        <v>15313597245.9786</v>
      </c>
    </row>
    <row r="9" ht="60" customHeight="1">
      <c r="I9" s="20"/>
      <c r="J9" s="20"/>
      <c r="K9" s="20"/>
      <c r="L9" s="20" t="s">
        <v>441</v>
      </c>
      <c r="M9" s="20" t="n">
        <v>8010758000</v>
      </c>
      <c r="N9" s="20" t="n">
        <v>5790030019</v>
      </c>
      <c r="O9" s="20" t="n">
        <v>7418535498</v>
      </c>
      <c r="P9" s="20" t="n">
        <v>8334519210</v>
      </c>
      <c r="Q9" s="20" t="n">
        <v>9089191963</v>
      </c>
      <c r="R9" s="20" t="n">
        <v>5546833078</v>
      </c>
      <c r="S9" s="20" t="n">
        <v>5571893377</v>
      </c>
      <c r="T9" s="20" t="n">
        <v>5761159218</v>
      </c>
      <c r="U9" s="20" t="n">
        <v>5081887849</v>
      </c>
      <c r="V9" s="20" t="n">
        <v>4295706795</v>
      </c>
      <c r="W9" s="20" t="n">
        <v>3265656468</v>
      </c>
      <c r="X9" s="20" t="n">
        <v>3619911776</v>
      </c>
      <c r="Y9" s="20" t="n">
        <v>3760202190.5995998</v>
      </c>
      <c r="Z9" s="20" t="n">
        <v>3594220180</v>
      </c>
      <c r="AA9" s="20" t="n">
        <v>3605566922</v>
      </c>
      <c r="AB9" s="20" t="n">
        <v>2651441532.7656999</v>
      </c>
      <c r="AC9" s="20" t="n">
        <v>2625277371.8666</v>
      </c>
      <c r="AD9" s="20" t="n">
        <v>3706281605.5496998</v>
      </c>
      <c r="AE9" s="20" t="n">
        <v>3936874917.1332998</v>
      </c>
      <c r="AF9" s="20" t="n">
        <v>5469911998.6759005</v>
      </c>
      <c r="AG9" s="20" t="n">
        <v>5974035205.6784</v>
      </c>
      <c r="AH9" s="20" t="n">
        <v>5444198610.3789997</v>
      </c>
      <c r="AI9" s="20" t="n">
        <v>4622332262.8804998</v>
      </c>
      <c r="AJ9" s="20" t="n">
        <v>3721729442.9123998</v>
      </c>
      <c r="AK9" s="20" t="n">
        <v>4265473987.4773998</v>
      </c>
      <c r="AL9" s="20" t="n">
        <v>3936720244.6805</v>
      </c>
      <c r="AM9" s="20" t="n">
        <v>4845020679.5045004</v>
      </c>
      <c r="AN9" t="n">
        <v>5110208166.8297997</v>
      </c>
      <c r="AO9" t="n">
        <v>5858300568.5094004</v>
      </c>
      <c r="AP9" t="n">
        <v>7134560657.3964005</v>
      </c>
      <c r="AQ9" t="n">
        <v>7876057445.2976999</v>
      </c>
      <c r="AR9" t="n">
        <v>2672251280.1300001</v>
      </c>
      <c r="AS9" t="n">
        <v>1779038404.9054</v>
      </c>
      <c r="AT9" t="n">
        <v>1512967972.6675</v>
      </c>
    </row>
    <row r="10" ht="60" customHeight="1">
      <c r="I10" s="22"/>
      <c r="J10" s="22"/>
      <c r="K10" s="22"/>
      <c r="L10" s="22" t="s">
        <v>442</v>
      </c>
      <c r="M10" s="22" t="n">
        <v>6630643460</v>
      </c>
      <c r="N10" s="22" t="n">
        <v>5404112523</v>
      </c>
      <c r="O10" s="22" t="n">
        <v>3919992642</v>
      </c>
      <c r="P10" s="22" t="n">
        <v>4094267182</v>
      </c>
      <c r="Q10" s="22" t="n">
        <v>3625077304</v>
      </c>
      <c r="R10" s="22" t="n">
        <v>3265893312</v>
      </c>
      <c r="S10" s="22" t="n">
        <v>3688465002</v>
      </c>
      <c r="T10" s="22" t="n">
        <v>3603553366</v>
      </c>
      <c r="U10" s="22" t="n">
        <v>3766696865</v>
      </c>
      <c r="V10" s="22" t="n">
        <v>4585454219</v>
      </c>
      <c r="W10" s="22" t="n">
        <v>5113887878</v>
      </c>
      <c r="X10" s="22" t="n">
        <v>5119121622</v>
      </c>
      <c r="Y10" s="22" t="n">
        <v>5359430820.2792997</v>
      </c>
      <c r="Z10" s="22" t="n">
        <v>8196972606.7198</v>
      </c>
      <c r="AA10" s="22" t="n">
        <v>7032088431.4229002</v>
      </c>
      <c r="AB10" s="22" t="n">
        <v>7503084467.1696997</v>
      </c>
      <c r="AC10" s="22" t="n">
        <v>7170945704.6105003</v>
      </c>
      <c r="AD10" s="22" t="n">
        <v>8464814044.8199997</v>
      </c>
      <c r="AE10" s="22" t="n">
        <v>8024573758.3587999</v>
      </c>
      <c r="AF10" s="22" t="n">
        <v>8933279130.7381992</v>
      </c>
      <c r="AG10" s="22" t="n">
        <v>8105867607.2943001</v>
      </c>
      <c r="AH10" s="22" t="n">
        <v>9151263160.2789993</v>
      </c>
      <c r="AI10" s="22" t="n">
        <v>8569366010.3255997</v>
      </c>
      <c r="AJ10" s="22" t="n">
        <v>7821217813.4299002</v>
      </c>
      <c r="AK10" s="22" t="n">
        <v>7713379831.7021999</v>
      </c>
      <c r="AL10" s="22" t="n">
        <v>8371555406.0288</v>
      </c>
      <c r="AM10" s="22" t="n">
        <v>9215770990.8157997</v>
      </c>
      <c r="AN10" t="n">
        <v>8763227386.9664001</v>
      </c>
      <c r="AO10" t="n">
        <v>13054108632.5763</v>
      </c>
      <c r="AP10" t="n">
        <v>16371278612.047701</v>
      </c>
      <c r="AQ10" t="n">
        <v>14506670180.258801</v>
      </c>
      <c r="AR10" t="n">
        <v>10970083384.0445</v>
      </c>
      <c r="AS10" t="n">
        <v>15436246141.262899</v>
      </c>
      <c r="AT10" t="n">
        <v>8959364364.4277992</v>
      </c>
    </row>
    <row r="11" ht="30" customHeight="1">
      <c r="A11" s="1" t="s">
        <v>36</v>
      </c>
      <c r="B11" s="8" t="n">
        <f t="shared" ref="B11:B18" si="2">AI11</f>
        <v>26803126894.612801</v>
      </c>
      <c r="C11" s="8" t="n">
        <f t="shared" ref="C11:D18" si="3">AO11</f>
        <v>28982169383.435398</v>
      </c>
      <c r="D11" s="8" t="n">
        <f t="shared" si="3"/>
        <v>29825062105.101299</v>
      </c>
      <c r="E11" s="1" t="str">
        <f>C11&amp;"-"&amp;$D11</f>
        <v>28982169383.4354-29825062105.1013</v>
      </c>
      <c r="F11" s="1" t="str">
        <f>B11&amp;"-"&amp;$D11</f>
        <v>26803126894.6128-29825062105.1013</v>
      </c>
      <c r="G11" s="1" t="str">
        <f>"Share "&amp;AP11</f>
        <v>Share 29825062105.1013</v>
      </c>
      <c r="H11" s="1"/>
      <c r="I11" s="20" t="s">
        <v>7</v>
      </c>
      <c r="J11" s="20" t="n">
        <f t="shared" ref="J11:K11" si="4">J1+0</f>
        <v>1990</v>
      </c>
      <c r="K11" s="20" t="n">
        <f t="shared" si="4"/>
        <v>1991</v>
      </c>
      <c r="L11" s="20" t="s">
        <v>443</v>
      </c>
      <c r="M11" s="20" t="n">
        <v>8136026114</v>
      </c>
      <c r="N11" s="20" t="n">
        <v>9336257603</v>
      </c>
      <c r="O11" s="20" t="n">
        <v>8894313162</v>
      </c>
      <c r="P11" s="20" t="n">
        <v>6871430089</v>
      </c>
      <c r="Q11" s="20" t="n">
        <v>7924352924</v>
      </c>
      <c r="R11" s="20" t="n">
        <v>8346113294</v>
      </c>
      <c r="S11" s="20" t="n">
        <v>7637315066</v>
      </c>
      <c r="T11" s="20" t="n">
        <v>8136289486</v>
      </c>
      <c r="U11" s="20" t="n">
        <v>8782761285</v>
      </c>
      <c r="V11" s="20" t="n">
        <v>7619149776</v>
      </c>
      <c r="W11" s="20" t="n">
        <v>8565669548.1415997</v>
      </c>
      <c r="X11" s="20" t="n">
        <v>9766355879.9395008</v>
      </c>
      <c r="Y11" s="20" t="n">
        <v>10688518994.2097</v>
      </c>
      <c r="Z11" s="20" t="n">
        <v>13009874109.049801</v>
      </c>
      <c r="AA11" s="20" t="n">
        <v>13338003784.828899</v>
      </c>
      <c r="AB11" s="20" t="n">
        <v>16188302443.9785</v>
      </c>
      <c r="AC11" s="20" t="n">
        <v>16398946916.988001</v>
      </c>
      <c r="AD11" s="20" t="n">
        <v>17495344447.808601</v>
      </c>
      <c r="AE11" s="20" t="n">
        <v>20271352737.5014</v>
      </c>
      <c r="AF11" s="20" t="n">
        <v>21810178493.2197</v>
      </c>
      <c r="AG11" s="20" t="n">
        <v>21099391291.2976</v>
      </c>
      <c r="AH11" s="20" t="n">
        <v>24528542413.8489</v>
      </c>
      <c r="AI11" s="20" t="n">
        <v>26803126894.612801</v>
      </c>
      <c r="AJ11" s="20" t="n">
        <v>21995150570.543301</v>
      </c>
      <c r="AK11" s="20" t="n">
        <v>23525515523.977299</v>
      </c>
      <c r="AL11" s="20" t="n">
        <v>22534483248.403099</v>
      </c>
      <c r="AM11" s="20" t="n">
        <v>23028316947.089901</v>
      </c>
      <c r="AN11" s="20" t="n">
        <v>26364245909.225101</v>
      </c>
      <c r="AO11" s="20" t="n">
        <v>28982169383.435398</v>
      </c>
      <c r="AP11" s="20" t="n">
        <v>29825062105.101299</v>
      </c>
      <c r="AQ11" s="20" t="n">
        <v>29301054606.508099</v>
      </c>
      <c r="AR11" t="n">
        <v>29041768087.430099</v>
      </c>
      <c r="AS11" t="n">
        <v>30391554906.5317</v>
      </c>
      <c r="AT11" t="n">
        <v>20106233878.7948</v>
      </c>
    </row>
    <row r="12">
      <c r="A12" s="31" t="str">
        <f t="shared" ref="A12:A18" si="5">I12</f>
        <v>PAMS</v>
      </c>
      <c r="B12" s="19" t="n">
        <f t="shared" si="2"/>
        <v>0</v>
      </c>
      <c r="C12" s="19" t="n">
        <f t="shared" si="3"/>
        <v>0</v>
      </c>
      <c r="D12" s="19" t="n">
        <f t="shared" si="3"/>
        <v>0</v>
      </c>
      <c r="E12" s="47" t="e">
        <f t="shared" ref="E12:E18" si="6">(AP12/AO12)-1</f>
        <v>#DIV/0!</v>
      </c>
      <c r="F12" s="47" t="e">
        <f t="shared" ref="F12:F18" si="7">(AP12/AI12)-1</f>
        <v>#DIV/0!</v>
      </c>
      <c r="G12" s="23" t="n">
        <f t="shared" ref="G12:G18" si="8">AO22</f>
        <v>50444908533.363998</v>
      </c>
      <c r="H12" s="23"/>
      <c r="I12" s="22" t="str">
        <f t="shared" ref="I12:I18" si="9">I2</f>
        <v>PAMS</v>
      </c>
      <c r="J12" s="19" t="n">
        <f t="shared" ref="J12:K12" si="10">IF(J2="","",J2/VLOOKUP(J$11,deflator,2,FALSE))</f>
        <v>18753017875.383888</v>
      </c>
      <c r="K12" s="19" t="n">
        <f t="shared" si="10"/>
        <v>22355591043.771652</v>
      </c>
      <c r="L12" s="19" t="s">
        <v>444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t="n">
        <v>4972238617.4475002</v>
      </c>
      <c r="AS12" t="n">
        <v>7971232383.1028004</v>
      </c>
      <c r="AT12" t="n">
        <v>7227898343.8638</v>
      </c>
    </row>
    <row r="13">
      <c r="A13" s="31" t="str">
        <f t="shared" si="5"/>
        <v>ICT</v>
      </c>
      <c r="B13" s="19" t="n">
        <f t="shared" si="2"/>
        <v>39144194234.688599</v>
      </c>
      <c r="C13" s="19" t="n">
        <f t="shared" si="3"/>
        <v>37228681604.192703</v>
      </c>
      <c r="D13" s="19" t="n">
        <f t="shared" si="3"/>
        <v>41941227960.652397</v>
      </c>
      <c r="E13" s="47" t="n">
        <f t="shared" si="6"/>
        <v>0.1265837562168457</v>
      </c>
      <c r="F13" s="47" t="n">
        <f t="shared" si="7"/>
        <v>7.1454625153201778E-2</v>
      </c>
      <c r="G13" s="23" t="n">
        <f t="shared" si="8"/>
        <v>1004475253.83</v>
      </c>
      <c r="H13" s="23"/>
      <c r="I13" s="22" t="str">
        <f t="shared" si="9"/>
        <v>ICT</v>
      </c>
      <c r="J13" s="19" t="n">
        <f t="shared" ref="J13:K13" si="11">IF(J3="","",J3/VLOOKUP(J$11,deflator,2,FALSE))</f>
        <v>5827948974.1736431</v>
      </c>
      <c r="K13" s="19" t="n">
        <f t="shared" si="11"/>
        <v>7836581738.4984255</v>
      </c>
      <c r="L13" s="19" t="s">
        <v>445</v>
      </c>
      <c r="M13" s="19" t="n">
        <v>9632225778</v>
      </c>
      <c r="N13" s="19" t="n">
        <v>16022307467</v>
      </c>
      <c r="O13" s="19" t="n">
        <v>15334799012</v>
      </c>
      <c r="P13" s="19" t="n">
        <v>14224739972</v>
      </c>
      <c r="Q13" s="19" t="n">
        <v>16760739952</v>
      </c>
      <c r="R13" s="19" t="n">
        <v>16561254791</v>
      </c>
      <c r="S13" s="19" t="n">
        <v>17020066856</v>
      </c>
      <c r="T13" s="19" t="n">
        <v>16970339374</v>
      </c>
      <c r="U13" s="19" t="n">
        <v>16545316064</v>
      </c>
      <c r="V13" s="19" t="n">
        <v>17167106212</v>
      </c>
      <c r="W13" s="19" t="n">
        <v>17069573446.774799</v>
      </c>
      <c r="X13" s="19" t="n">
        <v>19098608420.1096</v>
      </c>
      <c r="Y13" s="19" t="n">
        <v>21165720974.044399</v>
      </c>
      <c r="Z13" s="19" t="n">
        <v>27599476255.341499</v>
      </c>
      <c r="AA13" s="19" t="n">
        <v>27491689029.1255</v>
      </c>
      <c r="AB13" s="19" t="n">
        <v>30228612294.707001</v>
      </c>
      <c r="AC13" s="19" t="n">
        <v>35420921243.974602</v>
      </c>
      <c r="AD13" s="19" t="n">
        <v>35489387762.287804</v>
      </c>
      <c r="AE13" s="19" t="n">
        <v>44775850994.676903</v>
      </c>
      <c r="AF13" s="19" t="n">
        <v>53227658711.713303</v>
      </c>
      <c r="AG13" s="19" t="n">
        <v>48276611825.826797</v>
      </c>
      <c r="AH13" s="19" t="n">
        <v>42240595225.1222</v>
      </c>
      <c r="AI13" s="19" t="n">
        <v>39144194234.688599</v>
      </c>
      <c r="AJ13" s="19" t="n">
        <v>31821825781.0131</v>
      </c>
      <c r="AK13" s="19" t="n">
        <v>34171340568.223099</v>
      </c>
      <c r="AL13" s="19" t="n">
        <v>30229197614.550598</v>
      </c>
      <c r="AM13" s="19" t="n">
        <v>30371112949.8671</v>
      </c>
      <c r="AN13" s="19" t="n">
        <v>29879100754.7575</v>
      </c>
      <c r="AO13" s="19" t="n">
        <v>37228681604.192703</v>
      </c>
      <c r="AP13" s="19" t="n">
        <v>41941227960.652397</v>
      </c>
      <c r="AQ13" s="19" t="n">
        <v>49426278665.805702</v>
      </c>
      <c r="AR13" t="n">
        <v>39106088060.122498</v>
      </c>
      <c r="AS13" t="n">
        <v>44833732196.532402</v>
      </c>
      <c r="AT13" t="n">
        <v>24088911748.617001</v>
      </c>
    </row>
    <row r="14">
      <c r="A14" s="31" t="str">
        <f t="shared" si="5"/>
        <v>ERS</v>
      </c>
      <c r="B14" s="19" t="n">
        <f t="shared" si="2"/>
        <v>21690447759.832401</v>
      </c>
      <c r="C14" s="19" t="n">
        <f t="shared" si="3"/>
        <v>9657680562.9594002</v>
      </c>
      <c r="D14" s="19" t="n">
        <f t="shared" si="3"/>
        <v>7726653536.2816</v>
      </c>
      <c r="E14" s="47" t="n">
        <f t="shared" si="6"/>
        <v>-0.19994728693802188</v>
      </c>
      <c r="F14" s="47" t="n">
        <f t="shared" si="7"/>
        <v>-0.64377620868711372</v>
      </c>
      <c r="G14" s="23" t="n">
        <f t="shared" si="8"/>
        <v>196015516.21650001</v>
      </c>
      <c r="H14" s="23"/>
      <c r="I14" s="22" t="str">
        <f t="shared" si="9"/>
        <v>ERS</v>
      </c>
      <c r="J14" s="19" t="n">
        <f t="shared" ref="J14:K14" si="12">IF(J4="","",J4/VLOOKUP(J$11,deflator,2,FALSE))</f>
        <v>16170608727.831863</v>
      </c>
      <c r="K14" s="19" t="n">
        <f t="shared" si="12"/>
        <v>17917021044.056385</v>
      </c>
      <c r="L14" s="19" t="s">
        <v>446</v>
      </c>
      <c r="M14" s="19" t="n">
        <v>4991340000</v>
      </c>
      <c r="N14" s="19" t="n">
        <v>6001945000</v>
      </c>
      <c r="O14" s="19" t="n">
        <v>3593048078</v>
      </c>
      <c r="P14" s="19" t="n">
        <v>4501630373</v>
      </c>
      <c r="Q14" s="19" t="n">
        <v>4549886630</v>
      </c>
      <c r="R14" s="19" t="n">
        <v>3517302871</v>
      </c>
      <c r="S14" s="19" t="n">
        <v>3895296252</v>
      </c>
      <c r="T14" s="19" t="n">
        <v>4189085296</v>
      </c>
      <c r="U14" s="19" t="n">
        <v>3098943647</v>
      </c>
      <c r="V14" s="19" t="n">
        <v>2627592707</v>
      </c>
      <c r="W14" s="19" t="n">
        <v>3539978909</v>
      </c>
      <c r="X14" s="19" t="n">
        <v>4114617850</v>
      </c>
      <c r="Y14" s="19" t="n">
        <v>5406158242</v>
      </c>
      <c r="Z14" s="19" t="n">
        <v>5644483530.7694998</v>
      </c>
      <c r="AA14" s="19" t="n">
        <v>6524579126.4708996</v>
      </c>
      <c r="AB14" s="19" t="n">
        <v>9564497100.7392006</v>
      </c>
      <c r="AC14" s="19" t="n">
        <v>13081158279.3216</v>
      </c>
      <c r="AD14" s="19" t="n">
        <v>12521122660.2773</v>
      </c>
      <c r="AE14" s="19" t="n">
        <v>14398684080.4848</v>
      </c>
      <c r="AF14" s="19" t="n">
        <v>18724203093.723202</v>
      </c>
      <c r="AG14" s="19" t="n">
        <v>12353941753.2971</v>
      </c>
      <c r="AH14" s="19" t="n">
        <v>14004241053.2505</v>
      </c>
      <c r="AI14" s="19" t="n">
        <v>21690447759.832401</v>
      </c>
      <c r="AJ14" s="19" t="n">
        <v>14231146403.2733</v>
      </c>
      <c r="AK14" s="19" t="n">
        <v>12423958605.583401</v>
      </c>
      <c r="AL14" s="19" t="n">
        <v>8942500936.2245998</v>
      </c>
      <c r="AM14" s="19" t="n">
        <v>5879211092.2971001</v>
      </c>
      <c r="AN14" s="19" t="n">
        <v>7570267424.2692003</v>
      </c>
      <c r="AO14" s="19" t="n">
        <v>9657680562.9594002</v>
      </c>
      <c r="AP14" s="19" t="n">
        <v>7726653536.2816</v>
      </c>
      <c r="AQ14" s="19" t="n">
        <v>6073547584.7287998</v>
      </c>
      <c r="AR14" t="n">
        <v>7034032800.8822002</v>
      </c>
      <c r="AS14" t="n">
        <v>13886948391.417</v>
      </c>
      <c r="AT14" t="n">
        <v>6778077620.8485003</v>
      </c>
    </row>
    <row r="15">
      <c r="A15" s="31" t="str">
        <f t="shared" si="5"/>
        <v>FRS&amp;C</v>
      </c>
      <c r="B15" s="19" t="n">
        <f t="shared" si="2"/>
        <v>8982056576.8836994</v>
      </c>
      <c r="C15" s="19" t="n">
        <f t="shared" si="3"/>
        <v>8440473518.7207003</v>
      </c>
      <c r="D15" s="19" t="n">
        <f t="shared" si="3"/>
        <v>9086188651.1086006</v>
      </c>
      <c r="E15" s="47" t="n">
        <f t="shared" si="6"/>
        <v>7.6502240183056625E-2</v>
      </c>
      <c r="F15" s="47" t="n">
        <f t="shared" si="7"/>
        <v>1.1593344278513662E-2</v>
      </c>
      <c r="G15" s="23" t="n">
        <f t="shared" si="8"/>
        <v>20564002169.8176</v>
      </c>
      <c r="H15" s="23"/>
      <c r="I15" s="22" t="str">
        <f t="shared" si="9"/>
        <v>FRS&amp;C</v>
      </c>
      <c r="J15" s="19" t="n">
        <f t="shared" ref="J15:K15" si="13">IF(J5="","",J5/VLOOKUP(J$11,deflator,2,FALSE))</f>
        <v>19144352789.890011</v>
      </c>
      <c r="K15" s="19" t="n">
        <f t="shared" si="13"/>
        <v>30748082611.638363</v>
      </c>
      <c r="L15" s="19" t="s">
        <v>447</v>
      </c>
      <c r="M15" s="19" t="n">
        <v>2650328000</v>
      </c>
      <c r="N15" s="19" t="n">
        <v>4851359772</v>
      </c>
      <c r="O15" s="19" t="n">
        <v>3033090126</v>
      </c>
      <c r="P15" s="19" t="n">
        <v>3432863279</v>
      </c>
      <c r="Q15" s="19" t="n">
        <v>2491959930</v>
      </c>
      <c r="R15" s="19" t="n">
        <v>1918835719</v>
      </c>
      <c r="S15" s="19" t="n">
        <v>2199174842</v>
      </c>
      <c r="T15" s="19" t="n">
        <v>2260284719</v>
      </c>
      <c r="U15" s="19" t="n">
        <v>1714470388</v>
      </c>
      <c r="V15" s="19" t="n">
        <v>2378697778</v>
      </c>
      <c r="W15" s="19" t="n">
        <v>3447341422.4375</v>
      </c>
      <c r="X15" s="19" t="n">
        <v>3852962362.2578001</v>
      </c>
      <c r="Y15" s="19" t="n">
        <v>3974846285.3246999</v>
      </c>
      <c r="Z15" s="19" t="n">
        <v>7831244376.4720001</v>
      </c>
      <c r="AA15" s="19" t="n">
        <v>6571859871.1251001</v>
      </c>
      <c r="AB15" s="19" t="n">
        <v>10369184080.044701</v>
      </c>
      <c r="AC15" s="19" t="n">
        <v>9699820767.9169998</v>
      </c>
      <c r="AD15" s="19" t="n">
        <v>21254478212.2411</v>
      </c>
      <c r="AE15" s="19" t="n">
        <v>32479339881.922699</v>
      </c>
      <c r="AF15" s="19" t="n">
        <v>21782136239.599098</v>
      </c>
      <c r="AG15" s="19" t="n">
        <v>21086212453.177101</v>
      </c>
      <c r="AH15" s="19" t="n">
        <v>16142382797.832899</v>
      </c>
      <c r="AI15" s="19" t="n">
        <v>8982056576.8836994</v>
      </c>
      <c r="AJ15" s="19" t="n">
        <v>5086336901.6626997</v>
      </c>
      <c r="AK15" s="19" t="n">
        <v>4383428678.5978003</v>
      </c>
      <c r="AL15" s="19" t="n">
        <v>5509073025.2392998</v>
      </c>
      <c r="AM15" s="19" t="n">
        <v>5421509425.4354</v>
      </c>
      <c r="AN15" s="19" t="n">
        <v>6199955811.0749998</v>
      </c>
      <c r="AO15" s="19" t="n">
        <v>8440473518.7207003</v>
      </c>
      <c r="AP15" s="19" t="n">
        <v>9086188651.1086006</v>
      </c>
      <c r="AQ15" s="19" t="n">
        <v>8286826049.2445002</v>
      </c>
      <c r="AR15" t="n">
        <v>6263214050.9090004</v>
      </c>
      <c r="AS15" t="n">
        <v>7594616885.9507999</v>
      </c>
      <c r="AT15" t="n">
        <v>4918187921.6556997</v>
      </c>
    </row>
    <row r="16">
      <c r="A16" s="31" t="str">
        <f t="shared" si="5"/>
        <v>MED</v>
      </c>
      <c r="B16" s="19" t="n">
        <f t="shared" si="2"/>
        <v>17095395882.459</v>
      </c>
      <c r="C16" s="19" t="n">
        <f t="shared" si="3"/>
        <v>17888614854.144299</v>
      </c>
      <c r="D16" s="19" t="n">
        <f t="shared" si="3"/>
        <v>18989947213.2565</v>
      </c>
      <c r="E16" s="46" t="n">
        <f t="shared" si="6"/>
        <v>6.1566106045211955E-2</v>
      </c>
      <c r="F16" s="47" t="n">
        <f t="shared" si="7"/>
        <v>0.1108223140209017</v>
      </c>
      <c r="G16" s="23" t="n">
        <f t="shared" si="8"/>
        <v>-212795.36720000001</v>
      </c>
      <c r="H16" s="23"/>
      <c r="I16" s="22" t="str">
        <f t="shared" si="9"/>
        <v>MED</v>
      </c>
      <c r="J16" s="19" t="n">
        <f t="shared" ref="J16:K16" si="14">IF(J6="","",J6/VLOOKUP(J$11,deflator,2,FALSE))</f>
        <v>1823603938.0020294</v>
      </c>
      <c r="K16" s="19" t="n">
        <f t="shared" si="14"/>
        <v>1145770939.459352</v>
      </c>
      <c r="L16" s="19" t="s">
        <v>448</v>
      </c>
      <c r="M16" s="19" t="n">
        <v>2932254799</v>
      </c>
      <c r="N16" s="19" t="n">
        <v>4083510627</v>
      </c>
      <c r="O16" s="19" t="n">
        <v>4822223677</v>
      </c>
      <c r="P16" s="19" t="n">
        <v>4468651646</v>
      </c>
      <c r="Q16" s="19" t="n">
        <v>4841588061</v>
      </c>
      <c r="R16" s="19" t="n">
        <v>5038442272</v>
      </c>
      <c r="S16" s="19" t="n">
        <v>5449863799</v>
      </c>
      <c r="T16" s="19" t="n">
        <v>5112399818</v>
      </c>
      <c r="U16" s="19" t="n">
        <v>5375772104</v>
      </c>
      <c r="V16" s="19" t="n">
        <v>6120083787</v>
      </c>
      <c r="W16" s="19" t="n">
        <v>7344611737.7209997</v>
      </c>
      <c r="X16" s="19" t="n">
        <v>7667927386.9988003</v>
      </c>
      <c r="Y16" s="19" t="n">
        <v>8443963055.0586996</v>
      </c>
      <c r="Z16" s="19" t="n">
        <v>10503897199.0271</v>
      </c>
      <c r="AA16" s="19" t="n">
        <v>12956980104.556299</v>
      </c>
      <c r="AB16" s="19" t="n">
        <v>13434015820.5891</v>
      </c>
      <c r="AC16" s="19" t="n">
        <v>14354101029.673201</v>
      </c>
      <c r="AD16" s="19" t="n">
        <v>15145158611.163</v>
      </c>
      <c r="AE16" s="19" t="n">
        <v>15612520262.0683</v>
      </c>
      <c r="AF16" s="19" t="n">
        <v>16521509971.944099</v>
      </c>
      <c r="AG16" s="19" t="n">
        <v>16886520459.019899</v>
      </c>
      <c r="AH16" s="19" t="n">
        <v>18111520069.416199</v>
      </c>
      <c r="AI16" s="19" t="n">
        <v>17095395882.459</v>
      </c>
      <c r="AJ16" s="19" t="n">
        <v>15200195345.560301</v>
      </c>
      <c r="AK16" s="19" t="n">
        <v>14500281916.012501</v>
      </c>
      <c r="AL16" s="19" t="n">
        <v>13727496892.9704</v>
      </c>
      <c r="AM16" s="19" t="n">
        <v>15208747538.542601</v>
      </c>
      <c r="AN16" s="19" t="n">
        <v>15520079823.2971</v>
      </c>
      <c r="AO16" s="19" t="n">
        <v>17888614854.144299</v>
      </c>
      <c r="AP16" s="19" t="n">
        <v>18989947213.2565</v>
      </c>
      <c r="AQ16" s="19" t="n">
        <v>21728265052.1166</v>
      </c>
      <c r="AR16" t="n">
        <v>19269304463.324001</v>
      </c>
      <c r="AS16" t="n">
        <v>20132104260.694302</v>
      </c>
      <c r="AT16" t="n">
        <v>12210100305.5779</v>
      </c>
    </row>
    <row r="17">
      <c r="A17" s="31" t="str">
        <f t="shared" si="5"/>
        <v>Ordnance and Missiles</v>
      </c>
      <c r="B17" s="19" t="n">
        <f t="shared" si="2"/>
        <v>6409542834.3487997</v>
      </c>
      <c r="C17" s="19" t="n">
        <f t="shared" si="3"/>
        <v>8353605905.3100996</v>
      </c>
      <c r="D17" s="19" t="n">
        <f t="shared" si="3"/>
        <v>8168485522.9771996</v>
      </c>
      <c r="E17" s="46" t="n">
        <f t="shared" si="6"/>
        <v>-2.216053575321586E-2</v>
      </c>
      <c r="F17" s="47" t="n">
        <f t="shared" si="7"/>
        <v>0.27442560789237724</v>
      </c>
      <c r="G17" s="23" t="n">
        <f t="shared" si="8"/>
        <v>0.59799436364016822</v>
      </c>
      <c r="H17" s="23"/>
      <c r="I17" s="22" t="str">
        <f t="shared" si="9"/>
        <v>Ordnance and Missiles</v>
      </c>
      <c r="J17" s="19" t="n">
        <f t="shared" ref="J17:K17" si="15">IF(J7="","",J7/VLOOKUP(J$11,deflator,2,FALSE))</f>
        <v>22521272714.328114</v>
      </c>
      <c r="K17" s="19" t="n">
        <f t="shared" si="15"/>
        <v>28467781065.670673</v>
      </c>
      <c r="L17" s="19" t="s">
        <v>449</v>
      </c>
      <c r="M17" s="19" t="n">
        <v>1816994714</v>
      </c>
      <c r="N17" s="19" t="n">
        <v>3808915171</v>
      </c>
      <c r="O17" s="19" t="n">
        <v>3150482054</v>
      </c>
      <c r="P17" s="19" t="n">
        <v>3042705346</v>
      </c>
      <c r="Q17" s="19" t="n">
        <v>1766237719</v>
      </c>
      <c r="R17" s="19" t="n">
        <v>1870648416</v>
      </c>
      <c r="S17" s="19" t="n">
        <v>2362215350</v>
      </c>
      <c r="T17" s="19" t="n">
        <v>2495171665</v>
      </c>
      <c r="U17" s="19" t="n">
        <v>2113956884</v>
      </c>
      <c r="V17" s="19" t="n">
        <v>2233516303</v>
      </c>
      <c r="W17" s="19" t="n">
        <v>2744765008.9000001</v>
      </c>
      <c r="X17" s="19" t="n">
        <v>3116033655.2399998</v>
      </c>
      <c r="Y17" s="19" t="n">
        <v>4112211259.3249998</v>
      </c>
      <c r="Z17" s="19" t="n">
        <v>4834296687.0303001</v>
      </c>
      <c r="AA17" s="19" t="n">
        <v>6179939909.4570999</v>
      </c>
      <c r="AB17" s="19" t="n">
        <v>7374184123.5572996</v>
      </c>
      <c r="AC17" s="19" t="n">
        <v>6740350180.1604004</v>
      </c>
      <c r="AD17" s="19" t="n">
        <v>7698021080.5790005</v>
      </c>
      <c r="AE17" s="19" t="n">
        <v>9246910012.7856007</v>
      </c>
      <c r="AF17" s="19" t="n">
        <v>8397641409.8576002</v>
      </c>
      <c r="AG17" s="19" t="n">
        <v>8067531444.7838001</v>
      </c>
      <c r="AH17" s="19" t="n">
        <v>7395025634.2914</v>
      </c>
      <c r="AI17" s="19" t="n">
        <v>6409542834.3487997</v>
      </c>
      <c r="AJ17" s="19" t="n">
        <v>4963984040.5158005</v>
      </c>
      <c r="AK17" s="19" t="n">
        <v>4209841604.8987002</v>
      </c>
      <c r="AL17" s="19" t="n">
        <v>4225401663.9008002</v>
      </c>
      <c r="AM17" s="19" t="n">
        <v>7544556374.6513004</v>
      </c>
      <c r="AN17" s="19" t="n">
        <v>6702175080.5014</v>
      </c>
      <c r="AO17" s="19" t="n">
        <v>8353605905.3100996</v>
      </c>
      <c r="AP17" s="19" t="n">
        <v>8168485522.9771996</v>
      </c>
      <c r="AQ17" s="19" t="n">
        <v>6807688175.1837997</v>
      </c>
      <c r="AR17" t="n">
        <v>6141609511.7813997</v>
      </c>
      <c r="AS17" t="n">
        <v>6633201178.6856003</v>
      </c>
      <c r="AT17" t="n">
        <v>4899897016.3638</v>
      </c>
    </row>
    <row r="18">
      <c r="A18" s="31" t="str">
        <f t="shared" si="5"/>
        <v>Grand Total</v>
      </c>
      <c r="B18" s="19" t="n">
        <f t="shared" si="2"/>
        <v>13708786101.9753</v>
      </c>
      <c r="C18" s="19" t="n">
        <f t="shared" si="3"/>
        <v>13969372310.566999</v>
      </c>
      <c r="D18" s="19" t="n">
        <f t="shared" si="3"/>
        <v>14201722288.9277</v>
      </c>
      <c r="E18" s="48" t="n">
        <f t="shared" si="6"/>
        <v>1.6632814502691939E-2</v>
      </c>
      <c r="F18" s="47" t="n">
        <f t="shared" si="7"/>
        <v>3.5957683144634656E-2</v>
      </c>
      <c r="G18" s="23" t="b">
        <f t="shared" si="8"/>
        <v>0</v>
      </c>
      <c r="H18" s="23"/>
      <c r="I18" s="22" t="str">
        <f t="shared" si="9"/>
        <v>Grand Total</v>
      </c>
      <c r="J18" s="19" t="n">
        <f t="shared" ref="J18:K18" si="16">IF(J8="","",J8/VLOOKUP(J$11,deflator,2,FALSE))</f>
        <v>84240805019.609543</v>
      </c>
      <c r="K18" s="19" t="n">
        <f t="shared" si="16"/>
        <v>108470828443.09485</v>
      </c>
      <c r="L18" s="19" t="s">
        <v>450</v>
      </c>
      <c r="M18" s="19" t="n">
        <v>917522000</v>
      </c>
      <c r="N18" s="19" t="n">
        <v>597041920</v>
      </c>
      <c r="O18" s="19" t="n">
        <v>735888108</v>
      </c>
      <c r="P18" s="19" t="n">
        <v>693627610</v>
      </c>
      <c r="Q18" s="19" t="n">
        <v>829591436</v>
      </c>
      <c r="R18" s="19" t="n">
        <v>1729592044</v>
      </c>
      <c r="S18" s="19" t="n">
        <v>1749694962</v>
      </c>
      <c r="T18" s="19" t="n">
        <v>2653300460</v>
      </c>
      <c r="U18" s="19" t="n">
        <v>2994392962</v>
      </c>
      <c r="V18" s="19" t="n">
        <v>3474107091</v>
      </c>
      <c r="W18" s="19" t="n">
        <v>2206554815.8007998</v>
      </c>
      <c r="X18" s="19" t="n">
        <v>3356057051.2363</v>
      </c>
      <c r="Y18" s="19" t="n">
        <v>5353433907.9385004</v>
      </c>
      <c r="Z18" s="19" t="n">
        <v>7128888723.96</v>
      </c>
      <c r="AA18" s="19" t="n">
        <v>6472680683.7143002</v>
      </c>
      <c r="AB18" s="19" t="n">
        <v>8011259767.0004997</v>
      </c>
      <c r="AC18" s="19" t="n">
        <v>9434026804.0825996</v>
      </c>
      <c r="AD18" s="19" t="n">
        <v>10716277969.4613</v>
      </c>
      <c r="AE18" s="19" t="n">
        <v>10881237555.92</v>
      </c>
      <c r="AF18" s="19" t="n">
        <v>13674759065.311701</v>
      </c>
      <c r="AG18" s="19" t="n">
        <v>12939215879.3626</v>
      </c>
      <c r="AH18" s="19" t="n">
        <v>13924855850.944401</v>
      </c>
      <c r="AI18" s="19" t="n">
        <v>13708786101.9753</v>
      </c>
      <c r="AJ18" s="19" t="n">
        <v>13363623688.661301</v>
      </c>
      <c r="AK18" s="19" t="n">
        <v>14209286517.6201</v>
      </c>
      <c r="AL18" s="19" t="n">
        <v>12714703152.380899</v>
      </c>
      <c r="AM18" s="19" t="n">
        <v>13368262938.296</v>
      </c>
      <c r="AN18" s="19" t="n">
        <v>13676931675.0611</v>
      </c>
      <c r="AO18" s="19" t="n">
        <v>13969372310.566999</v>
      </c>
      <c r="AP18" s="19" t="n">
        <v>14201722288.9277</v>
      </c>
      <c r="AQ18" s="19" t="n">
        <v>14689782118.9011</v>
      </c>
      <c r="AR18" t="n">
        <v>15330797492.637899</v>
      </c>
      <c r="AS18" t="n">
        <v>16426528598.934601</v>
      </c>
      <c r="AT18" t="n">
        <v>12759431432.407301</v>
      </c>
    </row>
    <row r="19" ht="30" customHeight="1">
      <c r="I19" s="22" t="s">
        <v>24</v>
      </c>
      <c r="J19" s="22" t="b">
        <f t="shared" ref="J19:K19" si="17">J18=SUM(J12:J17)</f>
        <v>1</v>
      </c>
      <c r="K19" s="22" t="b">
        <f t="shared" si="17"/>
        <v>1</v>
      </c>
      <c r="L19" s="22" t="s">
        <v>451</v>
      </c>
      <c r="M19" s="22" t="n">
        <v>8801443000</v>
      </c>
      <c r="N19" s="22" t="n">
        <v>9340772308</v>
      </c>
      <c r="O19" s="22" t="n">
        <v>7145358828</v>
      </c>
      <c r="P19" s="22" t="n">
        <v>6423617216</v>
      </c>
      <c r="Q19" s="22" t="n">
        <v>4837150924</v>
      </c>
      <c r="R19" s="22" t="n">
        <v>4480529903</v>
      </c>
      <c r="S19" s="22" t="n">
        <v>4375215581</v>
      </c>
      <c r="T19" s="22" t="n">
        <v>4485228697</v>
      </c>
      <c r="U19" s="22" t="n">
        <v>4576263807</v>
      </c>
      <c r="V19" s="22" t="n">
        <v>4636789745</v>
      </c>
      <c r="W19" s="22" t="n">
        <v>4512811326</v>
      </c>
      <c r="X19" s="22" t="n">
        <v>5066090947</v>
      </c>
      <c r="Y19" s="22" t="n">
        <v>7445126596.2734003</v>
      </c>
      <c r="Z19" s="22" t="n">
        <v>7570046624.9102001</v>
      </c>
      <c r="AA19" s="22" t="n">
        <v>9732228365</v>
      </c>
      <c r="AB19" s="22" t="n">
        <v>9106600889.5895996</v>
      </c>
      <c r="AC19" s="22" t="n">
        <v>10218627287.7747</v>
      </c>
      <c r="AD19" s="22" t="n">
        <v>10546750028.716299</v>
      </c>
      <c r="AE19" s="22" t="n">
        <v>13719229492.7017</v>
      </c>
      <c r="AF19" s="22" t="n">
        <v>13509706488.8132</v>
      </c>
      <c r="AG19" s="22" t="n">
        <v>12405240703.7241</v>
      </c>
      <c r="AH19" s="22" t="n">
        <v>13762988352.979</v>
      </c>
      <c r="AI19" s="22" t="n">
        <v>15835106575.788</v>
      </c>
      <c r="AJ19" s="22" t="n">
        <v>13731363294.2743</v>
      </c>
      <c r="AK19" s="22" t="n">
        <v>12133393748.5228</v>
      </c>
      <c r="AL19" s="22" t="n">
        <v>13171702565.823999</v>
      </c>
      <c r="AM19" s="22" t="n">
        <v>12964190156.4007</v>
      </c>
      <c r="AN19" s="22" t="n">
        <v>12528448770.4748</v>
      </c>
      <c r="AO19" s="22" t="n">
        <v>19018478798.019001</v>
      </c>
      <c r="AP19" s="22" t="n">
        <v>21904147275.097401</v>
      </c>
      <c r="AQ19" s="22" t="n">
        <v>25577295469.303398</v>
      </c>
      <c r="AR19" t="n">
        <v>18481128880.788502</v>
      </c>
      <c r="AS19" t="n">
        <v>19461048015.492699</v>
      </c>
      <c r="AT19" t="n">
        <v>15798110099.7104</v>
      </c>
    </row>
    <row r="20">
      <c r="I20" s="22"/>
      <c r="J20" s="22"/>
      <c r="L20" t="s">
        <v>452</v>
      </c>
      <c r="M20" t="n">
        <v>3826544000</v>
      </c>
      <c r="N20" t="n">
        <v>4308226737</v>
      </c>
      <c r="O20" t="n">
        <v>3910081088</v>
      </c>
      <c r="P20" t="n">
        <v>3720889710</v>
      </c>
      <c r="Q20" t="n">
        <v>3585351058</v>
      </c>
      <c r="R20" t="n">
        <v>4762692900</v>
      </c>
      <c r="S20" t="n">
        <v>4062908569</v>
      </c>
      <c r="T20" s="31" t="n">
        <v>4108189253</v>
      </c>
      <c r="U20" t="n">
        <v>4772748627</v>
      </c>
      <c r="V20" t="n">
        <v>5059025834</v>
      </c>
      <c r="W20" t="n">
        <v>5047190255.7802</v>
      </c>
      <c r="X20" t="n">
        <v>4868326303</v>
      </c>
      <c r="Y20" t="n">
        <v>7276919623.5194998</v>
      </c>
      <c r="Z20" t="n">
        <v>8902654067.5</v>
      </c>
      <c r="AA20" t="n">
        <v>9314382855.7812996</v>
      </c>
      <c r="AB20" t="n">
        <v>11795563629.417999</v>
      </c>
      <c r="AC20" t="n">
        <v>14993827584.933599</v>
      </c>
      <c r="AD20" t="n">
        <v>15059574057.177</v>
      </c>
      <c r="AE20" t="n">
        <v>12975373642.8237</v>
      </c>
      <c r="AF20" t="n">
        <v>13837083040.196899</v>
      </c>
      <c r="AG20" t="n">
        <v>11457240139.045601</v>
      </c>
      <c r="AH20" t="n">
        <v>10083946745.809299</v>
      </c>
      <c r="AI20" t="n">
        <v>8202359355.7025003</v>
      </c>
      <c r="AJ20" t="n">
        <v>6386824648.0382996</v>
      </c>
      <c r="AK20" s="2" t="n">
        <v>4224453246.3042998</v>
      </c>
      <c r="AL20" s="2" t="n">
        <v>4267270827.6353998</v>
      </c>
      <c r="AM20" s="2" t="n">
        <v>3702004692.7574</v>
      </c>
      <c r="AN20" s="2" t="n">
        <v>4189069216.5555</v>
      </c>
      <c r="AO20" s="2" t="n">
        <v>4136901306.7002001</v>
      </c>
      <c r="AP20" t="n">
        <v>4078805708.3671999</v>
      </c>
      <c r="AQ20" t="n">
        <v>3788278459.3959999</v>
      </c>
      <c r="AR20" t="n">
        <v>322476937.31279999</v>
      </c>
      <c r="AS20" t="n">
        <v>163702780.1909</v>
      </c>
      <c r="AT20" t="n">
        <v>106190360.7154</v>
      </c>
    </row>
    <row r="21">
      <c r="I21" s="22"/>
      <c r="J21" s="22"/>
      <c r="L21" t="s">
        <v>453</v>
      </c>
      <c r="M21" t="n">
        <v>6346856769</v>
      </c>
      <c r="N21" t="n">
        <v>7714953779</v>
      </c>
      <c r="O21" t="n">
        <v>7110582504</v>
      </c>
      <c r="P21" t="n">
        <v>6226474295</v>
      </c>
      <c r="Q21" t="n">
        <v>5102403759</v>
      </c>
      <c r="R21" t="n">
        <v>6265977193</v>
      </c>
      <c r="S21" t="n">
        <v>6750387712</v>
      </c>
      <c r="T21" s="31" t="n">
        <v>6156476847</v>
      </c>
      <c r="U21" t="n">
        <v>5961782463</v>
      </c>
      <c r="V21" t="n">
        <v>5901741682</v>
      </c>
      <c r="W21" t="n">
        <v>5957672717.0900002</v>
      </c>
      <c r="X21" t="n">
        <v>7107329889.8393002</v>
      </c>
      <c r="Y21" t="n">
        <v>8400240763.4442997</v>
      </c>
      <c r="Z21" t="n">
        <v>9692007230.3223991</v>
      </c>
      <c r="AA21" t="n">
        <v>11729756728.7397</v>
      </c>
      <c r="AB21" t="n">
        <v>20063089895.750801</v>
      </c>
      <c r="AC21" t="n">
        <v>17982899001.3316</v>
      </c>
      <c r="AD21" t="n">
        <v>18745604553.845798</v>
      </c>
      <c r="AE21" t="n">
        <v>22707352645.771702</v>
      </c>
      <c r="AF21" t="n">
        <v>16003945430.733</v>
      </c>
      <c r="AG21" t="n">
        <v>15440209034.022301</v>
      </c>
      <c r="AH21" t="n">
        <v>14982460753.377501</v>
      </c>
      <c r="AI21" t="n">
        <v>12036984655.8988</v>
      </c>
      <c r="AJ21" t="n">
        <v>9640700595.9494991</v>
      </c>
      <c r="AK21" s="2" t="n">
        <v>9687737215.0949001</v>
      </c>
      <c r="AL21" s="2" t="n">
        <v>9685796183.0457993</v>
      </c>
      <c r="AM21" s="2" t="n">
        <v>10045482305.7626</v>
      </c>
      <c r="AN21" s="2" t="n">
        <v>12859093034.2192</v>
      </c>
      <c r="AO21" s="2" t="n">
        <v>13769313945.0611</v>
      </c>
      <c r="AP21" t="n">
        <v>14456430999.923401</v>
      </c>
      <c r="AQ21" t="n">
        <v>13421928730.218</v>
      </c>
      <c r="AR21" t="n">
        <v>14152680192.6572</v>
      </c>
      <c r="AS21" t="n">
        <v>13657706997.640499</v>
      </c>
      <c r="AT21" t="n">
        <v>9512132959.3208008</v>
      </c>
    </row>
    <row r="22">
      <c r="A22" t="str">
        <f t="shared" ref="A22:A28" si="18">I22</f>
        <v>PAMS</v>
      </c>
      <c r="I22" s="29" t="str">
        <f t="shared" ref="I22:I27" si="19">I12</f>
        <v>PAMS</v>
      </c>
      <c r="J22" s="10" t="n">
        <f t="shared" ref="J22:K22" si="20">IFERROR(J12/J$18,"")</f>
        <v>0.2226120449705884</v>
      </c>
      <c r="K22" s="10" t="n">
        <f t="shared" si="20"/>
        <v>0.2060977256710054</v>
      </c>
      <c r="L22" s="10" t="s">
        <v>454</v>
      </c>
      <c r="M22" s="10" t="n">
        <v>9435330835</v>
      </c>
      <c r="N22" s="10" t="n">
        <v>11649121600</v>
      </c>
      <c r="O22" s="10" t="n">
        <v>11512769914</v>
      </c>
      <c r="P22" s="10" t="n">
        <v>12188008848</v>
      </c>
      <c r="Q22" s="10" t="n">
        <v>12764049547</v>
      </c>
      <c r="R22" s="10" t="n">
        <v>12935251309</v>
      </c>
      <c r="S22" s="10" t="n">
        <v>13514715568</v>
      </c>
      <c r="T22" s="10" t="n">
        <v>13359447099</v>
      </c>
      <c r="U22" s="10" t="n">
        <v>14503015888</v>
      </c>
      <c r="V22" s="10" t="n">
        <v>15943295004</v>
      </c>
      <c r="W22" s="10" t="n">
        <v>17284311842.694199</v>
      </c>
      <c r="X22" s="10" t="n">
        <v>17256873389.462101</v>
      </c>
      <c r="Y22" s="10" t="n">
        <v>21268079099.4599</v>
      </c>
      <c r="Z22" s="10" t="n">
        <v>28735840733.104301</v>
      </c>
      <c r="AA22" s="10" t="n">
        <v>34351534835.816898</v>
      </c>
      <c r="AB22" s="10" t="n">
        <v>38670589631.593399</v>
      </c>
      <c r="AC22" s="10" t="n">
        <v>43821675745.396599</v>
      </c>
      <c r="AD22" s="10" t="n">
        <v>48519588147.007004</v>
      </c>
      <c r="AE22" s="10" t="n">
        <v>55266477676.273399</v>
      </c>
      <c r="AF22" s="10" t="n">
        <v>58877386159.063904</v>
      </c>
      <c r="AG22" s="10" t="n">
        <v>59728879998.247002</v>
      </c>
      <c r="AH22" s="10" t="n">
        <v>57636930317.390701</v>
      </c>
      <c r="AI22" s="10" t="n">
        <v>54356973963.185501</v>
      </c>
      <c r="AJ22" s="10" t="n">
        <v>48574287311.362396</v>
      </c>
      <c r="AK22" s="10" t="n">
        <v>41800749634.492699</v>
      </c>
      <c r="AL22" s="10" t="n">
        <v>41391200415.295601</v>
      </c>
      <c r="AM22" s="10" t="n">
        <v>43148575909.549301</v>
      </c>
      <c r="AN22" s="10" t="n">
        <v>45909632741.212997</v>
      </c>
      <c r="AO22" s="10" t="n">
        <v>50444908533.363998</v>
      </c>
      <c r="AP22" s="10" t="n">
        <v>54734276281.701103</v>
      </c>
      <c r="AQ22" s="10" t="n">
        <v>57287356464.694099</v>
      </c>
      <c r="AR22" t="n">
        <v>57370996666.792297</v>
      </c>
      <c r="AS22" t="n">
        <v>57722346137.004501</v>
      </c>
      <c r="AT22" t="n">
        <v>33889691456.917599</v>
      </c>
    </row>
    <row r="23">
      <c r="A23" t="str">
        <f t="shared" si="18"/>
        <v>ICT</v>
      </c>
      <c r="I23" s="29" t="str">
        <f t="shared" si="19"/>
        <v>ICT</v>
      </c>
      <c r="J23" s="10" t="n">
        <f t="shared" ref="J23:K23" si="21">IFERROR(J13/J$18,"")</f>
        <v>6.9182019008686049E-2</v>
      </c>
      <c r="K23" s="10" t="n">
        <f t="shared" si="21"/>
        <v>7.2245984021497484E-2</v>
      </c>
      <c r="L23" s="10" t="s">
        <v>455</v>
      </c>
      <c r="M23" s="10" t="n">
        <v>746915000</v>
      </c>
      <c r="N23" s="10" t="n">
        <v>1127462755</v>
      </c>
      <c r="O23" s="10" t="n">
        <v>1413423659</v>
      </c>
      <c r="P23" s="10" t="n">
        <v>1444082272</v>
      </c>
      <c r="Q23" s="10" t="n">
        <v>1122314507</v>
      </c>
      <c r="R23" s="10" t="n">
        <v>789244551</v>
      </c>
      <c r="S23" s="10" t="n">
        <v>830606845</v>
      </c>
      <c r="T23" s="10" t="n">
        <v>1005562023</v>
      </c>
      <c r="U23" s="10" t="n">
        <v>874705388</v>
      </c>
      <c r="V23" s="10" t="n">
        <v>1007726382</v>
      </c>
      <c r="W23" s="10" t="n">
        <v>1091711883.0078001</v>
      </c>
      <c r="X23" s="10" t="n">
        <v>1122007883.3008001</v>
      </c>
      <c r="Y23" s="10" t="n">
        <v>1445155027.3048</v>
      </c>
      <c r="Z23" s="10" t="n">
        <v>1200014367.7139001</v>
      </c>
      <c r="AA23" s="10" t="n">
        <v>1135233256.9407001</v>
      </c>
      <c r="AB23" s="10" t="n">
        <v>1282356277.3255</v>
      </c>
      <c r="AC23" s="10" t="n">
        <v>1285136318.6073</v>
      </c>
      <c r="AD23" s="10" t="n">
        <v>1357657136.6169</v>
      </c>
      <c r="AE23" s="10" t="n">
        <v>1455482888.0453999</v>
      </c>
      <c r="AF23" s="10" t="n">
        <v>1567139362.1833999</v>
      </c>
      <c r="AG23" s="10" t="n">
        <v>1675008381.9797001</v>
      </c>
      <c r="AH23" s="10" t="n">
        <v>1527068094.4019001</v>
      </c>
      <c r="AI23" s="10" t="n">
        <v>1563995972.6084001</v>
      </c>
      <c r="AJ23" s="10" t="n">
        <v>1361605615.3806</v>
      </c>
      <c r="AK23" s="10" t="n">
        <v>1473637013.4672999</v>
      </c>
      <c r="AL23" s="10" t="n">
        <v>1223663687.4416001</v>
      </c>
      <c r="AM23" s="10" t="n">
        <v>1110835335.1596999</v>
      </c>
      <c r="AN23" s="10" t="n">
        <v>954653023.00300002</v>
      </c>
      <c r="AO23" s="10" t="n">
        <v>1004475253.83</v>
      </c>
      <c r="AP23" s="10" t="n">
        <v>1057632900.1628</v>
      </c>
      <c r="AQ23" s="10" t="n">
        <v>1239080805.3127</v>
      </c>
      <c r="AR23" t="n">
        <v>6663132044.6953001</v>
      </c>
      <c r="AS23" t="n">
        <v>6358372138.7579002</v>
      </c>
      <c r="AT23" t="n">
        <v>6162702594.9305</v>
      </c>
    </row>
    <row r="24">
      <c r="A24" t="str">
        <f t="shared" si="18"/>
        <v>ERS</v>
      </c>
      <c r="I24" s="29" t="str">
        <f t="shared" si="19"/>
        <v>ERS</v>
      </c>
      <c r="J24" s="10" t="n">
        <f t="shared" ref="J24:K24" si="22">IFERROR(J14/J$18,"")</f>
        <v>0.19195695867421583</v>
      </c>
      <c r="K24" s="10" t="n">
        <f t="shared" si="22"/>
        <v>0.16517824470618733</v>
      </c>
      <c r="L24" s="10" t="s">
        <v>456</v>
      </c>
      <c r="M24" s="10" t="n">
        <v>287046000</v>
      </c>
      <c r="N24" s="10" t="n">
        <v>223846621</v>
      </c>
      <c r="O24" s="10" t="n">
        <v>193006078</v>
      </c>
      <c r="P24" s="10" t="n">
        <v>412017769</v>
      </c>
      <c r="Q24" s="10" t="n">
        <v>675707898</v>
      </c>
      <c r="R24" s="10" t="n">
        <v>717936425</v>
      </c>
      <c r="S24" s="10" t="n">
        <v>662734168</v>
      </c>
      <c r="T24" s="10" t="n">
        <v>515220063</v>
      </c>
      <c r="U24" s="10" t="n">
        <v>628323030</v>
      </c>
      <c r="V24" s="10" t="n">
        <v>682597841</v>
      </c>
      <c r="W24" s="10" t="n">
        <v>683679440</v>
      </c>
      <c r="X24" s="10" t="n">
        <v>654338561</v>
      </c>
      <c r="Y24" s="10" t="n">
        <v>505092888</v>
      </c>
      <c r="Z24" s="10" t="n">
        <v>648443544</v>
      </c>
      <c r="AA24" s="10" t="n">
        <v>730135771</v>
      </c>
      <c r="AB24" s="10" t="n">
        <v>857611550</v>
      </c>
      <c r="AC24" s="10" t="n">
        <v>770413795.16340005</v>
      </c>
      <c r="AD24" s="10" t="n">
        <v>610201623.12530005</v>
      </c>
      <c r="AE24" s="10" t="n">
        <v>620240440.19939995</v>
      </c>
      <c r="AF24" s="10" t="n">
        <v>192794088.27500001</v>
      </c>
      <c r="AG24" s="10" t="n">
        <v>111641866.7578</v>
      </c>
      <c r="AH24" s="10" t="n">
        <v>124977366.9153</v>
      </c>
      <c r="AI24" s="10" t="n">
        <v>74411023.762899995</v>
      </c>
      <c r="AJ24" s="10" t="n">
        <v>100100897.23</v>
      </c>
      <c r="AK24" s="10" t="n">
        <v>80794715.823799998</v>
      </c>
      <c r="AL24" s="10" t="n">
        <v>84600961.893299997</v>
      </c>
      <c r="AM24" s="10" t="n">
        <v>114471958.7473</v>
      </c>
      <c r="AN24" s="10" t="n">
        <v>157944594.4788</v>
      </c>
      <c r="AO24" s="10" t="n">
        <v>196015516.21650001</v>
      </c>
      <c r="AP24" s="10" t="n">
        <v>137120522.42449999</v>
      </c>
      <c r="AQ24" s="10" t="n">
        <v>228316273.4021</v>
      </c>
      <c r="AR24" t="n">
        <v>2639488874.0134001</v>
      </c>
      <c r="AS24" t="n">
        <v>2272789243.6329002</v>
      </c>
      <c r="AT24" t="n">
        <v>1564673843.0033</v>
      </c>
    </row>
    <row r="25">
      <c r="A25" t="str">
        <f t="shared" si="18"/>
        <v>FRS&amp;C</v>
      </c>
      <c r="I25" s="29" t="str">
        <f t="shared" si="19"/>
        <v>FRS&amp;C</v>
      </c>
      <c r="J25" s="10" t="n">
        <f t="shared" ref="J25:K25" si="23">IFERROR(J15/J$18,"")</f>
        <v>0.2272574767707122</v>
      </c>
      <c r="K25" s="10" t="n">
        <f t="shared" si="23"/>
        <v>0.28346868050122059</v>
      </c>
      <c r="L25" s="10" t="s">
        <v>457</v>
      </c>
      <c r="M25" s="10" t="n">
        <v>4977429000</v>
      </c>
      <c r="N25" s="10" t="n">
        <v>4915188351</v>
      </c>
      <c r="O25" s="10" t="n">
        <v>4050072036</v>
      </c>
      <c r="P25" s="10" t="n">
        <v>5200265803</v>
      </c>
      <c r="Q25" s="10" t="n">
        <v>3652783539</v>
      </c>
      <c r="R25" s="10" t="n">
        <v>5590246706</v>
      </c>
      <c r="S25" s="10" t="n">
        <v>3819890488</v>
      </c>
      <c r="T25" s="10" t="n">
        <v>3561853856</v>
      </c>
      <c r="U25" s="10" t="n">
        <v>3894445602</v>
      </c>
      <c r="V25" s="10" t="n">
        <v>3876564820</v>
      </c>
      <c r="W25" s="10" t="n">
        <v>4136220835</v>
      </c>
      <c r="X25" s="10" t="n">
        <v>5703548176</v>
      </c>
      <c r="Y25" s="10" t="n">
        <v>5172657893</v>
      </c>
      <c r="Z25" s="10" t="n">
        <v>5526347008.0100002</v>
      </c>
      <c r="AA25" s="10" t="n">
        <v>7356622000.5908003</v>
      </c>
      <c r="AB25" s="10" t="n">
        <v>6955671326.1299</v>
      </c>
      <c r="AC25" s="10" t="n">
        <v>8909496707.8626995</v>
      </c>
      <c r="AD25" s="10" t="n">
        <v>8913430010.0077991</v>
      </c>
      <c r="AE25" s="10" t="n">
        <v>10261180407.341299</v>
      </c>
      <c r="AF25" s="10" t="n">
        <v>12712211040.232599</v>
      </c>
      <c r="AG25" s="10" t="n">
        <v>9914506756.3812008</v>
      </c>
      <c r="AH25" s="10" t="n">
        <v>19542425201.257301</v>
      </c>
      <c r="AI25" s="10" t="n">
        <v>15992293564.773899</v>
      </c>
      <c r="AJ25" s="10" t="n">
        <v>14876765211.230301</v>
      </c>
      <c r="AK25" s="10" t="n">
        <v>15349731967.825701</v>
      </c>
      <c r="AL25" s="10" t="n">
        <v>13170630236.189301</v>
      </c>
      <c r="AM25" s="10" t="n">
        <v>15419487585.831699</v>
      </c>
      <c r="AN25" s="10" t="n">
        <v>17894305319.1992</v>
      </c>
      <c r="AO25" s="10" t="n">
        <v>20564002169.8176</v>
      </c>
      <c r="AP25" s="10" t="n">
        <v>22653887257.205799</v>
      </c>
      <c r="AQ25" s="10" t="n">
        <v>30307983837.928902</v>
      </c>
      <c r="AR25" t="n">
        <v>22326737922.612801</v>
      </c>
      <c r="AS25" t="n">
        <v>25200310669.020901</v>
      </c>
      <c r="AT25" t="n">
        <v>16675309783.244499</v>
      </c>
    </row>
    <row r="26">
      <c r="A26" t="str">
        <f t="shared" si="18"/>
        <v>MED</v>
      </c>
      <c r="I26" s="29" t="str">
        <f t="shared" si="19"/>
        <v>MED</v>
      </c>
      <c r="J26" s="10" t="n">
        <f t="shared" ref="J26:K26" si="24">IFERROR(J16/J$18,"")</f>
        <v>2.1647513192419417E-2</v>
      </c>
      <c r="K26" s="10" t="n">
        <f t="shared" si="24"/>
        <v>1.0562940800811139E-2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 t="n">
        <v>29507158.538600001</v>
      </c>
      <c r="X26" s="10" t="n">
        <v>9838575.9429000001</v>
      </c>
      <c r="Y26" s="10" t="n">
        <v>84083862.294300005</v>
      </c>
      <c r="Z26" s="10" t="n">
        <v>75741000.173999995</v>
      </c>
      <c r="AA26" s="10" t="n">
        <v>7078195.7825999996</v>
      </c>
      <c r="AB26" s="10" t="n">
        <v>3802636.1222999999</v>
      </c>
      <c r="AC26" s="10" t="n">
        <v>109748294.80769999</v>
      </c>
      <c r="AD26" s="10" t="n">
        <v>18047585.049899999</v>
      </c>
      <c r="AE26" s="10" t="n">
        <v>368043.21919999999</v>
      </c>
      <c r="AF26" s="10" t="n">
        <v>986168.13329999999</v>
      </c>
      <c r="AG26" s="10" t="n">
        <v>-253919.658</v>
      </c>
      <c r="AH26" s="10" t="n">
        <v>-140825.10130000001</v>
      </c>
      <c r="AI26" s="10" t="n">
        <v>-6477.8001000000004</v>
      </c>
      <c r="AJ26" s="10" t="n">
        <v>-99723.120599999995</v>
      </c>
      <c r="AK26" s="10"/>
      <c r="AL26" s="10" t="n">
        <v>30000</v>
      </c>
      <c r="AM26" s="10" t="n">
        <v>3581529.4308000002</v>
      </c>
      <c r="AN26" s="10" t="n">
        <v>1345607</v>
      </c>
      <c r="AO26" s="10" t="n">
        <v>-212795.36720000001</v>
      </c>
      <c r="AP26" s="10" t="n">
        <v>465885</v>
      </c>
      <c r="AQ26" s="10" t="n">
        <v>314555.625</v>
      </c>
      <c r="AR26" t="n">
        <v>386316</v>
      </c>
      <c r="AS26" t="n">
        <v>0</v>
      </c>
      <c r="AT26" t="n">
        <v>10000</v>
      </c>
    </row>
    <row r="27">
      <c r="A27" t="str">
        <f t="shared" si="18"/>
        <v>Ordnance and Missiles</v>
      </c>
      <c r="I27" s="29" t="str">
        <f t="shared" si="19"/>
        <v>Ordnance and Missiles</v>
      </c>
      <c r="J27" s="10" t="n">
        <f t="shared" ref="J27:AQ27" si="25">IFERROR(J17/J$18,"")</f>
        <v>0.26734398738337817</v>
      </c>
      <c r="K27" s="10" t="n">
        <f t="shared" si="25"/>
        <v>0.26244642429927811</v>
      </c>
      <c r="L27" s="10" t="str">
        <f t="shared" si="25"/>
      </c>
      <c r="M27" s="10" t="n">
        <f t="shared" si="25"/>
        <v>1.9803282253722527</v>
      </c>
      <c r="N27" s="10" t="n">
        <f t="shared" si="25"/>
        <v>6.3796444494215754</v>
      </c>
      <c r="O27" s="10" t="n">
        <f t="shared" si="25"/>
        <v>4.2811971273219704</v>
      </c>
      <c r="P27" s="10" t="n">
        <f t="shared" si="25"/>
        <v>4.3866554648826623</v>
      </c>
      <c r="Q27" s="10" t="n">
        <f t="shared" si="25"/>
        <v>2.1290452653612011</v>
      </c>
      <c r="R27" s="10" t="n">
        <f t="shared" si="25"/>
        <v>1.0815547067814797</v>
      </c>
      <c r="S27" s="10" t="n">
        <f t="shared" si="25"/>
        <v>1.3500726705527315</v>
      </c>
      <c r="T27" s="10" t="n">
        <f t="shared" si="25"/>
        <v>0.94040298210327822</v>
      </c>
      <c r="U27" s="10" t="n">
        <f t="shared" si="25"/>
        <v>0.70597176483745694</v>
      </c>
      <c r="V27" s="10" t="n">
        <f t="shared" si="25"/>
        <v>0.64290369999996066</v>
      </c>
      <c r="W27" s="10" t="n">
        <f t="shared" si="25"/>
        <v>1.2439142636499034</v>
      </c>
      <c r="X27" s="10" t="n">
        <f t="shared" si="25"/>
        <v>0.92848053762736815</v>
      </c>
      <c r="Y27" s="10" t="n">
        <f t="shared" si="25"/>
        <v>0.76814458346577952</v>
      </c>
      <c r="Z27" s="10" t="n">
        <f t="shared" si="25"/>
        <v>0.67812766817110792</v>
      </c>
      <c r="AA27" s="10" t="n">
        <f t="shared" si="25"/>
        <v>0.95477286945519257</v>
      </c>
      <c r="AB27" s="10" t="n">
        <f t="shared" si="25"/>
        <v>0.9204774702141848</v>
      </c>
      <c r="AC27" s="10" t="n">
        <f t="shared" si="25"/>
        <v>0.71447223122617121</v>
      </c>
      <c r="AD27" s="10" t="n">
        <f t="shared" si="25"/>
        <v>0.71834839507862958</v>
      </c>
      <c r="AE27" s="10" t="n">
        <f t="shared" si="25"/>
        <v>0.84980315568561093</v>
      </c>
      <c r="AF27" s="10" t="n">
        <f t="shared" si="25"/>
        <v>0.61409794276811891</v>
      </c>
      <c r="AG27" s="10" t="n">
        <f t="shared" si="25"/>
        <v>0.62349461667542838</v>
      </c>
      <c r="AH27" s="10" t="n">
        <f t="shared" si="25"/>
        <v>0.53106658434743226</v>
      </c>
      <c r="AI27" s="10" t="n">
        <f t="shared" si="25"/>
        <v>0.46754999214884885</v>
      </c>
      <c r="AJ27" s="10" t="n">
        <f t="shared" si="25"/>
        <v>0.37145494037875493</v>
      </c>
      <c r="AK27" s="10" t="n">
        <f t="shared" si="25"/>
        <v>0.29627396137577516</v>
      </c>
      <c r="AL27" s="10" t="n">
        <f t="shared" si="25"/>
        <v>0.33232405139632143</v>
      </c>
      <c r="AM27" s="10" t="n">
        <f t="shared" si="25"/>
        <v>0.56436325418453925</v>
      </c>
      <c r="AN27" s="10" t="n">
        <f t="shared" si="25"/>
        <v>0.49003499028384662</v>
      </c>
      <c r="AO27" s="10" t="n">
        <f t="shared" si="25"/>
        <v>0.59799436364016822</v>
      </c>
      <c r="AP27" s="10" t="n">
        <f t="shared" si="25"/>
        <v>0.57517569748182706</v>
      </c>
      <c r="AQ27" s="10" t="n">
        <f t="shared" si="25"/>
        <v>0.46343016663429337</v>
      </c>
    </row>
    <row r="28">
      <c r="A28" t="str">
        <f t="shared" si="18"/>
        <v>SumCheck</v>
      </c>
      <c r="I28" s="1" t="s">
        <v>24</v>
      </c>
      <c r="J28" s="10" t="n">
        <f t="shared" ref="J28:AQ28" si="26">IF(SUM(J22:J27)=1,SUM(J22:J27),FALSE)</f>
        <v>1</v>
      </c>
      <c r="K28" s="10" t="n">
        <f t="shared" si="26"/>
        <v>1</v>
      </c>
      <c r="L28" s="10" t="b">
        <f t="shared" si="26"/>
        <v>0</v>
      </c>
      <c r="M28" s="10" t="b">
        <f t="shared" si="26"/>
        <v>0</v>
      </c>
      <c r="N28" s="10" t="b">
        <f t="shared" si="26"/>
        <v>0</v>
      </c>
      <c r="O28" s="10" t="b">
        <f t="shared" si="26"/>
        <v>0</v>
      </c>
      <c r="P28" s="10" t="b">
        <f t="shared" si="26"/>
        <v>0</v>
      </c>
      <c r="Q28" s="10" t="b">
        <f t="shared" si="26"/>
        <v>0</v>
      </c>
      <c r="R28" s="10" t="b">
        <f t="shared" si="26"/>
        <v>0</v>
      </c>
      <c r="S28" s="10" t="b">
        <f t="shared" si="26"/>
        <v>0</v>
      </c>
      <c r="T28" s="10" t="b">
        <f t="shared" si="26"/>
        <v>0</v>
      </c>
      <c r="U28" s="10" t="b">
        <f t="shared" si="26"/>
        <v>0</v>
      </c>
      <c r="V28" s="10" t="b">
        <f t="shared" si="26"/>
        <v>0</v>
      </c>
      <c r="W28" s="10" t="b">
        <f t="shared" si="26"/>
        <v>0</v>
      </c>
      <c r="X28" s="10" t="b">
        <f t="shared" si="26"/>
        <v>0</v>
      </c>
      <c r="Y28" s="10" t="b">
        <f t="shared" si="26"/>
        <v>0</v>
      </c>
      <c r="Z28" s="10" t="b">
        <f t="shared" si="26"/>
        <v>0</v>
      </c>
      <c r="AA28" s="10" t="b">
        <f t="shared" si="26"/>
        <v>0</v>
      </c>
      <c r="AB28" s="10" t="b">
        <f t="shared" si="26"/>
        <v>0</v>
      </c>
      <c r="AC28" s="10" t="b">
        <f t="shared" si="26"/>
        <v>0</v>
      </c>
      <c r="AD28" s="10" t="b">
        <f t="shared" si="26"/>
        <v>0</v>
      </c>
      <c r="AE28" s="10" t="b">
        <f t="shared" si="26"/>
        <v>0</v>
      </c>
      <c r="AF28" s="10" t="b">
        <f t="shared" si="26"/>
        <v>0</v>
      </c>
      <c r="AG28" s="10" t="b">
        <f t="shared" si="26"/>
        <v>0</v>
      </c>
      <c r="AH28" s="10" t="b">
        <f t="shared" si="26"/>
        <v>0</v>
      </c>
      <c r="AI28" s="10" t="b">
        <f t="shared" si="26"/>
        <v>0</v>
      </c>
      <c r="AJ28" s="10" t="b">
        <f t="shared" si="26"/>
        <v>0</v>
      </c>
      <c r="AK28" s="10" t="b">
        <f t="shared" si="26"/>
        <v>0</v>
      </c>
      <c r="AL28" s="10" t="b">
        <f t="shared" si="26"/>
        <v>0</v>
      </c>
      <c r="AM28" s="10" t="b">
        <f t="shared" si="26"/>
        <v>0</v>
      </c>
      <c r="AN28" s="10" t="b">
        <f t="shared" si="26"/>
        <v>0</v>
      </c>
      <c r="AO28" s="10" t="b">
        <f t="shared" si="26"/>
        <v>0</v>
      </c>
      <c r="AP28" s="10" t="b">
        <f t="shared" si="26"/>
        <v>0</v>
      </c>
      <c r="AQ28" s="10" t="b">
        <f t="shared" si="26"/>
        <v>0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W21" sqref="W21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21"/>
      <c r="J1" t="s">
        <v>245</v>
      </c>
      <c r="K1" s="1" t="s">
        <v>246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</row>
    <row r="2">
      <c r="A2" s="31" t="str">
        <f>J2</f>
        <v>Firm-Fixed-Price</v>
      </c>
      <c r="B2" s="31" t="str">
        <f t="shared" ref="B2:B8" si="0">K2</f>
        <v>FFP</v>
      </c>
      <c r="J2" t="s">
        <v>247</v>
      </c>
      <c r="K2" s="1" t="s">
        <v>248</v>
      </c>
      <c r="L2" s="1"/>
      <c r="M2" s="19"/>
      <c r="N2" s="19"/>
      <c r="O2" s="19"/>
      <c r="P2" s="19"/>
      <c r="Q2" s="19"/>
      <c r="R2" s="19"/>
      <c r="S2" s="19"/>
      <c r="T2" s="19"/>
      <c r="U2" s="19"/>
      <c r="V2" s="19" t="n">
        <v>59180597697.377998</v>
      </c>
      <c r="W2" s="19" t="n">
        <v>68183386098.570702</v>
      </c>
      <c r="X2" s="19" t="n">
        <v>84041362674.194</v>
      </c>
      <c r="Y2" s="19" t="n">
        <v>109191257275.07201</v>
      </c>
      <c r="Z2" s="19" t="n">
        <v>109916296070.433</v>
      </c>
      <c r="AA2" s="19" t="n">
        <v>128056361518.054</v>
      </c>
      <c r="AB2" s="19" t="n">
        <v>145646318225.741</v>
      </c>
      <c r="AC2" s="19" t="n">
        <v>166847137112.69501</v>
      </c>
      <c r="AD2" s="19" t="n">
        <v>193681824650.98401</v>
      </c>
      <c r="AE2" s="19" t="n">
        <v>188823483665.069</v>
      </c>
      <c r="AF2" s="19" t="n">
        <v>190710358178.56699</v>
      </c>
      <c r="AG2" s="19" t="n">
        <v>185479031926.30899</v>
      </c>
      <c r="AH2" s="19" t="n">
        <v>172315213825.698</v>
      </c>
      <c r="AI2" s="19" t="n">
        <v>145555470050.487</v>
      </c>
      <c r="AJ2" s="19" t="n">
        <v>145554318234.57501</v>
      </c>
      <c r="AK2" s="19" t="n">
        <v>144753489317.146</v>
      </c>
      <c r="AL2" s="19" t="n">
        <v>151155038124.392</v>
      </c>
      <c r="AM2" s="19" t="n">
        <v>155878879824.20999</v>
      </c>
      <c r="AN2" s="19" t="n">
        <v>179112078721.164</v>
      </c>
      <c r="AO2" s="19" t="n">
        <v>193308622354.117</v>
      </c>
      <c r="AP2" s="19" t="n">
        <v>214719615214.79001</v>
      </c>
      <c r="AQ2" s="19" t="n">
        <v>212222350362.49301</v>
      </c>
      <c r="AR2" s="19" t="n">
        <v>221293488153.771</v>
      </c>
      <c r="AS2" s="19" t="n">
        <v>116430339028.153</v>
      </c>
      <c r="AT2" s="19"/>
    </row>
    <row r="3">
      <c r="A3" s="31" t="str">
        <f t="shared" ref="A3:A10" si="1">J3</f>
        <v>Less Common</v>
      </c>
      <c r="B3" s="31" t="str">
        <f t="shared" si="0"/>
        <v>Other FP</v>
      </c>
      <c r="J3" t="s">
        <v>249</v>
      </c>
      <c r="K3" s="1" t="s">
        <v>250</v>
      </c>
      <c r="L3" s="1"/>
      <c r="M3" s="19"/>
      <c r="N3" s="19"/>
      <c r="O3" s="19"/>
      <c r="P3" s="19"/>
      <c r="Q3" s="19"/>
      <c r="R3" s="19"/>
      <c r="S3" s="19"/>
      <c r="T3" s="19"/>
      <c r="U3" s="19"/>
      <c r="V3" s="19" t="n">
        <v>6839801062</v>
      </c>
      <c r="W3" s="19" t="n">
        <v>9925767353.5408001</v>
      </c>
      <c r="X3" s="19" t="n">
        <v>10322283107.6406</v>
      </c>
      <c r="Y3" s="19" t="n">
        <v>11572384341.7334</v>
      </c>
      <c r="Z3" s="19" t="n">
        <v>13814153791.885799</v>
      </c>
      <c r="AA3" s="19" t="n">
        <v>24568467441.182999</v>
      </c>
      <c r="AB3" s="19" t="n">
        <v>21856289842.5341</v>
      </c>
      <c r="AC3" s="19" t="n">
        <v>19020880706.450001</v>
      </c>
      <c r="AD3" s="19" t="n">
        <v>25399620484.661701</v>
      </c>
      <c r="AE3" s="19" t="n">
        <v>26114952884.057701</v>
      </c>
      <c r="AF3" s="19" t="n">
        <v>18996844566.4426</v>
      </c>
      <c r="AG3" s="19" t="n">
        <v>21529278063.4538</v>
      </c>
      <c r="AH3" s="19" t="n">
        <v>28318853551.033798</v>
      </c>
      <c r="AI3" s="19" t="n">
        <v>18923431657.48</v>
      </c>
      <c r="AJ3" s="19" t="n">
        <v>12329207482.0117</v>
      </c>
      <c r="AK3" s="19" t="n">
        <v>9516932939.0284996</v>
      </c>
      <c r="AL3" s="19" t="n">
        <v>7935033607.8709002</v>
      </c>
      <c r="AM3" s="19" t="n">
        <v>9595861214.3490009</v>
      </c>
      <c r="AN3" s="19" t="n">
        <v>10927741052.341999</v>
      </c>
      <c r="AO3" s="19" t="n">
        <v>10530939541.0158</v>
      </c>
      <c r="AP3" s="19" t="n">
        <v>9973632079.8593998</v>
      </c>
      <c r="AQ3" s="19" t="n">
        <v>11300158889.222</v>
      </c>
      <c r="AR3" s="19" t="n">
        <v>18549524159.711899</v>
      </c>
      <c r="AS3" s="19" t="n">
        <v>9850013757.7007999</v>
      </c>
      <c r="AT3" s="19"/>
    </row>
    <row r="4">
      <c r="A4" s="31" t="str">
        <f t="shared" si="1"/>
        <v>Less Common</v>
      </c>
      <c r="B4" s="31" t="str">
        <f t="shared" si="0"/>
        <v>T&amp;M/LH/FPLOE</v>
      </c>
      <c r="J4" t="s">
        <v>249</v>
      </c>
      <c r="K4" s="1" t="s">
        <v>251</v>
      </c>
      <c r="L4" s="1"/>
      <c r="M4" s="19"/>
      <c r="N4" s="19"/>
      <c r="O4" s="19"/>
      <c r="P4" s="19"/>
      <c r="Q4" s="19"/>
      <c r="R4" s="19"/>
      <c r="S4" s="19"/>
      <c r="T4" s="19"/>
      <c r="U4" s="19"/>
      <c r="V4" s="19" t="n">
        <v>5171873907.0695</v>
      </c>
      <c r="W4" s="19" t="n">
        <v>4864881902.9952002</v>
      </c>
      <c r="X4" s="19" t="n">
        <v>6141425431.5932999</v>
      </c>
      <c r="Y4" s="19" t="n">
        <v>8168326712.3564997</v>
      </c>
      <c r="Z4" s="19" t="n">
        <v>9868043371.4815006</v>
      </c>
      <c r="AA4" s="19" t="n">
        <v>11498663296.7349</v>
      </c>
      <c r="AB4" s="19" t="n">
        <v>14175256681.0851</v>
      </c>
      <c r="AC4" s="19" t="n">
        <v>15507929102.9032</v>
      </c>
      <c r="AD4" s="19" t="n">
        <v>17351555643.687</v>
      </c>
      <c r="AE4" s="19" t="n">
        <v>16371222245.629601</v>
      </c>
      <c r="AF4" s="19" t="n">
        <v>16070425658.7663</v>
      </c>
      <c r="AG4" s="19" t="n">
        <v>11395109468.403799</v>
      </c>
      <c r="AH4" s="19" t="n">
        <v>8344076096.4377003</v>
      </c>
      <c r="AI4" s="19" t="n">
        <v>4873651305.4082003</v>
      </c>
      <c r="AJ4" s="19" t="n">
        <v>2989775679.7957001</v>
      </c>
      <c r="AK4" s="19" t="n">
        <v>2599013782.4043002</v>
      </c>
      <c r="AL4" s="19" t="n">
        <v>2853864261.3326001</v>
      </c>
      <c r="AM4" s="19" t="n">
        <v>3156850183.3214998</v>
      </c>
      <c r="AN4" s="19" t="n">
        <v>4600273718.8188</v>
      </c>
      <c r="AO4" s="19" t="n">
        <v>4273157346.0098</v>
      </c>
      <c r="AP4" s="19" t="n">
        <v>4324858139.3716002</v>
      </c>
      <c r="AQ4" s="19" t="n">
        <v>3771950443.7986999</v>
      </c>
      <c r="AR4" s="19" t="n">
        <v>3768282133.3727999</v>
      </c>
      <c r="AS4" s="19" t="n">
        <v>2960088579.4896002</v>
      </c>
      <c r="AT4" s="19"/>
    </row>
    <row r="5">
      <c r="A5" s="31" t="str">
        <f t="shared" si="1"/>
        <v>Incentive</v>
      </c>
      <c r="B5" s="31" t="str">
        <f t="shared" si="0"/>
        <v>Incentive</v>
      </c>
      <c r="J5" t="s">
        <v>252</v>
      </c>
      <c r="K5" s="1" t="s">
        <v>252</v>
      </c>
      <c r="L5" s="1"/>
      <c r="M5" s="19"/>
      <c r="N5" s="19"/>
      <c r="O5" s="19"/>
      <c r="P5" s="19"/>
      <c r="Q5" s="19"/>
      <c r="R5" s="19"/>
      <c r="S5" s="19"/>
      <c r="T5" s="19"/>
      <c r="U5" s="19"/>
      <c r="V5" s="19" t="n">
        <v>5611054282</v>
      </c>
      <c r="W5" s="19" t="n">
        <v>7006359745</v>
      </c>
      <c r="X5" s="19" t="n">
        <v>10061864828</v>
      </c>
      <c r="Y5" s="19" t="n">
        <v>11178620964.0469</v>
      </c>
      <c r="Z5" s="19" t="n">
        <v>13105483377.095699</v>
      </c>
      <c r="AA5" s="19" t="n">
        <v>17076351962.717199</v>
      </c>
      <c r="AB5" s="19" t="n">
        <v>20403736604.147301</v>
      </c>
      <c r="AC5" s="19" t="n">
        <v>18700945732.539501</v>
      </c>
      <c r="AD5" s="19" t="n">
        <v>22778606128.2967</v>
      </c>
      <c r="AE5" s="19" t="n">
        <v>23367630939.072899</v>
      </c>
      <c r="AF5" s="19" t="n">
        <v>32772200674.466599</v>
      </c>
      <c r="AG5" s="19" t="n">
        <v>50486611051.825302</v>
      </c>
      <c r="AH5" s="19" t="n">
        <v>42220038346.330902</v>
      </c>
      <c r="AI5" s="19" t="n">
        <v>45775331253.860497</v>
      </c>
      <c r="AJ5" s="19" t="n">
        <v>37948455730.659897</v>
      </c>
      <c r="AK5" s="19" t="n">
        <v>38333694237.968102</v>
      </c>
      <c r="AL5" s="19" t="n">
        <v>38123214483.462303</v>
      </c>
      <c r="AM5" s="19" t="n">
        <v>36437979687.227402</v>
      </c>
      <c r="AN5" s="19" t="n">
        <v>48408137364.145699</v>
      </c>
      <c r="AO5" s="19" t="n">
        <v>60170707888.982903</v>
      </c>
      <c r="AP5" s="19" t="n">
        <v>58529631076.542</v>
      </c>
      <c r="AQ5" s="19" t="n">
        <v>52726541915.402298</v>
      </c>
      <c r="AR5" s="19" t="n">
        <v>54702331872.466103</v>
      </c>
      <c r="AS5" s="19" t="n">
        <v>56058662072.965103</v>
      </c>
      <c r="AT5" s="19"/>
    </row>
    <row r="6" ht="30" customHeight="1">
      <c r="A6" s="31" t="str">
        <f t="shared" si="1"/>
        <v>Other Cost-Based</v>
      </c>
      <c r="B6" s="31" t="str">
        <f t="shared" si="0"/>
        <v>Other CB</v>
      </c>
      <c r="J6" t="s">
        <v>253</v>
      </c>
      <c r="K6" s="22" t="s">
        <v>254</v>
      </c>
      <c r="L6" s="1"/>
      <c r="M6" s="19"/>
      <c r="N6" s="19"/>
      <c r="O6" s="19"/>
      <c r="P6" s="19"/>
      <c r="Q6" s="19"/>
      <c r="R6" s="19"/>
      <c r="S6" s="19"/>
      <c r="T6" s="19"/>
      <c r="U6" s="19"/>
      <c r="V6" s="19" t="n">
        <v>33923574153.8018</v>
      </c>
      <c r="W6" s="19" t="n">
        <v>37105038951.991798</v>
      </c>
      <c r="X6" s="19" t="n">
        <v>41136511193.893799</v>
      </c>
      <c r="Y6" s="19" t="n">
        <v>51934482426.542198</v>
      </c>
      <c r="Z6" s="19" t="n">
        <v>61336286516.827797</v>
      </c>
      <c r="AA6" s="19" t="n">
        <v>63502999741.901299</v>
      </c>
      <c r="AB6" s="19" t="n">
        <v>71161469476.769302</v>
      </c>
      <c r="AC6" s="19" t="n">
        <v>70607022113.814804</v>
      </c>
      <c r="AD6" s="19" t="n">
        <v>70890212973.611404</v>
      </c>
      <c r="AE6" s="19" t="n">
        <v>73354100918.745407</v>
      </c>
      <c r="AF6" s="19" t="n">
        <v>78737041138.193604</v>
      </c>
      <c r="AG6" s="19" t="n">
        <v>82973964980.2612</v>
      </c>
      <c r="AH6" s="19" t="n">
        <v>79333926565.262405</v>
      </c>
      <c r="AI6" s="19" t="n">
        <v>74432623900.017502</v>
      </c>
      <c r="AJ6" s="19" t="n">
        <v>75391476161.913696</v>
      </c>
      <c r="AK6" s="19" t="n">
        <v>73692036865.848907</v>
      </c>
      <c r="AL6" s="19" t="n">
        <v>71925330930.844894</v>
      </c>
      <c r="AM6" s="19" t="n">
        <v>77011703123.644196</v>
      </c>
      <c r="AN6" s="19" t="n">
        <v>77131667695.697495</v>
      </c>
      <c r="AO6" s="19" t="n">
        <v>83552892273.116104</v>
      </c>
      <c r="AP6" s="19" t="n">
        <v>82291981752.179199</v>
      </c>
      <c r="AQ6" s="19" t="n">
        <v>83546302462.966904</v>
      </c>
      <c r="AR6" s="19" t="n">
        <v>88612259401.480896</v>
      </c>
      <c r="AS6" s="19" t="n">
        <v>59621671934.130302</v>
      </c>
      <c r="AT6" s="19"/>
    </row>
    <row r="7">
      <c r="A7" s="31" t="str">
        <f t="shared" si="1"/>
        <v>Undefinitized
Contract Award</v>
      </c>
      <c r="B7" s="31" t="str">
        <f t="shared" si="0"/>
        <v>UCA</v>
      </c>
      <c r="J7" t="s">
        <v>255</v>
      </c>
      <c r="K7" s="1" t="s">
        <v>256</v>
      </c>
      <c r="L7" s="1"/>
      <c r="M7" s="19"/>
      <c r="N7" s="19"/>
      <c r="O7" s="19"/>
      <c r="P7" s="19"/>
      <c r="Q7" s="19"/>
      <c r="R7" s="19"/>
      <c r="S7" s="19"/>
      <c r="T7" s="19"/>
      <c r="U7" s="19"/>
      <c r="V7" s="19" t="n">
        <v>9177040538</v>
      </c>
      <c r="W7" s="19" t="n">
        <v>10283520928.875</v>
      </c>
      <c r="X7" s="19" t="n">
        <v>9531354816.7187996</v>
      </c>
      <c r="Y7" s="19" t="n">
        <v>10200613770.122601</v>
      </c>
      <c r="Z7" s="19" t="n">
        <v>11956357256.201099</v>
      </c>
      <c r="AA7" s="19" t="n">
        <v>12508853570.928301</v>
      </c>
      <c r="AB7" s="19" t="n">
        <v>13396047923.0114</v>
      </c>
      <c r="AC7" s="19" t="n">
        <v>17667885972.401199</v>
      </c>
      <c r="AD7" s="19" t="n">
        <v>14677611117.6539</v>
      </c>
      <c r="AE7" s="19" t="n">
        <v>16379847468.117599</v>
      </c>
      <c r="AF7" s="19" t="n">
        <v>23392345164.338299</v>
      </c>
      <c r="AG7" s="19" t="n">
        <v>14851041302.503599</v>
      </c>
      <c r="AH7" s="19" t="n">
        <v>23337812954.842602</v>
      </c>
      <c r="AI7" s="19" t="n">
        <v>16358732676.7603</v>
      </c>
      <c r="AJ7" s="19" t="n">
        <v>8248682722.2416</v>
      </c>
      <c r="AK7" s="19" t="n">
        <v>4347035761.1595001</v>
      </c>
      <c r="AL7" s="19" t="n">
        <v>25554236863.512699</v>
      </c>
      <c r="AM7" s="19" t="n">
        <v>37591769335.949203</v>
      </c>
      <c r="AN7" s="19" t="n">
        <v>38775901996.573097</v>
      </c>
      <c r="AO7" s="19" t="n">
        <v>32019035843.145</v>
      </c>
      <c r="AP7" s="19" t="n">
        <v>52761403398.838699</v>
      </c>
      <c r="AQ7" s="19" t="n">
        <v>23496574523.773899</v>
      </c>
      <c r="AR7" s="19" t="n">
        <v>27394338866.400398</v>
      </c>
      <c r="AS7" s="19" t="n">
        <v>17500217385.948299</v>
      </c>
      <c r="AT7" s="19"/>
    </row>
    <row r="8">
      <c r="A8" s="31" t="str">
        <f t="shared" si="1"/>
        <v>Unclear</v>
      </c>
      <c r="B8" s="31" t="str">
        <f t="shared" si="0"/>
        <v>Combination/Other</v>
      </c>
      <c r="J8" t="s">
        <v>257</v>
      </c>
      <c r="K8" s="1" t="s">
        <v>258</v>
      </c>
      <c r="L8" s="1"/>
      <c r="M8" s="19"/>
      <c r="N8" s="19"/>
      <c r="O8" s="19"/>
      <c r="P8" s="19"/>
      <c r="Q8" s="19"/>
      <c r="R8" s="19"/>
      <c r="S8" s="19"/>
      <c r="T8" s="19"/>
      <c r="U8" s="19"/>
      <c r="V8" s="19" t="n">
        <v>5224643.8135000002</v>
      </c>
      <c r="W8" s="19" t="n">
        <v>206279071.09959999</v>
      </c>
      <c r="X8" s="19" t="n">
        <v>65968128.730499998</v>
      </c>
      <c r="Y8" s="19" t="n">
        <v>202574519.35749999</v>
      </c>
      <c r="Z8" s="19" t="n">
        <v>495140498.20810002</v>
      </c>
      <c r="AA8" s="19" t="n">
        <v>1041052981.9842</v>
      </c>
      <c r="AB8" s="19" t="n">
        <v>3813647656.7357001</v>
      </c>
      <c r="AC8" s="19" t="n">
        <v>18981895899.323101</v>
      </c>
      <c r="AD8" s="19" t="n">
        <v>27075792628.297401</v>
      </c>
      <c r="AE8" s="19" t="n">
        <v>33832018310.526299</v>
      </c>
      <c r="AF8" s="19" t="n">
        <v>565226716.55060005</v>
      </c>
      <c r="AG8" s="19" t="n">
        <v>236260980.51339999</v>
      </c>
      <c r="AH8" s="19" t="n">
        <v>-2954990.9378</v>
      </c>
      <c r="AI8" s="19" t="n">
        <v>-37057173.778899997</v>
      </c>
      <c r="AJ8" s="19" t="n">
        <v>-28331004.371300001</v>
      </c>
      <c r="AK8" s="19" t="n">
        <v>306431.92619999999</v>
      </c>
      <c r="AL8" s="19" t="n">
        <v>0</v>
      </c>
      <c r="AM8" s="19" t="n">
        <v>0</v>
      </c>
      <c r="AN8" s="19" t="n">
        <v>0</v>
      </c>
      <c r="AO8" s="19" t="n">
        <v>0</v>
      </c>
      <c r="AP8" s="19" t="n">
        <v>62886.3819</v>
      </c>
      <c r="AQ8" s="19" t="n">
        <v>0</v>
      </c>
      <c r="AR8" s="19" t="n">
        <v>467462</v>
      </c>
      <c r="AS8" s="19"/>
      <c r="AT8" s="19"/>
    </row>
    <row r="9">
      <c r="A9" s="31" t="str">
        <f t="shared" si="1"/>
        <v>Unclear</v>
      </c>
      <c r="B9" s="50" t="str">
        <f>IF(K9="","",K9)</f>
      </c>
      <c r="J9" t="s">
        <v>257</v>
      </c>
      <c r="L9" s="19" t="n">
        <v>120350129405</v>
      </c>
      <c r="M9" s="19" t="n">
        <v>136154193844</v>
      </c>
      <c r="N9" s="19" t="n">
        <v>123406660550</v>
      </c>
      <c r="O9" s="19" t="n">
        <v>121373382142</v>
      </c>
      <c r="P9" s="19" t="n">
        <v>117161902725</v>
      </c>
      <c r="Q9" s="19" t="n">
        <v>116592014868</v>
      </c>
      <c r="R9" s="19" t="n">
        <v>118448779098</v>
      </c>
      <c r="S9" s="19" t="n">
        <v>115982151879</v>
      </c>
      <c r="T9" s="19" t="n">
        <v>116965882167</v>
      </c>
      <c r="U9" s="19" t="n">
        <v>122185036488</v>
      </c>
      <c r="V9" s="19" t="n">
        <v>12269320222.3246</v>
      </c>
      <c r="W9" s="19" t="n">
        <v>6418404491.7631998</v>
      </c>
      <c r="X9" s="19" t="n">
        <v>8509751045.3573999</v>
      </c>
      <c r="Y9" s="19" t="n">
        <v>9084827503.1060009</v>
      </c>
      <c r="Z9" s="19" t="n">
        <v>9270196166.6562996</v>
      </c>
      <c r="AA9" s="19" t="n">
        <v>7410610512.3870001</v>
      </c>
      <c r="AB9" s="19" t="n">
        <v>4712411700.8297005</v>
      </c>
      <c r="AC9" s="19" t="n">
        <v>819783940.78240001</v>
      </c>
      <c r="AD9" s="19" t="n">
        <v>6132876120.2117996</v>
      </c>
      <c r="AE9" s="19" t="n">
        <v>3312124355.7663002</v>
      </c>
      <c r="AF9" s="19" t="n">
        <v>1159426743.6824999</v>
      </c>
      <c r="AG9" s="19" t="n">
        <v>1614618187.8917999</v>
      </c>
      <c r="AH9" s="19" t="n">
        <v>3769464306.9194999</v>
      </c>
      <c r="AI9" s="19" t="n">
        <v>698868672.44630003</v>
      </c>
      <c r="AJ9" s="19" t="n">
        <v>850775617.67309999</v>
      </c>
      <c r="AK9" s="19" t="n">
        <v>941932431.14260006</v>
      </c>
      <c r="AL9" s="19" t="n">
        <v>815067356.977</v>
      </c>
      <c r="AM9" s="19" t="n">
        <v>942803436.63670003</v>
      </c>
      <c r="AN9" s="19" t="n">
        <v>20204.710899999998</v>
      </c>
      <c r="AO9" s="19" t="n">
        <v>50903.558599999997</v>
      </c>
      <c r="AP9" s="19" t="n">
        <v>314555.625</v>
      </c>
      <c r="AQ9" s="19" t="n">
        <v>10000</v>
      </c>
      <c r="AR9" s="19" t="n">
        <v>0</v>
      </c>
      <c r="AS9" s="19" t="n">
        <v>10000</v>
      </c>
      <c r="AT9" s="19"/>
    </row>
    <row r="10">
      <c r="A10" s="31" t="str">
        <f t="shared" si="1"/>
        <v>Subtotal</v>
      </c>
      <c r="B10" s="50" t="str">
        <f>IF(K10="","",K10)</f>
      </c>
      <c r="J10" t="s">
        <v>210</v>
      </c>
      <c r="L10" s="19" t="n">
        <f>SUBTOTAL(9,L2:L9)</f>
        <v>120350129405</v>
      </c>
      <c r="M10" s="19" t="n">
        <f t="shared" ref="M10:AS10" si="2">SUBTOTAL(9,M2:M9)</f>
        <v>136154193844</v>
      </c>
      <c r="N10" s="19" t="n">
        <f t="shared" si="2"/>
        <v>123406660550</v>
      </c>
      <c r="O10" s="19" t="n">
        <f t="shared" si="2"/>
        <v>121373382142</v>
      </c>
      <c r="P10" s="19" t="n">
        <f t="shared" si="2"/>
        <v>117161902725</v>
      </c>
      <c r="Q10" s="19" t="n">
        <f t="shared" si="2"/>
        <v>116592014868</v>
      </c>
      <c r="R10" s="19" t="n">
        <f t="shared" si="2"/>
        <v>118448779098</v>
      </c>
      <c r="S10" s="19" t="n">
        <f t="shared" si="2"/>
        <v>115982151879</v>
      </c>
      <c r="T10" s="19" t="n">
        <f t="shared" si="2"/>
        <v>116965882167</v>
      </c>
      <c r="U10" s="19" t="n">
        <f t="shared" si="2"/>
        <v>122185036488</v>
      </c>
      <c r="V10" s="19" t="n">
        <f t="shared" si="2"/>
        <v>132178486506.38741</v>
      </c>
      <c r="W10" s="19" t="n">
        <f t="shared" si="2"/>
        <v>143993638543.8363</v>
      </c>
      <c r="X10" s="19" t="n">
        <f t="shared" si="2"/>
        <v>169810521226.12839</v>
      </c>
      <c r="Y10" s="19" t="n">
        <f t="shared" si="2"/>
        <v>211533087512.3371</v>
      </c>
      <c r="Z10" s="19" t="n">
        <f t="shared" si="2"/>
        <v>229761957048.78931</v>
      </c>
      <c r="AA10" s="19" t="n">
        <f t="shared" si="2"/>
        <v>265663361025.88989</v>
      </c>
      <c r="AB10" s="19" t="n">
        <f t="shared" si="2"/>
        <v>295165178110.85364</v>
      </c>
      <c r="AC10" s="19" t="n">
        <f t="shared" si="2"/>
        <v>328153480580.90924</v>
      </c>
      <c r="AD10" s="19" t="n">
        <f t="shared" si="2"/>
        <v>377988099747.40399</v>
      </c>
      <c r="AE10" s="19" t="n">
        <f t="shared" si="2"/>
        <v>381555380786.98486</v>
      </c>
      <c r="AF10" s="19" t="n">
        <f t="shared" si="2"/>
        <v>362403868841.00751</v>
      </c>
      <c r="AG10" s="19" t="n">
        <f t="shared" si="2"/>
        <v>368565915961.16187</v>
      </c>
      <c r="AH10" s="19" t="n">
        <f t="shared" si="2"/>
        <v>357636430655.5871</v>
      </c>
      <c r="AI10" s="19" t="n">
        <f t="shared" si="2"/>
        <v>306581052342.68097</v>
      </c>
      <c r="AJ10" s="19" t="n">
        <f t="shared" si="2"/>
        <v>283284360624.49939</v>
      </c>
      <c r="AK10" s="19" t="n">
        <f t="shared" si="2"/>
        <v>274184441766.62411</v>
      </c>
      <c r="AL10" s="19" t="n">
        <f t="shared" si="2"/>
        <v>298361785628.3924</v>
      </c>
      <c r="AM10" s="19" t="n">
        <f t="shared" si="2"/>
        <v>320615846805.33801</v>
      </c>
      <c r="AN10" s="19" t="n">
        <f t="shared" si="2"/>
        <v>358955820753.45197</v>
      </c>
      <c r="AO10" s="19" t="n">
        <f t="shared" si="2"/>
        <v>383855406149.94525</v>
      </c>
      <c r="AP10" s="19" t="n">
        <f t="shared" si="2"/>
        <v>422601499103.58783</v>
      </c>
      <c r="AQ10" s="19" t="n">
        <f t="shared" si="2"/>
        <v>387063888597.65686</v>
      </c>
      <c r="AR10" s="19" t="n">
        <f t="shared" si="2"/>
        <v>414320692049.20313</v>
      </c>
      <c r="AS10" s="19" t="n">
        <f t="shared" si="2"/>
        <v>262421002758.38712</v>
      </c>
      <c r="AT10" s="19"/>
    </row>
    <row r="12">
      <c r="C12" s="6" t="n">
        <v>1000000000</v>
      </c>
    </row>
    <row r="13">
      <c r="C13" s="8" t="n">
        <f t="shared" ref="C13:C22" si="3">AL13</f>
        <v>2016</v>
      </c>
      <c r="D13" s="8" t="n">
        <f t="shared" ref="D13:E22" si="4">AR13</f>
        <v>2022</v>
      </c>
      <c r="E13" s="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25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1" t="n">
        <f t="shared" si="5"/>
        <v>2000</v>
      </c>
      <c r="W13" s="21" t="n">
        <f t="shared" si="5"/>
        <v>2001</v>
      </c>
      <c r="X13" s="21" t="n">
        <f t="shared" si="5"/>
        <v>2002</v>
      </c>
      <c r="Y13" s="21" t="n">
        <f t="shared" si="5"/>
        <v>2003</v>
      </c>
      <c r="Z13" s="21" t="n">
        <f t="shared" si="5"/>
        <v>2004</v>
      </c>
      <c r="AA13" s="21" t="n">
        <f t="shared" si="5"/>
        <v>2005</v>
      </c>
      <c r="AB13" s="21" t="n">
        <f t="shared" si="5"/>
        <v>2006</v>
      </c>
      <c r="AC13" s="21" t="n">
        <f t="shared" si="5"/>
        <v>2007</v>
      </c>
      <c r="AD13" s="21" t="n">
        <f t="shared" si="5"/>
        <v>2008</v>
      </c>
      <c r="AE13" s="21" t="n">
        <f t="shared" si="5"/>
        <v>2009</v>
      </c>
      <c r="AF13" s="21" t="n">
        <f t="shared" si="5"/>
        <v>2010</v>
      </c>
      <c r="AG13" s="21" t="n">
        <f t="shared" si="5"/>
        <v>2011</v>
      </c>
      <c r="AH13" s="21" t="n">
        <f t="shared" si="5"/>
        <v>2012</v>
      </c>
      <c r="AI13" s="21" t="n">
        <f t="shared" si="5"/>
        <v>2013</v>
      </c>
      <c r="AJ13" s="21" t="n">
        <f t="shared" si="5"/>
        <v>2014</v>
      </c>
      <c r="AK13" s="21" t="n">
        <f t="shared" si="5"/>
        <v>2015</v>
      </c>
      <c r="AL13" s="21" t="n">
        <f t="shared" si="5"/>
        <v>2016</v>
      </c>
      <c r="AM13" s="21" t="n">
        <f t="shared" si="5"/>
        <v>2017</v>
      </c>
      <c r="AN13" s="21" t="n">
        <f t="shared" si="5"/>
        <v>2018</v>
      </c>
      <c r="AO13" s="21" t="n">
        <f t="shared" si="5"/>
        <v>2019</v>
      </c>
      <c r="AP13" s="21" t="n">
        <f t="shared" si="5"/>
        <v>2020</v>
      </c>
      <c r="AQ13" s="21" t="n">
        <f t="shared" si="5"/>
        <v>2021</v>
      </c>
      <c r="AR13" s="21" t="n">
        <f t="shared" si="5"/>
        <v>2022</v>
      </c>
      <c r="AS13" s="21" t="n">
        <f t="shared" ref="AS13" si="6">AS1+0</f>
        <v>2023</v>
      </c>
    </row>
    <row r="14">
      <c r="A14" s="31" t="str">
        <f>A2</f>
        <v>Firm-Fixed-Price</v>
      </c>
      <c r="B14" s="31" t="str">
        <f t="shared" ref="B14:B22" si="7">B2</f>
        <v>FFP</v>
      </c>
      <c r="C14" s="27" t="n">
        <f t="shared" si="3"/>
        <v>179.81252561352915</v>
      </c>
      <c r="D14" s="27" t="n">
        <f t="shared" si="4"/>
        <v>221.29348815377099</v>
      </c>
      <c r="E14" s="27" t="n">
        <f t="shared" si="4"/>
        <v>111.05106868215715</v>
      </c>
      <c r="F14" s="10" t="n">
        <f t="shared" ref="F14:F22" si="8">(AS14/AR14)-1</f>
        <v>-0.49817290328493213</v>
      </c>
      <c r="G14" s="23" t="n">
        <f t="shared" ref="G14:G22" si="9">(AS14/AL14)-1</f>
        <v>-0.3824063796265279</v>
      </c>
      <c r="H14" s="9" t="n">
        <f t="shared" ref="H14:H19" si="10">AS26</f>
        <v>0.44367766986757246</v>
      </c>
      <c r="I14" s="9"/>
      <c r="J14" s="1" t="str">
        <f t="shared" ref="J14:K14" si="11">J2</f>
        <v>Firm-Fixed-Price</v>
      </c>
      <c r="K14" s="1" t="str">
        <f t="shared" si="11"/>
        <v>FFP</v>
      </c>
      <c r="L14" s="25" t="str">
        <f t="shared" ref="L14:AR14" si="12">IF(L2="","",L2/VLOOKUP(L$13,deflator,2,FALSE)/$C$12)</f>
      </c>
      <c r="M14" s="25" t="str">
        <f t="shared" si="12"/>
      </c>
      <c r="N14" s="25" t="str">
        <f t="shared" si="12"/>
      </c>
      <c r="O14" s="25" t="str">
        <f t="shared" si="12"/>
      </c>
      <c r="P14" s="25" t="str">
        <f t="shared" si="12"/>
      </c>
      <c r="Q14" s="25" t="str">
        <f t="shared" si="12"/>
      </c>
      <c r="R14" s="25" t="str">
        <f t="shared" si="12"/>
      </c>
      <c r="S14" s="25" t="str">
        <f t="shared" si="12"/>
      </c>
      <c r="T14" s="25" t="str">
        <f t="shared" si="12"/>
      </c>
      <c r="U14" s="25" t="str">
        <f t="shared" si="12"/>
      </c>
      <c r="V14" s="25" t="n">
        <f t="shared" si="12"/>
        <v>95.619870062953837</v>
      </c>
      <c r="W14" s="25" t="n">
        <f t="shared" si="12"/>
        <v>107.55773288470226</v>
      </c>
      <c r="X14" s="25" t="n">
        <f t="shared" si="12"/>
        <v>130.51336541522741</v>
      </c>
      <c r="Y14" s="25" t="n">
        <f t="shared" si="12"/>
        <v>166.38982375619835</v>
      </c>
      <c r="Z14" s="25" t="n">
        <f t="shared" si="12"/>
        <v>163.49821829046681</v>
      </c>
      <c r="AA14" s="25" t="n">
        <f t="shared" si="12"/>
        <v>184.86916895546787</v>
      </c>
      <c r="AB14" s="25" t="n">
        <f t="shared" si="12"/>
        <v>203.63318357665736</v>
      </c>
      <c r="AC14" s="25" t="n">
        <f t="shared" si="12"/>
        <v>227.04841122702365</v>
      </c>
      <c r="AD14" s="25" t="n">
        <f t="shared" si="12"/>
        <v>258.18092694211509</v>
      </c>
      <c r="AE14" s="25" t="n">
        <f t="shared" si="12"/>
        <v>249.17260099099929</v>
      </c>
      <c r="AF14" s="25" t="n">
        <f t="shared" si="12"/>
        <v>249.49257631408298</v>
      </c>
      <c r="AG14" s="25" t="n">
        <f t="shared" si="12"/>
        <v>237.85513726877045</v>
      </c>
      <c r="AH14" s="25" t="n">
        <f t="shared" si="12"/>
        <v>216.99654872929852</v>
      </c>
      <c r="AI14" s="25" t="n">
        <f t="shared" si="12"/>
        <v>180.00393140831827</v>
      </c>
      <c r="AJ14" s="25" t="n">
        <f t="shared" si="12"/>
        <v>176.58627455757838</v>
      </c>
      <c r="AK14" s="25" t="n">
        <f t="shared" si="12"/>
        <v>173.62422058715154</v>
      </c>
      <c r="AL14" s="25" t="n">
        <f t="shared" si="12"/>
        <v>179.81252561352915</v>
      </c>
      <c r="AM14" s="25" t="n">
        <f t="shared" si="12"/>
        <v>182.17937212114231</v>
      </c>
      <c r="AN14" s="25" t="n">
        <f t="shared" si="12"/>
        <v>204.53014210220053</v>
      </c>
      <c r="AO14" s="25" t="n">
        <f t="shared" si="12"/>
        <v>216.50084327026144</v>
      </c>
      <c r="AP14" s="25" t="n">
        <f t="shared" si="12"/>
        <v>237.31473721919198</v>
      </c>
      <c r="AQ14" s="25" t="n">
        <f t="shared" si="12"/>
        <v>226.92672660829132</v>
      </c>
      <c r="AR14" s="25" t="n">
        <f t="shared" si="12"/>
        <v>221.29348815377099</v>
      </c>
      <c r="AS14" s="25" t="n">
        <f>IF(AS2="","",AS2/VLOOKUP(AS$13,deflator,2,FALSE)/$C$12)</f>
        <v>111.05106868215715</v>
      </c>
    </row>
    <row r="15">
      <c r="A15" s="31" t="str">
        <f t="shared" ref="A15" si="13">A3</f>
        <v>Less Common</v>
      </c>
      <c r="B15" s="31" t="str">
        <f t="shared" si="7"/>
        <v>Other FP</v>
      </c>
      <c r="C15" s="27" t="n">
        <f t="shared" si="3"/>
        <v>9.4394368296563851</v>
      </c>
      <c r="D15" s="27" t="n">
        <f t="shared" si="4"/>
        <v>18.5495241597119</v>
      </c>
      <c r="E15" s="27" t="n">
        <f t="shared" si="4"/>
        <v>9.3949271595106243</v>
      </c>
      <c r="F15" s="10" t="n">
        <f t="shared" si="8"/>
        <v>-0.49352193195792793</v>
      </c>
      <c r="G15" s="23" t="n">
        <f t="shared" si="9"/>
        <v>-4.7152887348027583E-3</v>
      </c>
      <c r="H15" s="9" t="n">
        <f t="shared" si="10"/>
        <v>3.7535157834793345E-2</v>
      </c>
      <c r="I15" s="9"/>
      <c r="J15" s="1" t="str">
        <f t="shared" ref="J15:K15" si="14">J3</f>
        <v>Less Common</v>
      </c>
      <c r="K15" s="1" t="str">
        <f t="shared" si="14"/>
        <v>Other FP</v>
      </c>
      <c r="L15" s="25" t="str">
        <f t="shared" ref="L15:AR15" si="15">IF(L3="","",L3/VLOOKUP(L$13,deflator,2,FALSE)/$C$12)</f>
      </c>
      <c r="M15" s="25" t="str">
        <f t="shared" si="15"/>
      </c>
      <c r="N15" s="25" t="str">
        <f t="shared" si="15"/>
      </c>
      <c r="O15" s="25" t="str">
        <f t="shared" si="15"/>
      </c>
      <c r="P15" s="25" t="str">
        <f t="shared" si="15"/>
      </c>
      <c r="Q15" s="25" t="str">
        <f t="shared" si="15"/>
      </c>
      <c r="R15" s="25" t="str">
        <f t="shared" si="15"/>
      </c>
      <c r="S15" s="25" t="str">
        <f t="shared" si="15"/>
      </c>
      <c r="T15" s="25" t="str">
        <f t="shared" si="15"/>
      </c>
      <c r="U15" s="25" t="str">
        <f t="shared" si="15"/>
      </c>
      <c r="V15" s="25" t="n">
        <f t="shared" si="15"/>
        <v>11.051272110316491</v>
      </c>
      <c r="W15" s="25" t="n">
        <f t="shared" si="15"/>
        <v>15.657671095191015</v>
      </c>
      <c r="X15" s="25" t="n">
        <f t="shared" si="15"/>
        <v>16.03015306129253</v>
      </c>
      <c r="Y15" s="25" t="n">
        <f t="shared" si="15"/>
        <v>17.634442895086998</v>
      </c>
      <c r="Z15" s="25" t="n">
        <f t="shared" si="15"/>
        <v>20.548268208715367</v>
      </c>
      <c r="AA15" s="25" t="n">
        <f t="shared" si="15"/>
        <v>35.46838364387407</v>
      </c>
      <c r="AB15" s="25" t="n">
        <f t="shared" si="15"/>
        <v>30.558039063583987</v>
      </c>
      <c r="AC15" s="25" t="n">
        <f t="shared" si="15"/>
        <v>25.883936753564011</v>
      </c>
      <c r="AD15" s="25" t="n">
        <f t="shared" si="15"/>
        <v>33.858094700031401</v>
      </c>
      <c r="AE15" s="25" t="n">
        <f t="shared" si="15"/>
        <v>34.461448378000817</v>
      </c>
      <c r="AF15" s="25" t="n">
        <f t="shared" si="15"/>
        <v>24.852198580017191</v>
      </c>
      <c r="AG15" s="25" t="n">
        <f t="shared" si="15"/>
        <v>27.608777854279783</v>
      </c>
      <c r="AH15" s="25" t="n">
        <f t="shared" si="15"/>
        <v>35.661932270012564</v>
      </c>
      <c r="AI15" s="25" t="n">
        <f t="shared" si="15"/>
        <v>23.402020500511117</v>
      </c>
      <c r="AJ15" s="25" t="n">
        <f t="shared" si="15"/>
        <v>14.957775515716046</v>
      </c>
      <c r="AK15" s="25" t="n">
        <f t="shared" si="15"/>
        <v>11.415062059739173</v>
      </c>
      <c r="AL15" s="25" t="n">
        <f t="shared" si="15"/>
        <v>9.4394368296563851</v>
      </c>
      <c r="AM15" s="25" t="n">
        <f t="shared" si="15"/>
        <v>11.214912327848344</v>
      </c>
      <c r="AN15" s="25" t="n">
        <f t="shared" si="15"/>
        <v>12.478513153604888</v>
      </c>
      <c r="AO15" s="25" t="n">
        <f t="shared" si="15"/>
        <v>11.794390044751687</v>
      </c>
      <c r="AP15" s="25" t="n">
        <f t="shared" si="15"/>
        <v>11.023165600334515</v>
      </c>
      <c r="AQ15" s="25" t="n">
        <f t="shared" si="15"/>
        <v>12.083119720918589</v>
      </c>
      <c r="AR15" s="25" t="n">
        <f t="shared" si="15"/>
        <v>18.5495241597119</v>
      </c>
      <c r="AS15" s="25" t="n">
        <f t="shared" ref="AS15" si="16">IF(AS3="","",AS3/VLOOKUP(AS$13,deflator,2,FALSE)/$C$12)</f>
        <v>9.3949271595106243</v>
      </c>
    </row>
    <row r="16">
      <c r="A16" s="31" t="str">
        <f t="shared" ref="A16" si="17">A4</f>
        <v>Less Common</v>
      </c>
      <c r="B16" s="31" t="str">
        <f t="shared" si="7"/>
        <v>T&amp;M/LH/FPLOE</v>
      </c>
      <c r="C16" s="27" t="n">
        <f t="shared" si="3"/>
        <v>3.394928458594292</v>
      </c>
      <c r="D16" s="27" t="n">
        <f t="shared" si="4"/>
        <v>3.7682821333728</v>
      </c>
      <c r="E16" s="27" t="n">
        <f t="shared" si="4"/>
        <v>2.8233276901021771</v>
      </c>
      <c r="F16" s="10" t="n">
        <f t="shared" si="8"/>
        <v>-0.25076531157311244</v>
      </c>
      <c r="G16" s="23" t="n">
        <f t="shared" si="9"/>
        <v>-0.16836901733381227</v>
      </c>
      <c r="H16" s="9" t="n">
        <f t="shared" si="10"/>
        <v>1.1279922522874339E-2</v>
      </c>
      <c r="I16" s="9"/>
      <c r="J16" s="1" t="str">
        <f t="shared" ref="J16:K16" si="18">J4</f>
        <v>Less Common</v>
      </c>
      <c r="K16" s="1" t="str">
        <f t="shared" si="18"/>
        <v>T&amp;M/LH/FPLOE</v>
      </c>
      <c r="L16" s="25" t="str">
        <f t="shared" ref="L16:AR16" si="19">IF(L4="","",L4/VLOOKUP(L$13,deflator,2,FALSE)/$C$12)</f>
      </c>
      <c r="M16" s="25" t="str">
        <f t="shared" si="19"/>
      </c>
      <c r="N16" s="25" t="str">
        <f t="shared" si="19"/>
      </c>
      <c r="O16" s="25" t="str">
        <f t="shared" si="19"/>
      </c>
      <c r="P16" s="25" t="str">
        <f t="shared" si="19"/>
      </c>
      <c r="Q16" s="25" t="str">
        <f t="shared" si="19"/>
      </c>
      <c r="R16" s="25" t="str">
        <f t="shared" si="19"/>
      </c>
      <c r="S16" s="25" t="str">
        <f t="shared" si="19"/>
      </c>
      <c r="T16" s="25" t="str">
        <f t="shared" si="19"/>
      </c>
      <c r="U16" s="25" t="str">
        <f t="shared" si="19"/>
      </c>
      <c r="V16" s="25" t="n">
        <f t="shared" si="19"/>
        <v>8.3563520852692807</v>
      </c>
      <c r="W16" s="25" t="n">
        <f t="shared" si="19"/>
        <v>7.6742399898052076</v>
      </c>
      <c r="X16" s="25" t="n">
        <f t="shared" si="19"/>
        <v>9.5374239067405053</v>
      </c>
      <c r="Y16" s="25" t="n">
        <f t="shared" si="19"/>
        <v>12.447209382598887</v>
      </c>
      <c r="Z16" s="25" t="n">
        <f t="shared" si="19"/>
        <v>14.678510529652716</v>
      </c>
      <c r="AA16" s="25" t="n">
        <f t="shared" si="19"/>
        <v>16.600099382539643</v>
      </c>
      <c r="AB16" s="25" t="n">
        <f t="shared" si="19"/>
        <v>19.818919428582454</v>
      </c>
      <c r="AC16" s="25" t="n">
        <f t="shared" si="19"/>
        <v>21.103452688296592</v>
      </c>
      <c r="AD16" s="25" t="n">
        <f t="shared" si="19"/>
        <v>23.129897335733503</v>
      </c>
      <c r="AE16" s="25" t="n">
        <f t="shared" si="19"/>
        <v>21.603563016456889</v>
      </c>
      <c r="AF16" s="25" t="n">
        <f t="shared" si="19"/>
        <v>21.023776256113976</v>
      </c>
      <c r="AG16" s="25" t="n">
        <f t="shared" si="19"/>
        <v>14.612893428712148</v>
      </c>
      <c r="AH16" s="25" t="n">
        <f t="shared" si="19"/>
        <v>10.507695026239128</v>
      </c>
      <c r="AI16" s="25" t="n">
        <f t="shared" si="19"/>
        <v>6.0270932791633909</v>
      </c>
      <c r="AJ16" s="25" t="n">
        <f t="shared" si="19"/>
        <v>3.6271912469620147</v>
      </c>
      <c r="AK16" s="25" t="n">
        <f t="shared" si="19"/>
        <v>3.1173807581007358</v>
      </c>
      <c r="AL16" s="25" t="n">
        <f t="shared" si="19"/>
        <v>3.394928458594292</v>
      </c>
      <c r="AM16" s="25" t="n">
        <f t="shared" si="19"/>
        <v>3.6894862532153083</v>
      </c>
      <c r="AN16" s="25" t="n">
        <f t="shared" si="19"/>
        <v>5.2531054529481649</v>
      </c>
      <c r="AO16" s="25" t="n">
        <f t="shared" si="19"/>
        <v>4.7858298174764826</v>
      </c>
      <c r="AP16" s="25" t="n">
        <f t="shared" si="19"/>
        <v>4.7799665243837453</v>
      </c>
      <c r="AQ16" s="25" t="n">
        <f t="shared" si="19"/>
        <v>4.0332998182231403</v>
      </c>
      <c r="AR16" s="25" t="n">
        <f t="shared" si="19"/>
        <v>3.7682821333728</v>
      </c>
      <c r="AS16" s="25" t="n">
        <f t="shared" ref="AS16" si="20">IF(AS4="","",AS4/VLOOKUP(AS$13,deflator,2,FALSE)/$C$12)</f>
        <v>2.8233276901021771</v>
      </c>
    </row>
    <row r="17">
      <c r="A17" s="31" t="str">
        <f t="shared" ref="A17" si="21">A5</f>
        <v>Incentive</v>
      </c>
      <c r="B17" s="31" t="str">
        <f t="shared" si="7"/>
        <v>Incentive</v>
      </c>
      <c r="C17" s="27" t="n">
        <f t="shared" si="3"/>
        <v>45.350995678598089</v>
      </c>
      <c r="D17" s="27" t="n">
        <f t="shared" si="4"/>
        <v>54.702331872466104</v>
      </c>
      <c r="E17" s="27" t="n">
        <f t="shared" si="4"/>
        <v>53.468661038506319</v>
      </c>
      <c r="F17" s="16" t="n">
        <f t="shared" si="8"/>
        <v>-2.2552435915090152E-2</v>
      </c>
      <c r="G17" s="23" t="n">
        <f t="shared" si="9"/>
        <v>0.1789964087544631</v>
      </c>
      <c r="H17" s="9" t="n">
        <f t="shared" si="10"/>
        <v>0.21362109542954041</v>
      </c>
      <c r="I17" s="9"/>
      <c r="J17" s="1" t="str">
        <f t="shared" ref="J17:K17" si="22">J5</f>
        <v>Incentive</v>
      </c>
      <c r="K17" s="1" t="str">
        <f t="shared" si="22"/>
        <v>Incentive</v>
      </c>
      <c r="L17" s="25" t="str">
        <f t="shared" ref="L17:AR17" si="23">IF(L5="","",L5/VLOOKUP(L$13,deflator,2,FALSE)/$C$12)</f>
      </c>
      <c r="M17" s="25" t="str">
        <f t="shared" si="23"/>
      </c>
      <c r="N17" s="25" t="str">
        <f t="shared" si="23"/>
      </c>
      <c r="O17" s="25" t="str">
        <f t="shared" si="23"/>
      </c>
      <c r="P17" s="25" t="str">
        <f t="shared" si="23"/>
      </c>
      <c r="Q17" s="25" t="str">
        <f t="shared" si="23"/>
      </c>
      <c r="R17" s="25" t="str">
        <f t="shared" si="23"/>
      </c>
      <c r="S17" s="25" t="str">
        <f t="shared" si="23"/>
      </c>
      <c r="T17" s="25" t="str">
        <f t="shared" si="23"/>
      </c>
      <c r="U17" s="25" t="str">
        <f t="shared" si="23"/>
      </c>
      <c r="V17" s="25" t="n">
        <f t="shared" si="23"/>
        <v>9.0659490143133805</v>
      </c>
      <c r="W17" s="25" t="n">
        <f t="shared" si="23"/>
        <v>11.052372330957581</v>
      </c>
      <c r="X17" s="25" t="n">
        <f t="shared" si="23"/>
        <v>15.625732368790183</v>
      </c>
      <c r="Y17" s="25" t="n">
        <f t="shared" si="23"/>
        <v>17.034411164983826</v>
      </c>
      <c r="Z17" s="25" t="n">
        <f t="shared" si="23"/>
        <v>19.494135615863968</v>
      </c>
      <c r="AA17" s="25" t="n">
        <f t="shared" si="23"/>
        <v>24.652355874514893</v>
      </c>
      <c r="AB17" s="25" t="n">
        <f t="shared" si="23"/>
        <v>28.527173856343818</v>
      </c>
      <c r="AC17" s="25" t="n">
        <f t="shared" si="23"/>
        <v>25.448563820114909</v>
      </c>
      <c r="AD17" s="25" t="n">
        <f t="shared" si="23"/>
        <v>30.364241225270316</v>
      </c>
      <c r="AE17" s="25" t="n">
        <f t="shared" si="23"/>
        <v>30.836065869934355</v>
      </c>
      <c r="AF17" s="25" t="n">
        <f t="shared" si="23"/>
        <v>42.873501239502716</v>
      </c>
      <c r="AG17" s="25" t="n">
        <f t="shared" si="23"/>
        <v>64.743166261175659</v>
      </c>
      <c r="AH17" s="25" t="n">
        <f t="shared" si="23"/>
        <v>53.167694279390105</v>
      </c>
      <c r="AI17" s="25" t="n">
        <f t="shared" si="23"/>
        <v>56.608931181733922</v>
      </c>
      <c r="AJ17" s="25" t="n">
        <f t="shared" si="23"/>
        <v>46.039008007243154</v>
      </c>
      <c r="AK17" s="25" t="n">
        <f t="shared" si="23"/>
        <v>45.97925629074998</v>
      </c>
      <c r="AL17" s="25" t="n">
        <f t="shared" si="23"/>
        <v>45.350995678598089</v>
      </c>
      <c r="AM17" s="25" t="n">
        <f t="shared" si="23"/>
        <v>42.58593767332821</v>
      </c>
      <c r="AN17" s="25" t="n">
        <f t="shared" si="23"/>
        <v>55.277808647427996</v>
      </c>
      <c r="AO17" s="25" t="n">
        <f t="shared" si="23"/>
        <v>67.389694466238211</v>
      </c>
      <c r="AP17" s="25" t="n">
        <f t="shared" si="23"/>
        <v>64.688752373979995</v>
      </c>
      <c r="AQ17" s="25" t="n">
        <f t="shared" si="23"/>
        <v>56.379837193395566</v>
      </c>
      <c r="AR17" s="25" t="n">
        <f t="shared" si="23"/>
        <v>54.702331872466104</v>
      </c>
      <c r="AS17" s="25" t="n">
        <f t="shared" ref="AS17" si="24">IF(AS5="","",AS5/VLOOKUP(AS$13,deflator,2,FALSE)/$C$12)</f>
        <v>53.468661038506319</v>
      </c>
    </row>
    <row r="18">
      <c r="A18" s="31" t="str">
        <f t="shared" ref="A18" si="25">A6</f>
        <v>Other Cost-Based</v>
      </c>
      <c r="B18" s="31" t="str">
        <f t="shared" si="7"/>
        <v>Other CB</v>
      </c>
      <c r="C18" s="27" t="n">
        <f t="shared" si="3"/>
        <v>85.561656235506504</v>
      </c>
      <c r="D18" s="27" t="n">
        <f t="shared" si="4"/>
        <v>88.612259401480898</v>
      </c>
      <c r="E18" s="27" t="n">
        <f t="shared" si="4"/>
        <v>56.867054069997749</v>
      </c>
      <c r="F18" s="10" t="n">
        <f t="shared" si="8"/>
        <v>-0.35824845846276454</v>
      </c>
      <c r="G18" s="23" t="n">
        <f t="shared" si="9"/>
        <v>-0.33536753994718749</v>
      </c>
      <c r="H18" s="9" t="n">
        <f t="shared" si="10"/>
        <v>0.2271985523545324</v>
      </c>
      <c r="I18" s="9"/>
      <c r="J18" s="1" t="str">
        <f t="shared" ref="J18:K18" si="26">J6</f>
        <v>Other Cost-Based</v>
      </c>
      <c r="K18" s="1" t="str">
        <f t="shared" si="26"/>
        <v>Other CB</v>
      </c>
      <c r="L18" s="25" t="str">
        <f t="shared" ref="L18:AR18" si="27">IF(L6="","",L6/VLOOKUP(L$13,deflator,2,FALSE)/$C$12)</f>
      </c>
      <c r="M18" s="25" t="str">
        <f t="shared" si="27"/>
      </c>
      <c r="N18" s="25" t="str">
        <f t="shared" si="27"/>
      </c>
      <c r="O18" s="25" t="str">
        <f t="shared" si="27"/>
      </c>
      <c r="P18" s="25" t="str">
        <f t="shared" si="27"/>
      </c>
      <c r="Q18" s="25" t="str">
        <f t="shared" si="27"/>
      </c>
      <c r="R18" s="25" t="str">
        <f t="shared" si="27"/>
      </c>
      <c r="S18" s="25" t="str">
        <f t="shared" si="27"/>
      </c>
      <c r="T18" s="25" t="str">
        <f t="shared" si="27"/>
      </c>
      <c r="U18" s="25" t="str">
        <f t="shared" si="27"/>
      </c>
      <c r="V18" s="25" t="n">
        <f t="shared" si="27"/>
        <v>54.811338155870345</v>
      </c>
      <c r="W18" s="25" t="n">
        <f t="shared" si="27"/>
        <v>58.532350718182748</v>
      </c>
      <c r="X18" s="25" t="n">
        <f t="shared" si="27"/>
        <v>63.883596678101398</v>
      </c>
      <c r="Y18" s="25" t="n">
        <f t="shared" si="27"/>
        <v>79.13975526495318</v>
      </c>
      <c r="Z18" s="25" t="n">
        <f t="shared" si="27"/>
        <v>91.236458292125036</v>
      </c>
      <c r="AA18" s="25" t="n">
        <f t="shared" si="27"/>
        <v>91.6764044307901</v>
      </c>
      <c r="AB18" s="25" t="n">
        <f t="shared" si="27"/>
        <v>99.493325708981814</v>
      </c>
      <c r="AC18" s="25" t="n">
        <f t="shared" si="27"/>
        <v>96.083232052012235</v>
      </c>
      <c r="AD18" s="25" t="n">
        <f t="shared" si="27"/>
        <v>94.497771949599198</v>
      </c>
      <c r="AE18" s="25" t="n">
        <f t="shared" si="27"/>
        <v>96.798511310705749</v>
      </c>
      <c r="AF18" s="25" t="n">
        <f t="shared" si="27"/>
        <v>103.00597949966823</v>
      </c>
      <c r="AG18" s="25" t="n">
        <f t="shared" si="27"/>
        <v>106.40439312814199</v>
      </c>
      <c r="AH18" s="25" t="n">
        <f t="shared" si="27"/>
        <v>99.905213704573029</v>
      </c>
      <c r="AI18" s="25" t="n">
        <f t="shared" si="27"/>
        <v>92.048515403733347</v>
      </c>
      <c r="AJ18" s="25" t="n">
        <f t="shared" si="27"/>
        <v>91.464822688210845</v>
      </c>
      <c r="AK18" s="25" t="n">
        <f t="shared" si="27"/>
        <v>88.38973433158634</v>
      </c>
      <c r="AL18" s="25" t="n">
        <f t="shared" si="27"/>
        <v>85.561656235506504</v>
      </c>
      <c r="AM18" s="25" t="n">
        <f t="shared" si="27"/>
        <v>90.005417904384259</v>
      </c>
      <c r="AN18" s="25" t="n">
        <f t="shared" si="27"/>
        <v>88.077538192942896</v>
      </c>
      <c r="AO18" s="25" t="n">
        <f t="shared" si="27"/>
        <v>93.57715871391234</v>
      </c>
      <c r="AP18" s="25" t="n">
        <f t="shared" si="27"/>
        <v>90.951634787671566</v>
      </c>
      <c r="AQ18" s="25" t="n">
        <f t="shared" si="27"/>
        <v>89.335024825443625</v>
      </c>
      <c r="AR18" s="25" t="n">
        <f t="shared" si="27"/>
        <v>88.612259401480898</v>
      </c>
      <c r="AS18" s="25" t="n">
        <f t="shared" ref="AS18" si="28">IF(AS6="","",AS6/VLOOKUP(AS$13,deflator,2,FALSE)/$C$12)</f>
        <v>56.867054069997749</v>
      </c>
    </row>
    <row r="19">
      <c r="A19" s="31" t="str">
        <f t="shared" ref="A19" si="29">A7</f>
        <v>Undefinitized
Contract Award</v>
      </c>
      <c r="B19" s="31" t="str">
        <f t="shared" si="7"/>
        <v>UCA</v>
      </c>
      <c r="C19" s="27" t="n">
        <f t="shared" si="3"/>
        <v>30.399065274775474</v>
      </c>
      <c r="D19" s="27" t="n">
        <f t="shared" si="4"/>
        <v>27.3943388664004</v>
      </c>
      <c r="E19" s="27" t="n">
        <f t="shared" si="4"/>
        <v>16.691678982483289</v>
      </c>
      <c r="F19" s="16" t="n">
        <f t="shared" si="8"/>
        <v>-0.39068874544163923</v>
      </c>
      <c r="G19" s="23" t="n">
        <f t="shared" si="9"/>
        <v>-0.45091472939683763</v>
      </c>
      <c r="H19" s="9" t="n">
        <f t="shared" si="10"/>
        <v>6.6687563883981019E-2</v>
      </c>
      <c r="I19" s="9"/>
      <c r="J19" s="1" t="str">
        <f t="shared" ref="J19:K21" si="30">J7</f>
        <v>Undefinitized
Contract Award</v>
      </c>
      <c r="K19" s="1" t="str">
        <f t="shared" si="30"/>
        <v>UCA</v>
      </c>
      <c r="L19" s="25" t="str">
        <f t="shared" ref="L19:AR21" si="31">IF(L7="","",L7/VLOOKUP(L$13,deflator,2,FALSE)/$C$12)</f>
      </c>
      <c r="M19" s="25" t="str">
        <f t="shared" si="31"/>
      </c>
      <c r="N19" s="25" t="str">
        <f t="shared" si="31"/>
      </c>
      <c r="O19" s="25" t="str">
        <f t="shared" si="31"/>
      </c>
      <c r="P19" s="25" t="str">
        <f t="shared" si="31"/>
      </c>
      <c r="Q19" s="25" t="str">
        <f t="shared" si="31"/>
      </c>
      <c r="R19" s="25" t="str">
        <f t="shared" si="31"/>
      </c>
      <c r="S19" s="25" t="str">
        <f t="shared" si="31"/>
      </c>
      <c r="T19" s="25" t="str">
        <f t="shared" si="31"/>
      </c>
      <c r="U19" s="25" t="str">
        <f t="shared" si="31"/>
      </c>
      <c r="V19" s="25" t="n">
        <f t="shared" si="31"/>
        <v>14.827620165196441</v>
      </c>
      <c r="W19" s="25" t="n">
        <f t="shared" si="31"/>
        <v>16.222019181962693</v>
      </c>
      <c r="X19" s="25" t="n">
        <f t="shared" si="31"/>
        <v>14.801868443270561</v>
      </c>
      <c r="Y19" s="25" t="n">
        <f t="shared" si="31"/>
        <v>15.544086310317013</v>
      </c>
      <c r="Z19" s="25" t="n">
        <f t="shared" si="31"/>
        <v>17.784834264980461</v>
      </c>
      <c r="AA19" s="25" t="n">
        <f t="shared" si="31"/>
        <v>18.058465325966054</v>
      </c>
      <c r="AB19" s="25" t="n">
        <f t="shared" si="31"/>
        <v>18.729480560437295</v>
      </c>
      <c r="AC19" s="25" t="n">
        <f t="shared" si="31"/>
        <v>24.042758594439722</v>
      </c>
      <c r="AD19" s="25" t="n">
        <f t="shared" si="31"/>
        <v>19.565487110008625</v>
      </c>
      <c r="AE19" s="25" t="n">
        <f t="shared" si="31"/>
        <v>21.61494491175797</v>
      </c>
      <c r="AF19" s="25" t="n">
        <f t="shared" si="31"/>
        <v>30.602514288261382</v>
      </c>
      <c r="AG19" s="25" t="n">
        <f t="shared" si="31"/>
        <v>19.044721286849274</v>
      </c>
      <c r="AH19" s="25" t="n">
        <f t="shared" si="31"/>
        <v>29.389307848425808</v>
      </c>
      <c r="AI19" s="25" t="n">
        <f t="shared" si="31"/>
        <v>20.230336885678064</v>
      </c>
      <c r="AJ19" s="25" t="n">
        <f t="shared" si="31"/>
        <v>10.007289165963789</v>
      </c>
      <c r="AK19" s="25" t="n">
        <f t="shared" si="31"/>
        <v>5.2140414677133</v>
      </c>
      <c r="AL19" s="25" t="n">
        <f t="shared" si="31"/>
        <v>30.399065274775474</v>
      </c>
      <c r="AM19" s="25" t="n">
        <f t="shared" si="31"/>
        <v>43.934399209625219</v>
      </c>
      <c r="AN19" s="25" t="n">
        <f t="shared" si="31"/>
        <v>44.278648330839701</v>
      </c>
      <c r="AO19" s="25" t="n">
        <f t="shared" si="31"/>
        <v>35.860522807114094</v>
      </c>
      <c r="AP19" s="25" t="n">
        <f t="shared" si="31"/>
        <v>58.313529345635359</v>
      </c>
      <c r="AQ19" s="25" t="n">
        <f t="shared" si="31"/>
        <v>25.124595661485664</v>
      </c>
      <c r="AR19" s="25" t="n">
        <f t="shared" si="31"/>
        <v>27.3943388664004</v>
      </c>
      <c r="AS19" s="25" t="n">
        <f t="shared" ref="AS19:AS21" si="32">IF(AS7="","",AS7/VLOOKUP(AS$13,deflator,2,FALSE)/$C$12)</f>
        <v>16.691678982483289</v>
      </c>
    </row>
    <row r="20">
      <c r="A20" s="31" t="str">
        <f t="shared" ref="A20" si="33">A8</f>
        <v>Unclear</v>
      </c>
      <c r="B20" s="31" t="str">
        <f t="shared" si="7"/>
        <v>Combination/Other</v>
      </c>
      <c r="C20" s="27" t="n">
        <f t="shared" ref="C20:C21" si="34">AL20</f>
        <v>0</v>
      </c>
      <c r="D20" s="27" t="n">
        <f t="shared" ref="D20:D21" si="35">AR20</f>
        <v>4.6746199999999998E-4</v>
      </c>
      <c r="E20" s="27" t="str">
        <f t="shared" ref="E20:E21" si="36">AS20</f>
      </c>
      <c r="F20" s="16" t="e">
        <f t="shared" ref="F20:F21" si="37">(AS20/AR20)-1</f>
        <v>#VALUE!</v>
      </c>
      <c r="G20" s="23" t="e">
        <f t="shared" ref="G20:G21" si="38">(AS20/AL20)-1</f>
        <v>#VALUE!</v>
      </c>
      <c r="H20" s="9" t="n">
        <f>AS33</f>
        <v>3.8106705998708007E-8</v>
      </c>
      <c r="I20" s="9"/>
      <c r="J20" s="1" t="str">
        <f t="shared" si="30"/>
        <v>Unclear</v>
      </c>
      <c r="K20" s="1" t="str">
        <f t="shared" si="30"/>
        <v>Combination/Other</v>
      </c>
      <c r="L20" s="25" t="str">
        <f t="shared" si="31"/>
      </c>
      <c r="M20" s="25" t="str">
        <f t="shared" si="31"/>
      </c>
      <c r="N20" s="25" t="str">
        <f t="shared" si="31"/>
      </c>
      <c r="O20" s="25" t="str">
        <f t="shared" si="31"/>
      </c>
      <c r="P20" s="25" t="str">
        <f t="shared" si="31"/>
      </c>
      <c r="Q20" s="25" t="str">
        <f t="shared" si="31"/>
      </c>
      <c r="R20" s="25" t="str">
        <f t="shared" si="31"/>
      </c>
      <c r="S20" s="25" t="str">
        <f t="shared" si="31"/>
      </c>
      <c r="T20" s="25" t="str">
        <f t="shared" si="31"/>
      </c>
      <c r="U20" s="25" t="str">
        <f t="shared" si="31"/>
      </c>
      <c r="V20" s="25" t="n">
        <f t="shared" si="31"/>
        <v>8.4416140088125462E-3</v>
      </c>
      <c r="W20" s="25" t="n">
        <f t="shared" si="31"/>
        <v>0.32540051907894868</v>
      </c>
      <c r="X20" s="25" t="n">
        <f t="shared" si="31"/>
        <v>0.10244625047478242</v>
      </c>
      <c r="Y20" s="25" t="n">
        <f t="shared" si="31"/>
        <v>0.30869081842769536</v>
      </c>
      <c r="Z20" s="25" t="n">
        <f t="shared" si="31"/>
        <v>0.7365112558796898</v>
      </c>
      <c r="AA20" s="25" t="n">
        <f t="shared" si="31"/>
        <v>1.502921036772523</v>
      </c>
      <c r="AB20" s="25" t="n">
        <f t="shared" si="31"/>
        <v>5.3319934402811375</v>
      </c>
      <c r="AC20" s="25" t="n">
        <f t="shared" si="31"/>
        <v>25.830885567470382</v>
      </c>
      <c r="AD20" s="25" t="n">
        <f t="shared" si="31"/>
        <v>36.092458603501669</v>
      </c>
      <c r="AE20" s="25" t="n">
        <f t="shared" si="31"/>
        <v>44.644934176523954</v>
      </c>
      <c r="AF20" s="25" t="n">
        <f t="shared" si="31"/>
        <v>0.73944525646435322</v>
      </c>
      <c r="AG20" s="25" t="n">
        <f t="shared" si="31"/>
        <v>0.3029770393323799</v>
      </c>
      <c r="AH20" s="25" t="n">
        <f t="shared" si="31"/>
        <v>-3.7212200872615312E-3</v>
      </c>
      <c r="AI20" s="25" t="n">
        <f t="shared" si="31"/>
        <v>-4.5827456465700356E-2</v>
      </c>
      <c r="AJ20" s="25" t="n">
        <f t="shared" si="31"/>
        <v>-3.4371130840238809E-2</v>
      </c>
      <c r="AK20" s="25" t="n">
        <f t="shared" si="31"/>
        <v>3.675490283548733E-4</v>
      </c>
      <c r="AL20" s="25" t="n">
        <f t="shared" si="31"/>
        <v>0</v>
      </c>
      <c r="AM20" s="25" t="n">
        <f t="shared" si="31"/>
        <v>0</v>
      </c>
      <c r="AN20" s="25" t="n">
        <f t="shared" si="31"/>
        <v>0</v>
      </c>
      <c r="AO20" s="25" t="n">
        <f t="shared" si="31"/>
        <v>0</v>
      </c>
      <c r="AP20" s="25" t="n">
        <f t="shared" si="31"/>
        <v>6.950396767587113E-5</v>
      </c>
      <c r="AQ20" s="25" t="n">
        <f t="shared" si="31"/>
        <v>0</v>
      </c>
      <c r="AR20" s="25" t="n">
        <f t="shared" si="31"/>
        <v>4.6746199999999998E-4</v>
      </c>
      <c r="AS20" s="25" t="str">
        <f t="shared" si="32"/>
      </c>
    </row>
    <row r="21">
      <c r="A21" s="31" t="str">
        <f t="shared" ref="A21" si="39">A9</f>
        <v>Unclear</v>
      </c>
      <c r="B21" s="31" t="str">
        <f t="shared" si="7"/>
      </c>
      <c r="C21" s="27" t="n">
        <f t="shared" si="34"/>
        <v>0.96959599773689531</v>
      </c>
      <c r="D21" s="27" t="n">
        <f t="shared" si="35"/>
        <v>0</v>
      </c>
      <c r="E21" s="27" t="n">
        <f t="shared" si="36"/>
        <v>9.5379837943531944E-6</v>
      </c>
      <c r="F21" s="16" t="e">
        <f t="shared" si="37"/>
        <v>#DIV/0!</v>
      </c>
      <c r="G21" s="23" t="n">
        <f t="shared" si="38"/>
        <v>-0.99999016292990417</v>
      </c>
      <c r="H21" s="9" t="b">
        <f>AS34</f>
        <v>1</v>
      </c>
      <c r="I21" s="9"/>
      <c r="J21" s="1" t="str">
        <f t="shared" si="30"/>
        <v>Unclear</v>
      </c>
      <c r="K21" s="1" t="n">
        <f t="shared" si="30"/>
        <v>0</v>
      </c>
      <c r="L21" s="25" t="n">
        <f t="shared" si="31"/>
        <v>239.19968123054471</v>
      </c>
      <c r="M21" s="25" t="n">
        <f t="shared" si="31"/>
        <v>261.29072911994291</v>
      </c>
      <c r="N21" s="25" t="n">
        <f t="shared" si="31"/>
        <v>231.05264270919878</v>
      </c>
      <c r="O21" s="25" t="n">
        <f t="shared" si="31"/>
        <v>222.03007008275242</v>
      </c>
      <c r="P21" s="25" t="n">
        <f t="shared" si="31"/>
        <v>209.75545071641369</v>
      </c>
      <c r="Q21" s="25" t="n">
        <f t="shared" si="31"/>
        <v>204.40529624658194</v>
      </c>
      <c r="R21" s="25" t="n">
        <f t="shared" si="31"/>
        <v>203.82966328577427</v>
      </c>
      <c r="S21" s="25" t="n">
        <f t="shared" si="31"/>
        <v>196.10140143807629</v>
      </c>
      <c r="T21" s="25" t="n">
        <f t="shared" si="31"/>
        <v>195.32573317812</v>
      </c>
      <c r="U21" s="25" t="n">
        <f t="shared" si="31"/>
        <v>201.52929472562869</v>
      </c>
      <c r="V21" s="25" t="n">
        <f t="shared" si="31"/>
        <v>19.823909373450423</v>
      </c>
      <c r="W21" s="25" t="n">
        <f t="shared" si="31"/>
        <v>10.124886359750779</v>
      </c>
      <c r="X21" s="25" t="n">
        <f t="shared" si="31"/>
        <v>13.215352683903818</v>
      </c>
      <c r="Y21" s="25" t="n">
        <f t="shared" si="31"/>
        <v>13.843808422218521</v>
      </c>
      <c r="Z21" s="25" t="n">
        <f t="shared" si="31"/>
        <v>13.789225170762702</v>
      </c>
      <c r="AA21" s="25" t="n">
        <f t="shared" si="31"/>
        <v>10.698362741506523</v>
      </c>
      <c r="AB21" s="25" t="n">
        <f t="shared" si="31"/>
        <v>6.5885867123433117</v>
      </c>
      <c r="AC21" s="25" t="n">
        <f t="shared" si="31"/>
        <v>1.1155758769678652</v>
      </c>
      <c r="AD21" s="25" t="n">
        <f t="shared" si="31"/>
        <v>8.1752205938307725</v>
      </c>
      <c r="AE21" s="25" t="n">
        <f t="shared" si="31"/>
        <v>4.3706991551739911</v>
      </c>
      <c r="AF21" s="25" t="n">
        <f t="shared" si="31"/>
        <v>1.51679420085796</v>
      </c>
      <c r="AG21" s="25" t="n">
        <f t="shared" si="31"/>
        <v>2.0705587404092074</v>
      </c>
      <c r="AH21" s="25" t="n">
        <f t="shared" si="31"/>
        <v>4.7468864007980205</v>
      </c>
      <c r="AI21" s="25" t="n">
        <f t="shared" si="31"/>
        <v>0.86426919259586654</v>
      </c>
      <c r="AJ21" s="25" t="n">
        <f t="shared" si="31"/>
        <v>1.032159668167292</v>
      </c>
      <c r="AK21" s="25" t="n">
        <f t="shared" si="31"/>
        <v>1.1297985628835769</v>
      </c>
      <c r="AL21" s="25" t="n">
        <f t="shared" si="31"/>
        <v>0.96959599773689531</v>
      </c>
      <c r="AM21" s="25" t="n">
        <f t="shared" si="31"/>
        <v>1.1018769079802737</v>
      </c>
      <c r="AN21" s="25" t="n">
        <f t="shared" si="31"/>
        <v>2.3071991688199773E-5</v>
      </c>
      <c r="AO21" s="25" t="n">
        <f t="shared" si="31"/>
        <v>5.7010718032890969E-5</v>
      </c>
      <c r="AP21" s="25" t="n">
        <f t="shared" si="31"/>
        <v>3.4765657256334288E-4</v>
      </c>
      <c r="AQ21" s="25" t="n">
        <f t="shared" si="31"/>
        <v>1.0692875949242953E-5</v>
      </c>
      <c r="AR21" s="25" t="n">
        <f t="shared" si="31"/>
        <v>0</v>
      </c>
      <c r="AS21" s="25" t="n">
        <f t="shared" si="32"/>
        <v>9.5379837943531944E-6</v>
      </c>
    </row>
    <row r="22">
      <c r="A22" s="31" t="str">
        <f t="shared" ref="A22" si="40">A10</f>
        <v>Subtotal</v>
      </c>
      <c r="B22" s="31" t="str">
        <f t="shared" si="7"/>
      </c>
      <c r="C22" s="27" t="n">
        <f t="shared" si="3"/>
        <v>354.9282040883968</v>
      </c>
      <c r="D22" s="27" t="n">
        <f t="shared" si="4"/>
        <v>414.3206920492031</v>
      </c>
      <c r="E22" s="27" t="n">
        <f t="shared" si="4"/>
        <v>250.29672716074111</v>
      </c>
      <c r="F22" s="10" t="n">
        <f t="shared" si="8"/>
        <v>-0.39588649091410366</v>
      </c>
      <c r="G22" s="23" t="n">
        <f t="shared" si="9"/>
        <v>-0.29479617489512511</v>
      </c>
      <c r="H22" s="9" t="b">
        <f>AS34</f>
        <v>1</v>
      </c>
      <c r="I22" s="9"/>
      <c r="J22" s="1" t="s">
        <v>27</v>
      </c>
      <c r="L22" s="25" t="n">
        <f t="shared" ref="L22:AS22" si="41">L10/VLOOKUP(L$13,deflator,2,FALSE)/$C$12</f>
        <v>239.19968123054471</v>
      </c>
      <c r="M22" s="25" t="n">
        <f t="shared" si="41"/>
        <v>261.29072911994291</v>
      </c>
      <c r="N22" s="25" t="n">
        <f t="shared" si="41"/>
        <v>231.05264270919878</v>
      </c>
      <c r="O22" s="25" t="n">
        <f t="shared" si="41"/>
        <v>222.03007008275242</v>
      </c>
      <c r="P22" s="25" t="n">
        <f t="shared" si="41"/>
        <v>209.75545071641369</v>
      </c>
      <c r="Q22" s="25" t="n">
        <f t="shared" si="41"/>
        <v>204.40529624658194</v>
      </c>
      <c r="R22" s="25" t="n">
        <f t="shared" si="41"/>
        <v>203.82966328577427</v>
      </c>
      <c r="S22" s="25" t="n">
        <f t="shared" si="41"/>
        <v>196.10140143807629</v>
      </c>
      <c r="T22" s="25" t="n">
        <f t="shared" si="41"/>
        <v>195.32573317812</v>
      </c>
      <c r="U22" s="25" t="n">
        <f t="shared" si="41"/>
        <v>201.52929472562869</v>
      </c>
      <c r="V22" s="25" t="n">
        <f t="shared" si="41"/>
        <v>213.56475258137903</v>
      </c>
      <c r="W22" s="25" t="n">
        <f t="shared" si="41"/>
        <v>227.14667307963123</v>
      </c>
      <c r="X22" s="25" t="n">
        <f t="shared" si="41"/>
        <v>263.70993880780117</v>
      </c>
      <c r="Y22" s="25" t="n">
        <f t="shared" si="41"/>
        <v>322.3422280147845</v>
      </c>
      <c r="Z22" s="25" t="n">
        <f t="shared" si="41"/>
        <v>341.7661616284467</v>
      </c>
      <c r="AA22" s="25" t="n">
        <f t="shared" si="41"/>
        <v>383.52616139143163</v>
      </c>
      <c r="AB22" s="25" t="n">
        <f t="shared" si="41"/>
        <v>412.68070234721125</v>
      </c>
      <c r="AC22" s="25" t="n">
        <f t="shared" si="41"/>
        <v>446.55681657988941</v>
      </c>
      <c r="AD22" s="25" t="n">
        <f t="shared" si="41"/>
        <v>503.8640984600907</v>
      </c>
      <c r="AE22" s="25" t="n">
        <f t="shared" si="41"/>
        <v>503.50276780955312</v>
      </c>
      <c r="AF22" s="25" t="n">
        <f t="shared" si="41"/>
        <v>474.10678563496879</v>
      </c>
      <c r="AG22" s="25" t="n">
        <f t="shared" si="41"/>
        <v>472.64262500767086</v>
      </c>
      <c r="AH22" s="25" t="n">
        <f t="shared" si="41"/>
        <v>450.37155703864988</v>
      </c>
      <c r="AI22" s="25" t="n">
        <f t="shared" si="41"/>
        <v>379.1392703952684</v>
      </c>
      <c r="AJ22" s="25" t="n">
        <f t="shared" si="41"/>
        <v>343.68014971900129</v>
      </c>
      <c r="AK22" s="25" t="n">
        <f t="shared" si="41"/>
        <v>328.86986160695301</v>
      </c>
      <c r="AL22" s="25" t="n">
        <f t="shared" si="41"/>
        <v>354.9282040883968</v>
      </c>
      <c r="AM22" s="25" t="n">
        <f t="shared" si="41"/>
        <v>374.7114023975239</v>
      </c>
      <c r="AN22" s="25" t="n">
        <f t="shared" si="41"/>
        <v>409.89577895195583</v>
      </c>
      <c r="AO22" s="25" t="n">
        <f t="shared" si="41"/>
        <v>429.90849613047237</v>
      </c>
      <c r="AP22" s="25" t="n">
        <f t="shared" si="41"/>
        <v>467.07220301173743</v>
      </c>
      <c r="AQ22" s="25" t="n">
        <f t="shared" si="41"/>
        <v>413.88261452063392</v>
      </c>
      <c r="AR22" s="25" t="n">
        <f t="shared" si="41"/>
        <v>414.3206920492031</v>
      </c>
      <c r="AS22" s="25" t="n">
        <f t="shared" si="41"/>
        <v>250.29672716074111</v>
      </c>
    </row>
    <row r="23">
      <c r="J23" s="1" t="s">
        <v>24</v>
      </c>
      <c r="K23" s="22"/>
      <c r="L23" s="22" t="b">
        <f t="shared" ref="L23:AR23" si="42">L22=SUM(L14:L21)</f>
        <v>1</v>
      </c>
      <c r="M23" s="22" t="b">
        <f t="shared" si="42"/>
        <v>1</v>
      </c>
      <c r="N23" s="22" t="b">
        <f t="shared" si="42"/>
        <v>1</v>
      </c>
      <c r="O23" s="22" t="b">
        <f t="shared" si="42"/>
        <v>1</v>
      </c>
      <c r="P23" s="22" t="b">
        <f t="shared" si="42"/>
        <v>1</v>
      </c>
      <c r="Q23" s="22" t="b">
        <f t="shared" si="42"/>
        <v>1</v>
      </c>
      <c r="R23" s="22" t="b">
        <f t="shared" si="42"/>
        <v>1</v>
      </c>
      <c r="S23" s="22" t="b">
        <f t="shared" si="42"/>
        <v>1</v>
      </c>
      <c r="T23" s="22" t="b">
        <f t="shared" si="42"/>
        <v>1</v>
      </c>
      <c r="U23" s="22" t="b">
        <f t="shared" si="42"/>
        <v>1</v>
      </c>
      <c r="V23" s="22" t="b">
        <f t="shared" si="42"/>
        <v>1</v>
      </c>
      <c r="W23" s="22" t="b">
        <f t="shared" si="42"/>
        <v>1</v>
      </c>
      <c r="X23" s="22" t="b">
        <f t="shared" si="42"/>
        <v>1</v>
      </c>
      <c r="Y23" s="22" t="b">
        <f t="shared" si="42"/>
        <v>1</v>
      </c>
      <c r="Z23" s="22" t="b">
        <f t="shared" si="42"/>
        <v>1</v>
      </c>
      <c r="AA23" s="22" t="b">
        <f t="shared" si="42"/>
        <v>1</v>
      </c>
      <c r="AB23" s="22" t="b">
        <f t="shared" si="42"/>
        <v>1</v>
      </c>
      <c r="AC23" s="22" t="b">
        <f t="shared" si="42"/>
        <v>1</v>
      </c>
      <c r="AD23" s="22" t="b">
        <f t="shared" si="42"/>
        <v>1</v>
      </c>
      <c r="AE23" s="22" t="b">
        <f t="shared" si="42"/>
        <v>1</v>
      </c>
      <c r="AF23" s="22" t="b">
        <f t="shared" si="42"/>
        <v>1</v>
      </c>
      <c r="AG23" s="22" t="b">
        <f t="shared" si="42"/>
        <v>1</v>
      </c>
      <c r="AH23" s="22" t="b">
        <f t="shared" si="42"/>
        <v>1</v>
      </c>
      <c r="AI23" s="22" t="b">
        <f t="shared" si="42"/>
        <v>1</v>
      </c>
      <c r="AJ23" s="22" t="b">
        <f t="shared" si="42"/>
        <v>1</v>
      </c>
      <c r="AK23" s="22" t="b">
        <f t="shared" si="42"/>
        <v>1</v>
      </c>
      <c r="AL23" s="22" t="b">
        <f t="shared" si="42"/>
        <v>1</v>
      </c>
      <c r="AM23" s="22" t="b">
        <f t="shared" si="42"/>
        <v>1</v>
      </c>
      <c r="AN23" s="22" t="b">
        <f t="shared" si="42"/>
        <v>1</v>
      </c>
      <c r="AO23" s="22" t="b">
        <f t="shared" si="42"/>
        <v>1</v>
      </c>
      <c r="AP23" s="22" t="b">
        <f t="shared" si="42"/>
        <v>1</v>
      </c>
      <c r="AQ23" s="22" t="b">
        <f t="shared" si="42"/>
        <v>1</v>
      </c>
      <c r="AR23" s="22" t="b">
        <f t="shared" si="42"/>
        <v>1</v>
      </c>
      <c r="AS23" s="22" t="b">
        <f>AS22=SUM(AS14:AS21)</f>
        <v>1</v>
      </c>
    </row>
    <row r="24">
      <c r="B24" s="23"/>
      <c r="C24" s="23"/>
      <c r="D24" s="2"/>
      <c r="E24" s="29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0"/>
      <c r="AL24" s="30"/>
      <c r="AM24" s="31"/>
      <c r="AN24" s="31"/>
      <c r="AO24" s="31"/>
      <c r="AP24" s="30"/>
      <c r="AQ24" s="30"/>
      <c r="AR24" s="30"/>
      <c r="AS24" s="30"/>
    </row>
    <row r="25">
      <c r="J25" s="1" t="s">
        <v>26</v>
      </c>
      <c r="K25" s="1" t="s">
        <v>25</v>
      </c>
      <c r="L25" s="21" t="n">
        <f t="shared" ref="L25:AO25" si="43">L13</f>
        <v>1990</v>
      </c>
      <c r="M25" s="21" t="n">
        <f t="shared" si="43"/>
        <v>1991</v>
      </c>
      <c r="N25" s="21" t="n">
        <f t="shared" si="43"/>
        <v>1992</v>
      </c>
      <c r="O25" s="21" t="n">
        <f t="shared" si="43"/>
        <v>1993</v>
      </c>
      <c r="P25" s="21" t="n">
        <f t="shared" si="43"/>
        <v>1994</v>
      </c>
      <c r="Q25" s="21" t="n">
        <f t="shared" si="43"/>
        <v>1995</v>
      </c>
      <c r="R25" s="21" t="n">
        <f t="shared" si="43"/>
        <v>1996</v>
      </c>
      <c r="S25" s="21" t="n">
        <f t="shared" si="43"/>
        <v>1997</v>
      </c>
      <c r="T25" s="21" t="n">
        <f t="shared" si="43"/>
        <v>1998</v>
      </c>
      <c r="U25" s="21" t="n">
        <f t="shared" si="43"/>
        <v>1999</v>
      </c>
      <c r="V25" s="21" t="n">
        <f t="shared" si="43"/>
        <v>2000</v>
      </c>
      <c r="W25" s="21" t="n">
        <f t="shared" si="43"/>
        <v>2001</v>
      </c>
      <c r="X25" s="21" t="n">
        <f t="shared" si="43"/>
        <v>2002</v>
      </c>
      <c r="Y25" s="21" t="n">
        <f t="shared" si="43"/>
        <v>2003</v>
      </c>
      <c r="Z25" s="21" t="n">
        <f t="shared" si="43"/>
        <v>2004</v>
      </c>
      <c r="AA25" s="21" t="n">
        <f t="shared" si="43"/>
        <v>2005</v>
      </c>
      <c r="AB25" s="21" t="n">
        <f t="shared" si="43"/>
        <v>2006</v>
      </c>
      <c r="AC25" s="21" t="n">
        <f t="shared" si="43"/>
        <v>2007</v>
      </c>
      <c r="AD25" s="21" t="n">
        <f t="shared" si="43"/>
        <v>2008</v>
      </c>
      <c r="AE25" s="21" t="n">
        <f t="shared" si="43"/>
        <v>2009</v>
      </c>
      <c r="AF25" s="21" t="n">
        <f t="shared" si="43"/>
        <v>2010</v>
      </c>
      <c r="AG25" s="21" t="n">
        <f t="shared" si="43"/>
        <v>2011</v>
      </c>
      <c r="AH25" s="21" t="n">
        <f t="shared" si="43"/>
        <v>2012</v>
      </c>
      <c r="AI25" s="21" t="n">
        <f t="shared" si="43"/>
        <v>2013</v>
      </c>
      <c r="AJ25" s="21" t="n">
        <f t="shared" si="43"/>
        <v>2014</v>
      </c>
      <c r="AK25" s="21" t="n">
        <f t="shared" si="43"/>
        <v>2015</v>
      </c>
      <c r="AL25" s="21" t="n">
        <f t="shared" si="43"/>
        <v>2016</v>
      </c>
      <c r="AM25" s="21" t="n">
        <f t="shared" si="43"/>
        <v>2017</v>
      </c>
      <c r="AN25" s="21" t="n">
        <f t="shared" si="43"/>
        <v>2018</v>
      </c>
      <c r="AO25" s="21" t="n">
        <f t="shared" si="43"/>
        <v>2019</v>
      </c>
      <c r="AP25" s="21" t="n">
        <f>AQ13</f>
        <v>2021</v>
      </c>
      <c r="AQ25" s="21"/>
      <c r="AR25" s="21" t="n">
        <f>AR13</f>
        <v>2022</v>
      </c>
      <c r="AS25" s="21" t="n">
        <f>AS13</f>
        <v>2023</v>
      </c>
    </row>
    <row r="26">
      <c r="E26" s="29"/>
      <c r="J26" s="1" t="str">
        <f t="shared" ref="J26:K26" si="44">J14</f>
        <v>Firm-Fixed-Price</v>
      </c>
      <c r="K26" s="1" t="str">
        <f t="shared" si="44"/>
        <v>FFP</v>
      </c>
      <c r="L26" s="23" t="str">
        <f t="shared" ref="L26:AO26" si="45">IF(L14="","",L14/L$22)</f>
      </c>
      <c r="M26" s="23" t="str">
        <f t="shared" si="45"/>
      </c>
      <c r="N26" s="23" t="str">
        <f t="shared" si="45"/>
      </c>
      <c r="O26" s="23" t="str">
        <f t="shared" si="45"/>
      </c>
      <c r="P26" s="23" t="str">
        <f t="shared" si="45"/>
      </c>
      <c r="Q26" s="23" t="str">
        <f t="shared" si="45"/>
      </c>
      <c r="R26" s="23" t="str">
        <f t="shared" si="45"/>
      </c>
      <c r="S26" s="23" t="str">
        <f t="shared" si="45"/>
      </c>
      <c r="T26" s="23" t="str">
        <f t="shared" si="45"/>
      </c>
      <c r="U26" s="23" t="str">
        <f t="shared" si="45"/>
      </c>
      <c r="V26" s="10" t="n">
        <f t="shared" si="45"/>
        <v>0.4477324507306879</v>
      </c>
      <c r="W26" s="10" t="n">
        <f t="shared" si="45"/>
        <v>0.47351665523622066</v>
      </c>
      <c r="X26" s="10" t="n">
        <f t="shared" si="45"/>
        <v>0.49491257707336178</v>
      </c>
      <c r="Y26" s="10" t="n">
        <f t="shared" si="45"/>
        <v>0.51618996611442036</v>
      </c>
      <c r="Z26" s="10" t="n">
        <f t="shared" si="45"/>
        <v>0.47839206055810451</v>
      </c>
      <c r="AA26" s="10" t="n">
        <f t="shared" si="45"/>
        <v>0.48202492441392564</v>
      </c>
      <c r="AB26" s="10" t="n">
        <f t="shared" si="45"/>
        <v>0.4934400431579411</v>
      </c>
      <c r="AC26" s="10" t="n">
        <f t="shared" si="45"/>
        <v>0.50844238134343755</v>
      </c>
      <c r="AD26" s="10" t="n">
        <f t="shared" si="45"/>
        <v>0.51240191101363952</v>
      </c>
      <c r="AE26" s="10" t="n">
        <f t="shared" si="45"/>
        <v>0.49487831432387935</v>
      </c>
      <c r="AF26" s="10" t="n">
        <f t="shared" si="45"/>
        <v>0.52623709230387594</v>
      </c>
      <c r="AG26" s="10" t="n">
        <f t="shared" si="45"/>
        <v>0.50324521040587511</v>
      </c>
      <c r="AH26" s="10" t="n">
        <f t="shared" si="45"/>
        <v>0.48181672518603647</v>
      </c>
      <c r="AI26" s="10" t="n">
        <f t="shared" si="45"/>
        <v>0.47476994725620669</v>
      </c>
      <c r="AJ26" s="10" t="n">
        <f t="shared" si="45"/>
        <v>0.51380993258399799</v>
      </c>
      <c r="AK26" s="16" t="n">
        <f t="shared" si="45"/>
        <v>0.52794202466219775</v>
      </c>
      <c r="AL26" s="10" t="n">
        <f t="shared" si="45"/>
        <v>0.50661661581773265</v>
      </c>
      <c r="AM26" s="10" t="n">
        <f t="shared" si="45"/>
        <v>0.48618582449186276</v>
      </c>
      <c r="AN26" s="10" t="n">
        <f t="shared" si="45"/>
        <v>0.49898084489953637</v>
      </c>
      <c r="AO26" s="10" t="n">
        <f t="shared" si="45"/>
        <v>0.50359749858154901</v>
      </c>
      <c r="AP26" s="16" t="n">
        <f t="shared" ref="AP26:AP33" si="46">IF(AQ14="","",AQ14/AQ$22)</f>
        <v>0.54828765124894607</v>
      </c>
      <c r="AQ26" s="16"/>
      <c r="AR26" s="16" t="n">
        <f t="shared" ref="AR26:AS33" si="47">IF(AR14="","",AR14/AR$22)</f>
        <v>0.53411160099020849</v>
      </c>
      <c r="AS26" s="16" t="n">
        <f t="shared" si="47"/>
        <v>0.44367766986757246</v>
      </c>
    </row>
    <row r="27">
      <c r="E27" s="29"/>
      <c r="J27" s="1" t="str">
        <f t="shared" ref="J27:K27" si="48">J15</f>
        <v>Less Common</v>
      </c>
      <c r="K27" s="1" t="str">
        <f t="shared" si="48"/>
        <v>Other FP</v>
      </c>
      <c r="L27" s="23" t="str">
        <f t="shared" ref="L27:AO27" si="49">IF(L15="","",L15/L$22)</f>
      </c>
      <c r="M27" s="23" t="str">
        <f t="shared" si="49"/>
      </c>
      <c r="N27" s="23" t="str">
        <f t="shared" si="49"/>
      </c>
      <c r="O27" s="23" t="str">
        <f t="shared" si="49"/>
      </c>
      <c r="P27" s="23" t="str">
        <f t="shared" si="49"/>
      </c>
      <c r="Q27" s="23" t="str">
        <f t="shared" si="49"/>
      </c>
      <c r="R27" s="23" t="str">
        <f t="shared" si="49"/>
      </c>
      <c r="S27" s="23" t="str">
        <f t="shared" si="49"/>
      </c>
      <c r="T27" s="23" t="str">
        <f t="shared" si="49"/>
      </c>
      <c r="U27" s="23" t="str">
        <f t="shared" si="49"/>
      </c>
      <c r="V27" s="10" t="n">
        <f t="shared" si="49"/>
        <v>5.1746704344881982E-2</v>
      </c>
      <c r="W27" s="10" t="n">
        <f t="shared" si="49"/>
        <v>6.8931985148212471E-2</v>
      </c>
      <c r="X27" s="10" t="n">
        <f t="shared" si="49"/>
        <v>6.0787064506414884E-2</v>
      </c>
      <c r="Y27" s="10" t="n">
        <f t="shared" si="49"/>
        <v>5.4707206696722903E-2</v>
      </c>
      <c r="Z27" s="10" t="n">
        <f t="shared" si="49"/>
        <v>6.0123764479218834E-2</v>
      </c>
      <c r="AA27" s="10" t="n">
        <f t="shared" si="49"/>
        <v>9.2479698165034929E-2</v>
      </c>
      <c r="AB27" s="10" t="n">
        <f t="shared" si="49"/>
        <v>7.4047656916784554E-2</v>
      </c>
      <c r="AC27" s="10" t="n">
        <f t="shared" si="49"/>
        <v>5.7963367241385177E-2</v>
      </c>
      <c r="AD27" s="10" t="n">
        <f t="shared" si="49"/>
        <v>6.7196878689131656E-2</v>
      </c>
      <c r="AE27" s="10" t="n">
        <f t="shared" si="49"/>
        <v>6.8443413981461268E-2</v>
      </c>
      <c r="AF27" s="10" t="n">
        <f t="shared" si="49"/>
        <v>5.2418989419720639E-2</v>
      </c>
      <c r="AG27" s="10" t="n">
        <f t="shared" si="49"/>
        <v>5.8413643614626802E-2</v>
      </c>
      <c r="AH27" s="10" t="n">
        <f t="shared" si="49"/>
        <v>7.9183358079942284E-2</v>
      </c>
      <c r="AI27" s="10" t="n">
        <f t="shared" si="49"/>
        <v>6.1724074312095242E-2</v>
      </c>
      <c r="AJ27" s="10" t="n">
        <f t="shared" si="49"/>
        <v>4.3522372554672638E-2</v>
      </c>
      <c r="AK27" s="16" t="n">
        <f t="shared" si="49"/>
        <v>3.4709967048856004E-2</v>
      </c>
      <c r="AL27" s="10" t="n">
        <f t="shared" si="49"/>
        <v>2.6595341595635612E-2</v>
      </c>
      <c r="AM27" s="10" t="n">
        <f t="shared" si="49"/>
        <v>2.9929466400252923E-2</v>
      </c>
      <c r="AN27" s="10" t="n">
        <f t="shared" si="49"/>
        <v>3.0443136510238382E-2</v>
      </c>
      <c r="AO27" s="10" t="n">
        <f t="shared" si="49"/>
        <v>2.7434652143213802E-2</v>
      </c>
      <c r="AP27" s="16" t="n">
        <f t="shared" si="46"/>
        <v>2.9194557338228545E-2</v>
      </c>
      <c r="AQ27" s="16"/>
      <c r="AR27" s="16" t="n">
        <f t="shared" si="47"/>
        <v>4.4770933520040149E-2</v>
      </c>
      <c r="AS27" s="16" t="n">
        <f t="shared" si="47"/>
        <v>3.7535157834793345E-2</v>
      </c>
    </row>
    <row r="28">
      <c r="E28" s="29"/>
      <c r="J28" s="1" t="str">
        <f t="shared" ref="J28:K28" si="50">J16</f>
        <v>Less Common</v>
      </c>
      <c r="K28" s="1" t="str">
        <f t="shared" si="50"/>
        <v>T&amp;M/LH/FPLOE</v>
      </c>
      <c r="L28" s="23" t="str">
        <f t="shared" ref="L28:AO28" si="51">IF(L16="","",L16/L$22)</f>
      </c>
      <c r="M28" s="23" t="str">
        <f t="shared" si="51"/>
      </c>
      <c r="N28" s="23" t="str">
        <f t="shared" si="51"/>
      </c>
      <c r="O28" s="23" t="str">
        <f t="shared" si="51"/>
      </c>
      <c r="P28" s="23" t="str">
        <f t="shared" si="51"/>
      </c>
      <c r="Q28" s="23" t="str">
        <f t="shared" si="51"/>
      </c>
      <c r="R28" s="23" t="str">
        <f t="shared" si="51"/>
      </c>
      <c r="S28" s="23" t="str">
        <f t="shared" si="51"/>
      </c>
      <c r="T28" s="23" t="str">
        <f t="shared" si="51"/>
      </c>
      <c r="U28" s="23" t="str">
        <f t="shared" si="51"/>
      </c>
      <c r="V28" s="10" t="n">
        <f t="shared" si="51"/>
        <v>3.9127955265394677E-2</v>
      </c>
      <c r="W28" s="10" t="n">
        <f t="shared" si="51"/>
        <v>3.3785394634042627E-2</v>
      </c>
      <c r="X28" s="10" t="n">
        <f t="shared" si="51"/>
        <v>3.6166342269305346E-2</v>
      </c>
      <c r="Y28" s="10" t="n">
        <f t="shared" si="51"/>
        <v>3.8614889086229141E-2</v>
      </c>
      <c r="Z28" s="10" t="n">
        <f t="shared" si="51"/>
        <v>4.2948987283330152E-2</v>
      </c>
      <c r="AA28" s="10" t="n">
        <f t="shared" si="51"/>
        <v>4.3282834532889586E-2</v>
      </c>
      <c r="AB28" s="10" t="n">
        <f t="shared" si="51"/>
        <v>4.8024827223221343E-2</v>
      </c>
      <c r="AC28" s="10" t="n">
        <f t="shared" si="51"/>
        <v>4.7258158211366516E-2</v>
      </c>
      <c r="AD28" s="10" t="n">
        <f t="shared" si="51"/>
        <v>4.5905031548036636E-2</v>
      </c>
      <c r="AE28" s="10" t="n">
        <f t="shared" si="51"/>
        <v>4.2906542719598921E-2</v>
      </c>
      <c r="AF28" s="10" t="n">
        <f t="shared" si="51"/>
        <v>4.434396826435829E-2</v>
      </c>
      <c r="AG28" s="10" t="n">
        <f t="shared" si="51"/>
        <v>3.0917426096461326E-2</v>
      </c>
      <c r="AH28" s="10" t="n">
        <f t="shared" si="51"/>
        <v>2.3331169257958671E-2</v>
      </c>
      <c r="AI28" s="10" t="n">
        <f t="shared" si="51"/>
        <v>1.5896779230702998E-2</v>
      </c>
      <c r="AJ28" s="10" t="n">
        <f t="shared" si="51"/>
        <v>1.0553973658146004E-2</v>
      </c>
      <c r="AK28" s="16" t="n">
        <f t="shared" si="51"/>
        <v>9.4790709701044491E-3</v>
      </c>
      <c r="AL28" s="10" t="n">
        <f t="shared" si="51"/>
        <v>9.5651132242755409E-3</v>
      </c>
      <c r="AM28" s="10" t="n">
        <f t="shared" si="51"/>
        <v>9.846207586982382E-3</v>
      </c>
      <c r="AN28" s="10" t="n">
        <f t="shared" si="51"/>
        <v>1.2815710048001945E-2</v>
      </c>
      <c r="AO28" s="10" t="n">
        <f t="shared" si="51"/>
        <v>1.1132205714827365E-2</v>
      </c>
      <c r="AP28" s="16" t="n">
        <f t="shared" si="46"/>
        <v>9.745033197141123E-3</v>
      </c>
      <c r="AQ28" s="16"/>
      <c r="AR28" s="16" t="n">
        <f t="shared" si="47"/>
        <v>9.0950855356393672E-3</v>
      </c>
      <c r="AS28" s="16" t="n">
        <f t="shared" si="47"/>
        <v>1.1279922522874339E-2</v>
      </c>
    </row>
    <row r="29">
      <c r="E29" s="29"/>
      <c r="J29" s="1" t="str">
        <f t="shared" ref="J29:K29" si="52">J17</f>
        <v>Incentive</v>
      </c>
      <c r="K29" s="1" t="str">
        <f t="shared" si="52"/>
        <v>Incentive</v>
      </c>
      <c r="L29" s="23" t="str">
        <f t="shared" ref="L29:AO29" si="53">IF(L17="","",L17/L$22)</f>
      </c>
      <c r="M29" s="23" t="str">
        <f t="shared" si="53"/>
      </c>
      <c r="N29" s="23" t="str">
        <f t="shared" si="53"/>
      </c>
      <c r="O29" s="23" t="str">
        <f t="shared" si="53"/>
      </c>
      <c r="P29" s="23" t="str">
        <f t="shared" si="53"/>
      </c>
      <c r="Q29" s="23" t="str">
        <f t="shared" si="53"/>
      </c>
      <c r="R29" s="23" t="str">
        <f t="shared" si="53"/>
      </c>
      <c r="S29" s="23" t="str">
        <f t="shared" si="53"/>
      </c>
      <c r="T29" s="23" t="str">
        <f t="shared" si="53"/>
      </c>
      <c r="U29" s="23" t="str">
        <f t="shared" si="53"/>
      </c>
      <c r="V29" s="10" t="n">
        <f t="shared" si="53"/>
        <v>4.2450586553878046E-2</v>
      </c>
      <c r="W29" s="10" t="n">
        <f t="shared" si="53"/>
        <v>4.865742553527487E-2</v>
      </c>
      <c r="X29" s="10" t="n">
        <f t="shared" si="53"/>
        <v>5.9253482972360147E-2</v>
      </c>
      <c r="Y29" s="10" t="n">
        <f t="shared" si="53"/>
        <v>5.2845732530590217E-2</v>
      </c>
      <c r="Z29" s="10" t="n">
        <f t="shared" si="53"/>
        <v>5.7039396536445713E-2</v>
      </c>
      <c r="AA29" s="10" t="n">
        <f t="shared" si="53"/>
        <v>6.4278159761191334E-2</v>
      </c>
      <c r="AB29" s="10" t="n">
        <f t="shared" si="53"/>
        <v>6.9126503115094343E-2</v>
      </c>
      <c r="AC29" s="10" t="n">
        <f t="shared" si="53"/>
        <v>5.6988411945027691E-2</v>
      </c>
      <c r="AD29" s="10" t="n">
        <f t="shared" si="53"/>
        <v>6.0262759974504039E-2</v>
      </c>
      <c r="AE29" s="10" t="n">
        <f t="shared" si="53"/>
        <v>6.1243091083856588E-2</v>
      </c>
      <c r="AF29" s="10" t="n">
        <f t="shared" si="53"/>
        <v>9.0430051917697096E-2</v>
      </c>
      <c r="AG29" s="10" t="n">
        <f t="shared" si="53"/>
        <v>0.13698122605874766</v>
      </c>
      <c r="AH29" s="10" t="n">
        <f t="shared" si="53"/>
        <v>0.11805295749355542</v>
      </c>
      <c r="AI29" s="10" t="n">
        <f t="shared" si="53"/>
        <v>0.14930906820260736</v>
      </c>
      <c r="AJ29" s="10" t="n">
        <f t="shared" si="53"/>
        <v>0.13395888021139837</v>
      </c>
      <c r="AK29" s="37" t="n">
        <f t="shared" si="53"/>
        <v>0.13980988122803978</v>
      </c>
      <c r="AL29" s="10" t="n">
        <f t="shared" si="53"/>
        <v>0.1277751250991121</v>
      </c>
      <c r="AM29" s="10" t="n">
        <f t="shared" si="53"/>
        <v>0.11364996474846964</v>
      </c>
      <c r="AN29" s="10" t="n">
        <f t="shared" si="53"/>
        <v>0.13485820417269323</v>
      </c>
      <c r="AO29" s="10" t="n">
        <f t="shared" si="53"/>
        <v>0.15675357680250682</v>
      </c>
      <c r="AP29" s="16" t="n">
        <f t="shared" si="46"/>
        <v>0.13622180593088135</v>
      </c>
      <c r="AQ29" s="16"/>
      <c r="AR29" s="37" t="n">
        <f t="shared" si="47"/>
        <v>0.13202896433174008</v>
      </c>
      <c r="AS29" s="37" t="n">
        <f t="shared" si="47"/>
        <v>0.21362109542954041</v>
      </c>
    </row>
    <row r="30">
      <c r="E30" s="29"/>
      <c r="J30" s="1" t="str">
        <f t="shared" ref="J30:K30" si="54">J18</f>
        <v>Other Cost-Based</v>
      </c>
      <c r="K30" s="1" t="str">
        <f t="shared" si="54"/>
        <v>Other CB</v>
      </c>
      <c r="L30" s="23" t="str">
        <f t="shared" ref="L30:AO30" si="55">IF(L18="","",L18/L$22)</f>
      </c>
      <c r="M30" s="23" t="str">
        <f t="shared" si="55"/>
      </c>
      <c r="N30" s="23" t="str">
        <f t="shared" si="55"/>
      </c>
      <c r="O30" s="23" t="str">
        <f t="shared" si="55"/>
      </c>
      <c r="P30" s="23" t="str">
        <f t="shared" si="55"/>
      </c>
      <c r="Q30" s="23" t="str">
        <f t="shared" si="55"/>
      </c>
      <c r="R30" s="23" t="str">
        <f t="shared" si="55"/>
      </c>
      <c r="S30" s="23" t="str">
        <f t="shared" si="55"/>
      </c>
      <c r="T30" s="23" t="str">
        <f t="shared" si="55"/>
      </c>
      <c r="U30" s="23" t="str">
        <f t="shared" si="55"/>
      </c>
      <c r="V30" s="10" t="n">
        <f t="shared" si="55"/>
        <v>0.25664973968485011</v>
      </c>
      <c r="W30" s="10" t="n">
        <f t="shared" si="55"/>
        <v>0.25768526531604957</v>
      </c>
      <c r="X30" s="10" t="n">
        <f t="shared" si="55"/>
        <v>0.24224948428910548</v>
      </c>
      <c r="Y30" s="10" t="n">
        <f t="shared" si="55"/>
        <v>0.24551469955504363</v>
      </c>
      <c r="Z30" s="10" t="n">
        <f t="shared" si="55"/>
        <v>0.26695579766411559</v>
      </c>
      <c r="AA30" s="10" t="n">
        <f t="shared" si="55"/>
        <v>0.23903559563756593</v>
      </c>
      <c r="AB30" s="10" t="n">
        <f t="shared" si="55"/>
        <v>0.24109032756581997</v>
      </c>
      <c r="AC30" s="10" t="n">
        <f t="shared" si="55"/>
        <v>0.21516462963861813</v>
      </c>
      <c r="AD30" s="10" t="n">
        <f t="shared" si="55"/>
        <v>0.18754615031791957</v>
      </c>
      <c r="AE30" s="10" t="n">
        <f t="shared" si="55"/>
        <v>0.19225020694885078</v>
      </c>
      <c r="AF30" s="10" t="n">
        <f t="shared" si="55"/>
        <v>0.21726324663696356</v>
      </c>
      <c r="AG30" s="10" t="n">
        <f t="shared" si="55"/>
        <v>0.22512652794786564</v>
      </c>
      <c r="AH30" s="10" t="n">
        <f t="shared" si="55"/>
        <v>0.22182842620321022</v>
      </c>
      <c r="AI30" s="10" t="n">
        <f t="shared" si="55"/>
        <v>0.24278285735943142</v>
      </c>
      <c r="AJ30" s="10" t="n">
        <f t="shared" si="55"/>
        <v>0.26613356274138622</v>
      </c>
      <c r="AK30" s="16" t="n">
        <f t="shared" si="55"/>
        <v>0.26876811970451958</v>
      </c>
      <c r="AL30" s="10" t="n">
        <f t="shared" si="55"/>
        <v>0.24106750393439264</v>
      </c>
      <c r="AM30" s="10" t="n">
        <f t="shared" si="55"/>
        <v>0.24019930359338063</v>
      </c>
      <c r="AN30" s="10" t="n">
        <f t="shared" si="55"/>
        <v>0.2148778853447684</v>
      </c>
      <c r="AO30" s="10" t="n">
        <f t="shared" si="55"/>
        <v>0.21766761893794426</v>
      </c>
      <c r="AP30" s="16" t="n">
        <f t="shared" si="46"/>
        <v>0.21584628513307574</v>
      </c>
      <c r="AQ30" s="16"/>
      <c r="AR30" s="16" t="n">
        <f t="shared" si="47"/>
        <v>0.21387360347177073</v>
      </c>
      <c r="AS30" s="16" t="n">
        <f t="shared" si="47"/>
        <v>0.2271985523545324</v>
      </c>
    </row>
    <row r="31">
      <c r="E31" s="29"/>
      <c r="J31" s="1" t="str">
        <f t="shared" ref="J31:K31" si="56">J19</f>
        <v>Undefinitized
Contract Award</v>
      </c>
      <c r="K31" s="1" t="str">
        <f t="shared" si="56"/>
        <v>UCA</v>
      </c>
      <c r="L31" s="23" t="str">
        <f t="shared" ref="L31:AO31" si="57">IF(L19="","",L19/L$22)</f>
      </c>
      <c r="M31" s="23" t="str">
        <f t="shared" si="57"/>
      </c>
      <c r="N31" s="23" t="str">
        <f t="shared" si="57"/>
      </c>
      <c r="O31" s="23" t="str">
        <f t="shared" si="57"/>
      </c>
      <c r="P31" s="23" t="str">
        <f t="shared" si="57"/>
      </c>
      <c r="Q31" s="23" t="str">
        <f t="shared" si="57"/>
      </c>
      <c r="R31" s="23" t="str">
        <f t="shared" si="57"/>
      </c>
      <c r="S31" s="23" t="str">
        <f t="shared" si="57"/>
      </c>
      <c r="T31" s="23" t="str">
        <f t="shared" si="57"/>
      </c>
      <c r="U31" s="23" t="str">
        <f t="shared" si="57"/>
      </c>
      <c r="V31" s="10" t="n">
        <f t="shared" si="57"/>
        <v>6.9429154324266898E-2</v>
      </c>
      <c r="W31" s="10" t="n">
        <f t="shared" si="57"/>
        <v>7.1416494734552902E-2</v>
      </c>
      <c r="X31" s="10" t="n">
        <f t="shared" si="57"/>
        <v>5.6129353752034948E-2</v>
      </c>
      <c r="Y31" s="10" t="n">
        <f t="shared" si="57"/>
        <v>4.8222308339954979E-2</v>
      </c>
      <c r="Z31" s="10" t="n">
        <f t="shared" si="57"/>
        <v>5.2038019739108515E-2</v>
      </c>
      <c r="AA31" s="10" t="n">
        <f t="shared" si="57"/>
        <v>4.7085354648167946E-2</v>
      </c>
      <c r="AB31" s="10" t="n">
        <f t="shared" si="57"/>
        <v>4.5384919754932328E-2</v>
      </c>
      <c r="AC31" s="10" t="n">
        <f t="shared" si="57"/>
        <v>5.384031259130595E-2</v>
      </c>
      <c r="AD31" s="10" t="n">
        <f t="shared" si="57"/>
        <v>3.8830881521038432E-2</v>
      </c>
      <c r="AE31" s="10" t="n">
        <f t="shared" si="57"/>
        <v>4.2929148147073729E-2</v>
      </c>
      <c r="AF31" s="10" t="n">
        <f t="shared" si="57"/>
        <v>6.4547724722555044E-2</v>
      </c>
      <c r="AG31" s="10" t="n">
        <f t="shared" si="57"/>
        <v>4.0294125580696796E-2</v>
      </c>
      <c r="AH31" s="10" t="n">
        <f t="shared" si="57"/>
        <v>6.5255692525679823E-2</v>
      </c>
      <c r="AI31" s="10" t="n">
        <f t="shared" si="57"/>
        <v>5.3358590009911396E-2</v>
      </c>
      <c r="AJ31" s="10" t="n">
        <f t="shared" si="57"/>
        <v>2.9118030744999145E-2</v>
      </c>
      <c r="AK31" s="16" t="n">
        <f t="shared" si="57"/>
        <v>1.5854421692021243E-2</v>
      </c>
      <c r="AL31" s="10" t="n">
        <f t="shared" si="57"/>
        <v>8.5648491510706831E-2</v>
      </c>
      <c r="AM31" s="10" t="n">
        <f t="shared" si="57"/>
        <v>0.11724863168966523</v>
      </c>
      <c r="AN31" s="10" t="n">
        <f t="shared" si="57"/>
        <v>0.10802416273730311</v>
      </c>
      <c r="AO31" s="10" t="n">
        <f t="shared" si="57"/>
        <v>8.3414315208673692E-2</v>
      </c>
      <c r="AP31" s="16" t="n">
        <f t="shared" si="46"/>
        <v>6.0704641316198821E-2</v>
      </c>
      <c r="AQ31" s="16"/>
      <c r="AR31" s="37" t="n">
        <f t="shared" si="47"/>
        <v>6.6118683889307556E-2</v>
      </c>
      <c r="AS31" s="37" t="n">
        <f t="shared" si="47"/>
        <v>6.6687563883981019E-2</v>
      </c>
    </row>
    <row r="32">
      <c r="E32" s="29"/>
      <c r="J32" s="1" t="str">
        <f t="shared" ref="J32:K33" si="58">J20</f>
        <v>Unclear</v>
      </c>
      <c r="K32" s="1" t="str">
        <f t="shared" si="58"/>
        <v>Combination/Other</v>
      </c>
      <c r="L32" s="23" t="str">
        <f t="shared" ref="L32:AO33" si="59">IF(L20="","",L20/L$22)</f>
      </c>
      <c r="M32" s="23" t="str">
        <f t="shared" si="59"/>
      </c>
      <c r="N32" s="23" t="str">
        <f t="shared" si="59"/>
      </c>
      <c r="O32" s="23" t="str">
        <f t="shared" si="59"/>
      </c>
      <c r="P32" s="23" t="str">
        <f t="shared" si="59"/>
      </c>
      <c r="Q32" s="23" t="str">
        <f t="shared" si="59"/>
      </c>
      <c r="R32" s="23" t="str">
        <f t="shared" si="59"/>
      </c>
      <c r="S32" s="23" t="str">
        <f t="shared" si="59"/>
      </c>
      <c r="T32" s="23" t="str">
        <f t="shared" si="59"/>
      </c>
      <c r="U32" s="23" t="str">
        <f t="shared" si="59"/>
      </c>
      <c r="V32" s="10" t="n">
        <f t="shared" si="59"/>
        <v>3.9527187453818543E-5</v>
      </c>
      <c r="W32" s="10" t="n">
        <f t="shared" si="59"/>
        <v>1.4325568350493623E-3</v>
      </c>
      <c r="X32" s="10" t="n">
        <f t="shared" si="59"/>
        <v>3.8848080939963355E-4</v>
      </c>
      <c r="Y32" s="10" t="n">
        <f t="shared" si="59"/>
        <v>9.5764932918915291E-4</v>
      </c>
      <c r="Z32" s="10" t="n">
        <f t="shared" si="59"/>
        <v>2.1550151494529549E-3</v>
      </c>
      <c r="AA32" s="10" t="n">
        <f t="shared" si="59"/>
        <v>3.9186923554834704E-3</v>
      </c>
      <c r="AB32" s="10" t="n">
        <f t="shared" si="59"/>
        <v>1.2920384718631777E-2</v>
      </c>
      <c r="AC32" s="10" t="n">
        <f t="shared" si="59"/>
        <v>5.784456671226116E-2</v>
      </c>
      <c r="AD32" s="10" t="n">
        <f t="shared" si="59"/>
        <v>7.1631336135691018E-2</v>
      </c>
      <c r="AE32" s="10" t="n">
        <f t="shared" si="59"/>
        <v>8.8668696640433628E-2</v>
      </c>
      <c r="AF32" s="10" t="n">
        <f t="shared" si="59"/>
        <v>1.5596597198540788E-3</v>
      </c>
      <c r="AG32" s="10" t="n">
        <f t="shared" si="59"/>
        <v>6.41027751839908E-4</v>
      </c>
      <c r="AH32" s="10" t="n">
        <f t="shared" si="59"/>
        <v>-8.2625557256098761E-6</v>
      </c>
      <c r="AI32" s="10" t="n">
        <f t="shared" si="59"/>
        <v>-1.2087235494736099E-4</v>
      </c>
      <c r="AJ32" s="10" t="n">
        <f t="shared" si="59"/>
        <v>-1.0000906618651449E-4</v>
      </c>
      <c r="AK32" s="16" t="n">
        <f t="shared" si="59"/>
        <v>1.1176123788264536E-6</v>
      </c>
      <c r="AL32" s="10" t="n">
        <f t="shared" si="59"/>
        <v>0</v>
      </c>
      <c r="AM32" s="10" t="n">
        <f t="shared" si="59"/>
        <v>0</v>
      </c>
      <c r="AN32" s="10" t="n">
        <f t="shared" si="59"/>
        <v>0</v>
      </c>
      <c r="AO32" s="10" t="n">
        <f t="shared" si="59"/>
        <v>0</v>
      </c>
      <c r="AP32" s="16" t="n">
        <f t="shared" si="46"/>
        <v>0</v>
      </c>
      <c r="AQ32" s="16"/>
      <c r="AR32" s="37" t="n">
        <f t="shared" si="47"/>
        <v>1.1282612936562821E-6</v>
      </c>
      <c r="AS32" s="37" t="str">
        <f t="shared" si="47"/>
      </c>
    </row>
    <row r="33">
      <c r="E33" s="29"/>
      <c r="J33" s="1" t="str">
        <f t="shared" si="58"/>
        <v>Unclear</v>
      </c>
      <c r="K33" s="1" t="n">
        <f t="shared" si="58"/>
        <v>0</v>
      </c>
      <c r="L33" s="23" t="n">
        <f t="shared" si="59"/>
        <v>1</v>
      </c>
      <c r="M33" s="23" t="n">
        <f t="shared" si="59"/>
        <v>1</v>
      </c>
      <c r="N33" s="23" t="n">
        <f t="shared" si="59"/>
        <v>1</v>
      </c>
      <c r="O33" s="23" t="n">
        <f t="shared" si="59"/>
        <v>1</v>
      </c>
      <c r="P33" s="23" t="n">
        <f t="shared" si="59"/>
        <v>1</v>
      </c>
      <c r="Q33" s="23" t="n">
        <f t="shared" si="59"/>
        <v>1</v>
      </c>
      <c r="R33" s="23" t="n">
        <f t="shared" si="59"/>
        <v>1</v>
      </c>
      <c r="S33" s="23" t="n">
        <f t="shared" si="59"/>
        <v>1</v>
      </c>
      <c r="T33" s="23" t="n">
        <f t="shared" si="59"/>
        <v>1</v>
      </c>
      <c r="U33" s="23" t="n">
        <f t="shared" si="59"/>
        <v>1</v>
      </c>
      <c r="V33" s="10" t="n">
        <f t="shared" si="59"/>
        <v>9.2823881908586509E-2</v>
      </c>
      <c r="W33" s="10" t="n">
        <f t="shared" si="59"/>
        <v>4.4574222560597565E-2</v>
      </c>
      <c r="X33" s="10" t="n">
        <f t="shared" si="59"/>
        <v>5.0113214328017873E-2</v>
      </c>
      <c r="Y33" s="10" t="n">
        <f t="shared" si="59"/>
        <v>4.2947548347849612E-2</v>
      </c>
      <c r="Z33" s="10" t="n">
        <f t="shared" si="59"/>
        <v>4.0346958590223886E-2</v>
      </c>
      <c r="AA33" s="10" t="n">
        <f t="shared" si="59"/>
        <v>2.7894740485741309E-2</v>
      </c>
      <c r="AB33" s="10" t="n">
        <f t="shared" si="59"/>
        <v>1.5965337547574412E-2</v>
      </c>
      <c r="AC33" s="10" t="n">
        <f t="shared" si="59"/>
        <v>2.4981723165976746E-3</v>
      </c>
      <c r="AD33" s="10" t="n">
        <f t="shared" si="59"/>
        <v>1.6225050800038898E-2</v>
      </c>
      <c r="AE33" s="10" t="n">
        <f t="shared" si="59"/>
        <v>8.6805861548454911E-3</v>
      </c>
      <c r="AF33" s="10" t="n">
        <f t="shared" si="59"/>
        <v>3.199267014975382E-3</v>
      </c>
      <c r="AG33" s="10" t="n">
        <f t="shared" si="59"/>
        <v>4.3808125438868379E-3</v>
      </c>
      <c r="AH33" s="10" t="n">
        <f t="shared" si="59"/>
        <v>1.053993380934279E-2</v>
      </c>
      <c r="AI33" s="10" t="n">
        <f t="shared" si="59"/>
        <v>2.2795559839919248E-3</v>
      </c>
      <c r="AJ33" s="10" t="n">
        <f t="shared" si="59"/>
        <v>3.0032565715861193E-3</v>
      </c>
      <c r="AK33" s="16" t="n">
        <f t="shared" si="59"/>
        <v>3.4353970818823448E-3</v>
      </c>
      <c r="AL33" s="10" t="n">
        <f t="shared" si="59"/>
        <v>2.7318088181445626E-3</v>
      </c>
      <c r="AM33" s="10" t="n">
        <f t="shared" si="59"/>
        <v>2.9406014893865288E-3</v>
      </c>
      <c r="AN33" s="10" t="n">
        <f t="shared" si="59"/>
        <v>5.6287458600309363E-8</v>
      </c>
      <c r="AO33" s="10" t="n">
        <f t="shared" si="59"/>
        <v>1.3261128483394491E-7</v>
      </c>
      <c r="AP33" s="16" t="n">
        <f t="shared" si="46"/>
        <v>2.5835528176576418E-8</v>
      </c>
      <c r="AQ33" s="16"/>
      <c r="AR33" s="37" t="n">
        <f t="shared" si="47"/>
        <v>0</v>
      </c>
      <c r="AS33" s="37" t="n">
        <f t="shared" si="47"/>
        <v>3.8106705998708007E-8</v>
      </c>
    </row>
    <row r="34">
      <c r="E34" s="29"/>
      <c r="K34" s="29" t="s">
        <v>24</v>
      </c>
      <c r="L34" s="10" t="n">
        <f t="shared" ref="L34:W34" si="60">IF(SUM(L26:L33)=1,1,FALSE)</f>
        <v>1</v>
      </c>
      <c r="M34" s="10" t="n">
        <f t="shared" si="60"/>
        <v>1</v>
      </c>
      <c r="N34" s="10" t="n">
        <f t="shared" si="60"/>
        <v>1</v>
      </c>
      <c r="O34" s="10" t="n">
        <f t="shared" si="60"/>
        <v>1</v>
      </c>
      <c r="P34" s="10" t="n">
        <f t="shared" si="60"/>
        <v>1</v>
      </c>
      <c r="Q34" s="10" t="n">
        <f t="shared" si="60"/>
        <v>1</v>
      </c>
      <c r="R34" s="10" t="n">
        <f t="shared" si="60"/>
        <v>1</v>
      </c>
      <c r="S34" s="10" t="n">
        <f t="shared" si="60"/>
        <v>1</v>
      </c>
      <c r="T34" s="10" t="n">
        <f t="shared" si="60"/>
        <v>1</v>
      </c>
      <c r="U34" s="10" t="n">
        <f t="shared" si="60"/>
        <v>1</v>
      </c>
      <c r="V34" s="10" t="n">
        <f t="shared" si="60"/>
        <v>1</v>
      </c>
      <c r="W34" s="10" t="n">
        <f t="shared" si="60"/>
        <v>1</v>
      </c>
      <c r="X34" s="10" t="b">
        <f t="shared" ref="X34:AP34" si="61">SUM(X26:X33)=1</f>
        <v>1</v>
      </c>
      <c r="Y34" s="10" t="b">
        <f t="shared" si="61"/>
        <v>1</v>
      </c>
      <c r="Z34" s="10" t="b">
        <f t="shared" si="61"/>
        <v>1</v>
      </c>
      <c r="AA34" s="10" t="b">
        <f t="shared" si="61"/>
        <v>1</v>
      </c>
      <c r="AB34" s="10" t="b">
        <f t="shared" si="61"/>
        <v>1</v>
      </c>
      <c r="AC34" s="10" t="b">
        <f t="shared" si="61"/>
        <v>1</v>
      </c>
      <c r="AD34" s="10" t="b">
        <f t="shared" si="61"/>
        <v>1</v>
      </c>
      <c r="AE34" s="10" t="b">
        <f t="shared" si="61"/>
        <v>1</v>
      </c>
      <c r="AF34" s="10" t="b">
        <f t="shared" si="61"/>
        <v>1</v>
      </c>
      <c r="AG34" s="10" t="b">
        <f t="shared" si="61"/>
        <v>1</v>
      </c>
      <c r="AH34" s="10" t="b">
        <f t="shared" si="61"/>
        <v>1</v>
      </c>
      <c r="AI34" s="10" t="b">
        <f t="shared" si="61"/>
        <v>1</v>
      </c>
      <c r="AJ34" s="10" t="b">
        <f t="shared" si="61"/>
        <v>1</v>
      </c>
      <c r="AK34" s="10" t="b">
        <f t="shared" si="61"/>
        <v>1</v>
      </c>
      <c r="AL34" s="10" t="b">
        <f t="shared" si="61"/>
        <v>1</v>
      </c>
      <c r="AM34" s="10" t="b">
        <f t="shared" si="61"/>
        <v>1</v>
      </c>
      <c r="AN34" s="10" t="b">
        <f t="shared" si="61"/>
        <v>1</v>
      </c>
      <c r="AO34" s="10" t="b">
        <f t="shared" si="61"/>
        <v>1</v>
      </c>
      <c r="AP34" s="10" t="b">
        <f t="shared" si="61"/>
        <v>1</v>
      </c>
      <c r="AQ34" s="10"/>
      <c r="AR34" s="10" t="b">
        <f>SUM(AR26:AR33)=1</f>
        <v>1</v>
      </c>
      <c r="AS34" s="10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21"/>
      <c r="J1" t="s">
        <v>347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</row>
    <row r="2">
      <c r="A2" s="31" t="str">
        <f>J2</f>
        <v>Award</v>
      </c>
      <c r="B2" s="31" t="str">
        <f t="shared" ref="B2:B8" si="0">K2</f>
        <v>Definitive</v>
      </c>
      <c r="J2" t="s">
        <v>348</v>
      </c>
      <c r="K2" s="1" t="s">
        <v>341</v>
      </c>
      <c r="L2" s="1"/>
      <c r="M2" s="19"/>
      <c r="N2" s="19"/>
      <c r="O2" s="19"/>
      <c r="P2" s="19"/>
      <c r="Q2" s="19"/>
      <c r="R2" s="19"/>
      <c r="S2" s="19"/>
      <c r="T2" s="19"/>
      <c r="U2" s="19"/>
      <c r="V2" s="19" t="n">
        <v>78898892683.376205</v>
      </c>
      <c r="W2" s="19" t="n">
        <v>83459809015.880096</v>
      </c>
      <c r="X2" s="19" t="n">
        <v>96184102212.592606</v>
      </c>
      <c r="Y2" s="19" t="n">
        <v>111039666923.992</v>
      </c>
      <c r="Z2" s="19" t="n">
        <v>111715483334.30701</v>
      </c>
      <c r="AA2" s="19" t="n">
        <v>118071118218.069</v>
      </c>
      <c r="AB2" s="19" t="n">
        <v>134351398180.923</v>
      </c>
      <c r="AC2" s="19" t="n">
        <v>149074730215.67401</v>
      </c>
      <c r="AD2" s="19" t="n">
        <v>168038917701.77399</v>
      </c>
      <c r="AE2" s="19" t="n">
        <v>170075876395.125</v>
      </c>
      <c r="AF2" s="19" t="n">
        <v>154834752297.48401</v>
      </c>
      <c r="AG2" s="19" t="n">
        <v>167502569779.25101</v>
      </c>
      <c r="AH2" s="19" t="n">
        <v>164923001489.39999</v>
      </c>
      <c r="AI2" s="19" t="n">
        <v>153234867600.65201</v>
      </c>
      <c r="AJ2" s="19" t="n">
        <v>137360997591.27699</v>
      </c>
      <c r="AK2" s="19" t="n">
        <v>136024992275.146</v>
      </c>
      <c r="AL2" s="19" t="n">
        <v>152615762959.62</v>
      </c>
      <c r="AM2" s="19" t="n">
        <v>161628277973.86401</v>
      </c>
      <c r="AN2" s="19" t="n">
        <v>166141116301.41501</v>
      </c>
      <c r="AO2" s="19" t="n">
        <v>183706227134.72198</v>
      </c>
      <c r="AP2" s="19" t="n">
        <v>210956282220.32401</v>
      </c>
      <c r="AQ2" s="19" t="n">
        <v>186682765509.79001</v>
      </c>
      <c r="AR2" s="19" t="n">
        <v>195132974669.40701</v>
      </c>
      <c r="AS2" s="19" t="n">
        <v>133946434474.228</v>
      </c>
      <c r="AT2" s="19"/>
    </row>
    <row r="3">
      <c r="A3" s="31" t="str">
        <f t="shared" ref="A3:A10" si="1">J3</f>
        <v>Award</v>
      </c>
      <c r="B3" s="31" t="str">
        <f t="shared" si="0"/>
        <v>Pur. Order</v>
      </c>
      <c r="J3" t="s">
        <v>348</v>
      </c>
      <c r="K3" s="1" t="s">
        <v>344</v>
      </c>
      <c r="L3" s="1"/>
      <c r="M3" s="19"/>
      <c r="N3" s="19"/>
      <c r="O3" s="19"/>
      <c r="P3" s="19"/>
      <c r="Q3" s="19"/>
      <c r="R3" s="19"/>
      <c r="S3" s="19"/>
      <c r="T3" s="19"/>
      <c r="U3" s="19"/>
      <c r="V3" s="19" t="n">
        <v>2505470822.0507002</v>
      </c>
      <c r="W3" s="19" t="n">
        <v>2920163760.8095002</v>
      </c>
      <c r="X3" s="19" t="n">
        <v>3769963481.6178002</v>
      </c>
      <c r="Y3" s="19" t="n">
        <v>5521714848.4998999</v>
      </c>
      <c r="Z3" s="19" t="n">
        <v>6287016338.1220999</v>
      </c>
      <c r="AA3" s="19" t="n">
        <v>8028852553.5993996</v>
      </c>
      <c r="AB3" s="19" t="n">
        <v>8386369340.6108999</v>
      </c>
      <c r="AC3" s="19" t="n">
        <v>9842872654.8843002</v>
      </c>
      <c r="AD3" s="19" t="n">
        <v>11212436903.134199</v>
      </c>
      <c r="AE3" s="19" t="n">
        <v>10576437053.5795</v>
      </c>
      <c r="AF3" s="19" t="n">
        <v>10736701477.942101</v>
      </c>
      <c r="AG3" s="19" t="n">
        <v>10117869036.973801</v>
      </c>
      <c r="AH3" s="19" t="n">
        <v>8180697726.8044996</v>
      </c>
      <c r="AI3" s="19" t="n">
        <v>7376304930.2075996</v>
      </c>
      <c r="AJ3" s="19" t="n">
        <v>8002841965.1805</v>
      </c>
      <c r="AK3" s="19" t="n">
        <v>8052856171.4333</v>
      </c>
      <c r="AL3" s="19" t="n">
        <v>8259581258.0830002</v>
      </c>
      <c r="AM3" s="19" t="n">
        <v>8322310599.7398996</v>
      </c>
      <c r="AN3" s="19" t="n">
        <v>10545484620.3251</v>
      </c>
      <c r="AO3" s="19" t="n">
        <v>10794314312.880301</v>
      </c>
      <c r="AP3" s="19" t="n">
        <v>9482972948.1009007</v>
      </c>
      <c r="AQ3" s="19" t="n">
        <v>8621984215.1224995</v>
      </c>
      <c r="AR3" s="19" t="n">
        <v>9396948059.8547993</v>
      </c>
      <c r="AS3" s="19" t="n">
        <v>4811676519.8094997</v>
      </c>
      <c r="AT3" s="19"/>
    </row>
    <row r="4">
      <c r="A4" s="31" t="str">
        <f t="shared" si="1"/>
        <v>Task Order</v>
      </c>
      <c r="B4" s="31" t="str">
        <f t="shared" si="0"/>
        <v>BOA or BPA</v>
      </c>
      <c r="J4" t="s">
        <v>349</v>
      </c>
      <c r="K4" s="1" t="s">
        <v>340</v>
      </c>
      <c r="L4" s="1"/>
      <c r="M4" s="19"/>
      <c r="N4" s="19"/>
      <c r="O4" s="19"/>
      <c r="P4" s="19"/>
      <c r="Q4" s="19"/>
      <c r="R4" s="19"/>
      <c r="S4" s="19"/>
      <c r="T4" s="19"/>
      <c r="U4" s="19"/>
      <c r="V4" s="19" t="n">
        <v>22108387</v>
      </c>
      <c r="W4" s="19" t="n">
        <v>25514742</v>
      </c>
      <c r="X4" s="19" t="n">
        <v>90223938</v>
      </c>
      <c r="Y4" s="19" t="n">
        <v>22233535.700300001</v>
      </c>
      <c r="Z4" s="19" t="n">
        <v>72827862.640599996</v>
      </c>
      <c r="AA4" s="19" t="n">
        <v>27530062.900400002</v>
      </c>
      <c r="AB4" s="19" t="n">
        <v>30839259.742600001</v>
      </c>
      <c r="AC4" s="19" t="n">
        <v>14644297.3806</v>
      </c>
      <c r="AD4" s="19" t="n">
        <v>17118429.366500001</v>
      </c>
      <c r="AE4" s="19" t="n">
        <v>16111405.900699999</v>
      </c>
      <c r="AF4" s="19" t="n">
        <v>887846603.08350003</v>
      </c>
      <c r="AG4" s="19" t="n">
        <v>4473484164.0994997</v>
      </c>
      <c r="AH4" s="19" t="n">
        <v>8819095201.1560001</v>
      </c>
      <c r="AI4" s="19" t="n">
        <v>9602971360.2096996</v>
      </c>
      <c r="AJ4" s="19" t="n">
        <v>10720769778.231899</v>
      </c>
      <c r="AK4" s="19" t="n">
        <v>12298917374.917299</v>
      </c>
      <c r="AL4" s="19" t="n">
        <v>13561326733.642599</v>
      </c>
      <c r="AM4" s="19" t="n">
        <v>16225733210.8724</v>
      </c>
      <c r="AN4" s="19" t="n">
        <v>19541438807.2887</v>
      </c>
      <c r="AO4" s="19" t="n">
        <v>17303776145.849899</v>
      </c>
      <c r="AP4" s="19" t="n">
        <v>16816489437.7251</v>
      </c>
      <c r="AQ4" s="19" t="n">
        <v>16907629986.115299</v>
      </c>
      <c r="AR4" s="19" t="n">
        <v>17830775902.676201</v>
      </c>
      <c r="AS4" s="19" t="n">
        <v>11217814301.98</v>
      </c>
      <c r="AT4" s="19"/>
    </row>
    <row r="5">
      <c r="A5" s="31" t="str">
        <f t="shared" si="1"/>
        <v>Task Order</v>
      </c>
      <c r="B5" s="31" t="str">
        <f t="shared" si="0"/>
        <v>FSS or GWAC</v>
      </c>
      <c r="J5" t="s">
        <v>349</v>
      </c>
      <c r="K5" s="1" t="s">
        <v>342</v>
      </c>
      <c r="L5" s="1"/>
      <c r="M5" s="19"/>
      <c r="N5" s="19"/>
      <c r="O5" s="19"/>
      <c r="P5" s="19"/>
      <c r="Q5" s="19"/>
      <c r="R5" s="19"/>
      <c r="S5" s="19"/>
      <c r="T5" s="19"/>
      <c r="U5" s="19"/>
      <c r="V5" s="19" t="n">
        <v>4592663209.6476002</v>
      </c>
      <c r="W5" s="19" t="n">
        <v>5732884027.7602997</v>
      </c>
      <c r="X5" s="19" t="n">
        <v>7941558781.7795</v>
      </c>
      <c r="Y5" s="19" t="n">
        <v>10080248698.686399</v>
      </c>
      <c r="Z5" s="19" t="n">
        <v>11639078406.2411</v>
      </c>
      <c r="AA5" s="19" t="n">
        <v>11884220655.950199</v>
      </c>
      <c r="AB5" s="19" t="n">
        <v>12759887497.305901</v>
      </c>
      <c r="AC5" s="19" t="n">
        <v>11980738057.1686</v>
      </c>
      <c r="AD5" s="19" t="n">
        <v>11254713756.4098</v>
      </c>
      <c r="AE5" s="19" t="n">
        <v>10624875017.4634</v>
      </c>
      <c r="AF5" s="19" t="n">
        <v>9237919194.7131004</v>
      </c>
      <c r="AG5" s="19" t="n">
        <v>8449402810.5044003</v>
      </c>
      <c r="AH5" s="19" t="n">
        <v>7741779597.6150999</v>
      </c>
      <c r="AI5" s="19" t="n">
        <v>6357452693.5307999</v>
      </c>
      <c r="AJ5" s="19" t="n">
        <v>6699377256.1133003</v>
      </c>
      <c r="AK5" s="19" t="n">
        <v>6255098450.6283998</v>
      </c>
      <c r="AL5" s="19" t="n">
        <v>7140388943.2649002</v>
      </c>
      <c r="AM5" s="19" t="n">
        <v>7232849952.9422998</v>
      </c>
      <c r="AN5" s="19" t="n">
        <v>8419435556.2833996</v>
      </c>
      <c r="AO5" s="19" t="n">
        <v>9612407636.0454998</v>
      </c>
      <c r="AP5" s="19" t="n">
        <v>10837213485.363001</v>
      </c>
      <c r="AQ5" s="19" t="n">
        <v>10961264006.4317</v>
      </c>
      <c r="AR5" s="19" t="n">
        <v>11312934464.2201</v>
      </c>
      <c r="AS5" s="19" t="n">
        <v>5434999440.9427004</v>
      </c>
      <c r="AT5" s="19"/>
    </row>
    <row r="6" ht="30" customHeight="1">
      <c r="A6" s="31" t="str">
        <f t="shared" si="1"/>
        <v>Task Order</v>
      </c>
      <c r="B6" s="31" t="str">
        <f t="shared" si="0"/>
        <v>Multi-Awd.</v>
      </c>
      <c r="J6" t="s">
        <v>349</v>
      </c>
      <c r="K6" s="22" t="s">
        <v>343</v>
      </c>
      <c r="L6" s="1"/>
      <c r="M6" s="19"/>
      <c r="N6" s="19"/>
      <c r="O6" s="19"/>
      <c r="P6" s="19"/>
      <c r="Q6" s="19"/>
      <c r="R6" s="19"/>
      <c r="S6" s="19"/>
      <c r="T6" s="19"/>
      <c r="U6" s="19"/>
      <c r="V6" s="19" t="n">
        <v>10166022895.449301</v>
      </c>
      <c r="W6" s="19" t="n">
        <v>11213712369.174801</v>
      </c>
      <c r="X6" s="19" t="n">
        <v>14130853391.508499</v>
      </c>
      <c r="Y6" s="19" t="n">
        <v>18212772361.086102</v>
      </c>
      <c r="Z6" s="19" t="n">
        <v>22288234926.3657</v>
      </c>
      <c r="AA6" s="19" t="n">
        <v>27724359366.9632</v>
      </c>
      <c r="AB6" s="19" t="n">
        <v>31793199181.5056</v>
      </c>
      <c r="AC6" s="19" t="n">
        <v>35613793479.539902</v>
      </c>
      <c r="AD6" s="19" t="n">
        <v>43641153086.186501</v>
      </c>
      <c r="AE6" s="19" t="n">
        <v>50296816228.9795</v>
      </c>
      <c r="AF6" s="19" t="n">
        <v>55822942442.679901</v>
      </c>
      <c r="AG6" s="19" t="n">
        <v>57123994957.900101</v>
      </c>
      <c r="AH6" s="19" t="n">
        <v>50511017276.050499</v>
      </c>
      <c r="AI6" s="19" t="n">
        <v>41723190543.243202</v>
      </c>
      <c r="AJ6" s="19" t="n">
        <v>38103523417.042801</v>
      </c>
      <c r="AK6" s="19" t="n">
        <v>34451858940.592201</v>
      </c>
      <c r="AL6" s="19" t="n">
        <v>37751461954.605499</v>
      </c>
      <c r="AM6" s="19" t="n">
        <v>40694881236.167801</v>
      </c>
      <c r="AN6" s="19" t="n">
        <v>47619504982.105698</v>
      </c>
      <c r="AO6" s="19" t="n">
        <v>51583055210.204803</v>
      </c>
      <c r="AP6" s="19" t="n">
        <v>56499475313.110001</v>
      </c>
      <c r="AQ6" s="19" t="n">
        <v>53582187770.715202</v>
      </c>
      <c r="AR6" s="19" t="n">
        <v>60094043321.397797</v>
      </c>
      <c r="AS6" s="19" t="n">
        <v>34094238207.321899</v>
      </c>
      <c r="AT6" s="19"/>
    </row>
    <row r="7">
      <c r="A7" s="31" t="str">
        <f t="shared" si="1"/>
        <v>Task Order</v>
      </c>
      <c r="B7" s="31" t="str">
        <f t="shared" si="0"/>
        <v>Single-Awd.</v>
      </c>
      <c r="J7" t="s">
        <v>349</v>
      </c>
      <c r="K7" s="1" t="s">
        <v>345</v>
      </c>
      <c r="L7" s="1"/>
      <c r="M7" s="19"/>
      <c r="N7" s="19"/>
      <c r="O7" s="19"/>
      <c r="P7" s="19"/>
      <c r="Q7" s="19"/>
      <c r="R7" s="19"/>
      <c r="S7" s="19"/>
      <c r="T7" s="19"/>
      <c r="U7" s="19"/>
      <c r="V7" s="19" t="n">
        <v>34011496296.419201</v>
      </c>
      <c r="W7" s="19" t="n">
        <v>39911581899.681198</v>
      </c>
      <c r="X7" s="19" t="n">
        <v>47103156910.696404</v>
      </c>
      <c r="Y7" s="19" t="n">
        <v>66287203829.372398</v>
      </c>
      <c r="Z7" s="19" t="n">
        <v>77507904216.561295</v>
      </c>
      <c r="AA7" s="19" t="n">
        <v>99727381253.129807</v>
      </c>
      <c r="AB7" s="19" t="n">
        <v>107754369959.416</v>
      </c>
      <c r="AC7" s="19" t="n">
        <v>121561783115.507</v>
      </c>
      <c r="AD7" s="19" t="n">
        <v>143795698437.035</v>
      </c>
      <c r="AE7" s="19" t="n">
        <v>139959900595.70999</v>
      </c>
      <c r="AF7" s="19" t="n">
        <v>130147624699.827</v>
      </c>
      <c r="AG7" s="19" t="n">
        <v>120157030111.66299</v>
      </c>
      <c r="AH7" s="19" t="n">
        <v>116629183519.395</v>
      </c>
      <c r="AI7" s="19" t="n">
        <v>87752292678.178497</v>
      </c>
      <c r="AJ7" s="19" t="n">
        <v>81835825820.909607</v>
      </c>
      <c r="AK7" s="19" t="n">
        <v>76543687526.443497</v>
      </c>
      <c r="AL7" s="19" t="n">
        <v>78983490410.973007</v>
      </c>
      <c r="AM7" s="19" t="n">
        <v>86322531253.927094</v>
      </c>
      <c r="AN7" s="19" t="n">
        <v>106686044991.409</v>
      </c>
      <c r="AO7" s="19" t="n">
        <v>110854473794.743</v>
      </c>
      <c r="AP7" s="19" t="n">
        <v>118007493710.3</v>
      </c>
      <c r="AQ7" s="19" t="n">
        <v>110305294319.073</v>
      </c>
      <c r="AR7" s="19" t="n">
        <v>120551707933.52299</v>
      </c>
      <c r="AS7" s="19" t="n">
        <v>72915839814.105392</v>
      </c>
      <c r="AT7" s="19"/>
    </row>
    <row r="8">
      <c r="A8" s="31" t="str">
        <f t="shared" si="1"/>
        <v>Task Order</v>
      </c>
      <c r="B8" s="31" t="str">
        <f t="shared" si="0"/>
        <v>Unlbd. IDV</v>
      </c>
      <c r="J8" t="s">
        <v>349</v>
      </c>
      <c r="K8" s="1" t="s">
        <v>346</v>
      </c>
      <c r="L8" s="1"/>
      <c r="M8" s="19"/>
      <c r="N8" s="19"/>
      <c r="O8" s="19"/>
      <c r="P8" s="19"/>
      <c r="Q8" s="19"/>
      <c r="R8" s="19"/>
      <c r="S8" s="19"/>
      <c r="T8" s="19"/>
      <c r="U8" s="19"/>
      <c r="V8" s="19" t="n">
        <v>1981483907.4444001</v>
      </c>
      <c r="W8" s="19" t="n">
        <v>729972728.53040004</v>
      </c>
      <c r="X8" s="19" t="n">
        <v>590546747.55079997</v>
      </c>
      <c r="Y8" s="19" t="n">
        <v>369206540</v>
      </c>
      <c r="Z8" s="19" t="n">
        <v>247197214</v>
      </c>
      <c r="AA8" s="19" t="n">
        <v>197410379.2969</v>
      </c>
      <c r="AB8" s="19" t="n">
        <v>87836372.3495</v>
      </c>
      <c r="AC8" s="19" t="n">
        <v>64251760.754600003</v>
      </c>
      <c r="AD8" s="19" t="n">
        <v>28061433.4987</v>
      </c>
      <c r="AE8" s="19" t="n">
        <v>5364090.2274000002</v>
      </c>
      <c r="AF8" s="19" t="n">
        <v>736082125.27869999</v>
      </c>
      <c r="AG8" s="19" t="n">
        <v>741565100.77020001</v>
      </c>
      <c r="AH8" s="19" t="n">
        <v>831655845.16579998</v>
      </c>
      <c r="AI8" s="19" t="n">
        <v>533972536.65920001</v>
      </c>
      <c r="AJ8" s="19" t="n">
        <v>561024795.74389994</v>
      </c>
      <c r="AK8" s="19" t="n">
        <v>557031027.46420002</v>
      </c>
      <c r="AL8" s="19" t="n">
        <v>49773368.202799998</v>
      </c>
      <c r="AM8" s="19" t="n">
        <v>189262577.8247</v>
      </c>
      <c r="AN8" s="19" t="n">
        <v>2795494.6247999999</v>
      </c>
      <c r="AO8" s="19" t="n">
        <v>1151915.5</v>
      </c>
      <c r="AP8" s="19" t="n">
        <v>1571988.665</v>
      </c>
      <c r="AQ8" s="19" t="n">
        <v>2762790.4101999998</v>
      </c>
      <c r="AR8" s="19" t="n">
        <v>1307698.125</v>
      </c>
      <c r="AS8" s="19"/>
      <c r="AT8" s="19"/>
    </row>
    <row r="9">
      <c r="A9" s="50" t="str">
        <f>IF(J9="","",J9)</f>
      </c>
      <c r="B9" s="50" t="str">
        <f>IF(K9="","",K9)</f>
      </c>
      <c r="L9" s="19" t="n">
        <v>120350129405</v>
      </c>
      <c r="M9" s="19" t="n">
        <v>136154193844</v>
      </c>
      <c r="N9" s="19" t="n">
        <v>123406660550</v>
      </c>
      <c r="O9" s="19" t="n">
        <v>121373382142</v>
      </c>
      <c r="P9" s="19" t="n">
        <v>117161902725</v>
      </c>
      <c r="Q9" s="19" t="n">
        <v>116592014868</v>
      </c>
      <c r="R9" s="19" t="n">
        <v>118448779098</v>
      </c>
      <c r="S9" s="19" t="n">
        <v>115982151879</v>
      </c>
      <c r="T9" s="19" t="n">
        <v>116965882167</v>
      </c>
      <c r="U9" s="19" t="n">
        <v>122185036488</v>
      </c>
      <c r="V9" s="19" t="n">
        <v>348305</v>
      </c>
      <c r="W9" s="19" t="n">
        <v>0</v>
      </c>
      <c r="X9" s="19" t="n">
        <v>115762.38280000001</v>
      </c>
      <c r="Y9" s="19" t="n">
        <v>40775</v>
      </c>
      <c r="Z9" s="19" t="n">
        <v>4214750.5508000003</v>
      </c>
      <c r="AA9" s="19" t="n">
        <v>2488535.9813999999</v>
      </c>
      <c r="AB9" s="19" t="n">
        <v>1278319</v>
      </c>
      <c r="AC9" s="19" t="n">
        <v>667000</v>
      </c>
      <c r="AD9" s="19" t="n">
        <v>0</v>
      </c>
      <c r="AE9" s="19" t="n">
        <v>0</v>
      </c>
      <c r="AF9" s="19" t="n">
        <v>0</v>
      </c>
      <c r="AG9" s="19" t="n">
        <v>0</v>
      </c>
      <c r="AH9" s="19" t="n">
        <v>0</v>
      </c>
      <c r="AI9" s="19" t="n">
        <v>0</v>
      </c>
      <c r="AJ9" s="19" t="n">
        <v>0</v>
      </c>
      <c r="AK9" s="19" t="n">
        <v>0</v>
      </c>
      <c r="AL9" s="19" t="n">
        <v>0</v>
      </c>
      <c r="AM9" s="19" t="n">
        <v>0</v>
      </c>
      <c r="AN9" s="19"/>
      <c r="AO9" s="19" t="n">
        <v>0</v>
      </c>
      <c r="AP9" s="19" t="n">
        <v>0</v>
      </c>
      <c r="AQ9" s="19"/>
      <c r="AR9" s="19"/>
      <c r="AS9" s="19" t="n">
        <v>0</v>
      </c>
      <c r="AT9" s="19"/>
    </row>
    <row r="10">
      <c r="A10" s="31" t="str">
        <f t="shared" si="1"/>
        <v>Subtotal</v>
      </c>
      <c r="B10" s="50" t="str">
        <f>IF(K10="","",K10)</f>
      </c>
      <c r="J10" t="s">
        <v>210</v>
      </c>
      <c r="L10" s="19" t="n">
        <f>SUBTOTAL(9,L2:L9)</f>
        <v>120350129405</v>
      </c>
      <c r="M10" s="19" t="n">
        <f t="shared" ref="M10:AS10" si="2">SUBTOTAL(9,M2:M9)</f>
        <v>136154193844</v>
      </c>
      <c r="N10" s="19" t="n">
        <f t="shared" si="2"/>
        <v>123406660550</v>
      </c>
      <c r="O10" s="19" t="n">
        <f t="shared" si="2"/>
        <v>121373382142</v>
      </c>
      <c r="P10" s="19" t="n">
        <f t="shared" si="2"/>
        <v>117161902725</v>
      </c>
      <c r="Q10" s="19" t="n">
        <f t="shared" si="2"/>
        <v>116592014868</v>
      </c>
      <c r="R10" s="19" t="n">
        <f t="shared" si="2"/>
        <v>118448779098</v>
      </c>
      <c r="S10" s="19" t="n">
        <f t="shared" si="2"/>
        <v>115982151879</v>
      </c>
      <c r="T10" s="19" t="n">
        <f t="shared" si="2"/>
        <v>116965882167</v>
      </c>
      <c r="U10" s="19" t="n">
        <f t="shared" si="2"/>
        <v>122185036488</v>
      </c>
      <c r="V10" s="19" t="n">
        <f t="shared" si="2"/>
        <v>132178486506.38741</v>
      </c>
      <c r="W10" s="19" t="n">
        <f t="shared" si="2"/>
        <v>143993638543.8363</v>
      </c>
      <c r="X10" s="19" t="n">
        <f t="shared" si="2"/>
        <v>169810521226.12842</v>
      </c>
      <c r="Y10" s="19" t="n">
        <f t="shared" si="2"/>
        <v>211533087512.3371</v>
      </c>
      <c r="Z10" s="19" t="n">
        <f t="shared" si="2"/>
        <v>229761957048.7886</v>
      </c>
      <c r="AA10" s="19" t="n">
        <f t="shared" si="2"/>
        <v>265663361025.89032</v>
      </c>
      <c r="AB10" s="19" t="n">
        <f t="shared" si="2"/>
        <v>295165178110.85352</v>
      </c>
      <c r="AC10" s="19" t="n">
        <f t="shared" si="2"/>
        <v>328153480580.90906</v>
      </c>
      <c r="AD10" s="19" t="n">
        <f t="shared" si="2"/>
        <v>377988099747.40466</v>
      </c>
      <c r="AE10" s="19" t="n">
        <f t="shared" si="2"/>
        <v>381555380786.98547</v>
      </c>
      <c r="AF10" s="19" t="n">
        <f t="shared" si="2"/>
        <v>362403868841.0083</v>
      </c>
      <c r="AG10" s="19" t="n">
        <f t="shared" si="2"/>
        <v>368565915961.16193</v>
      </c>
      <c r="AH10" s="19" t="n">
        <f t="shared" si="2"/>
        <v>357636430655.58691</v>
      </c>
      <c r="AI10" s="19" t="n">
        <f t="shared" si="2"/>
        <v>306581052342.68097</v>
      </c>
      <c r="AJ10" s="19" t="n">
        <f t="shared" si="2"/>
        <v>283284360624.49902</v>
      </c>
      <c r="AK10" s="19" t="n">
        <f t="shared" si="2"/>
        <v>274184441766.62485</v>
      </c>
      <c r="AL10" s="19" t="n">
        <f t="shared" si="2"/>
        <v>298361785628.39185</v>
      </c>
      <c r="AM10" s="19" t="n">
        <f t="shared" si="2"/>
        <v>320615846805.33826</v>
      </c>
      <c r="AN10" s="19" t="n">
        <f t="shared" si="2"/>
        <v>358955820753.45172</v>
      </c>
      <c r="AO10" s="19" t="n">
        <f t="shared" si="2"/>
        <v>383855406149.9455</v>
      </c>
      <c r="AP10" s="19" t="n">
        <f t="shared" si="2"/>
        <v>422601499103.58795</v>
      </c>
      <c r="AQ10" s="19" t="n">
        <f t="shared" si="2"/>
        <v>387063888597.6579</v>
      </c>
      <c r="AR10" s="19" t="n">
        <f t="shared" si="2"/>
        <v>414320692049.20392</v>
      </c>
      <c r="AS10" s="19" t="n">
        <f t="shared" si="2"/>
        <v>262421002758.38751</v>
      </c>
      <c r="AT10" s="19"/>
    </row>
    <row r="12">
      <c r="C12" s="6" t="n">
        <v>1000000000</v>
      </c>
    </row>
    <row r="13">
      <c r="C13" s="8" t="n">
        <f t="shared" ref="C13:C22" si="3">AL13</f>
        <v>2016</v>
      </c>
      <c r="D13" s="8" t="n">
        <f t="shared" ref="D13:E22" si="4">AR13</f>
        <v>2022</v>
      </c>
      <c r="E13" s="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25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1" t="n">
        <f t="shared" si="5"/>
        <v>2000</v>
      </c>
      <c r="W13" s="21" t="n">
        <f t="shared" si="5"/>
        <v>2001</v>
      </c>
      <c r="X13" s="21" t="n">
        <f t="shared" si="5"/>
        <v>2002</v>
      </c>
      <c r="Y13" s="21" t="n">
        <f t="shared" si="5"/>
        <v>2003</v>
      </c>
      <c r="Z13" s="21" t="n">
        <f t="shared" si="5"/>
        <v>2004</v>
      </c>
      <c r="AA13" s="21" t="n">
        <f t="shared" si="5"/>
        <v>2005</v>
      </c>
      <c r="AB13" s="21" t="n">
        <f t="shared" si="5"/>
        <v>2006</v>
      </c>
      <c r="AC13" s="21" t="n">
        <f t="shared" si="5"/>
        <v>2007</v>
      </c>
      <c r="AD13" s="21" t="n">
        <f t="shared" si="5"/>
        <v>2008</v>
      </c>
      <c r="AE13" s="21" t="n">
        <f t="shared" si="5"/>
        <v>2009</v>
      </c>
      <c r="AF13" s="21" t="n">
        <f t="shared" si="5"/>
        <v>2010</v>
      </c>
      <c r="AG13" s="21" t="n">
        <f t="shared" si="5"/>
        <v>2011</v>
      </c>
      <c r="AH13" s="21" t="n">
        <f t="shared" si="5"/>
        <v>2012</v>
      </c>
      <c r="AI13" s="21" t="n">
        <f t="shared" si="5"/>
        <v>2013</v>
      </c>
      <c r="AJ13" s="21" t="n">
        <f t="shared" si="5"/>
        <v>2014</v>
      </c>
      <c r="AK13" s="21" t="n">
        <f t="shared" si="5"/>
        <v>2015</v>
      </c>
      <c r="AL13" s="21" t="n">
        <f t="shared" si="5"/>
        <v>2016</v>
      </c>
      <c r="AM13" s="21" t="n">
        <f t="shared" si="5"/>
        <v>2017</v>
      </c>
      <c r="AN13" s="21" t="n">
        <f t="shared" si="5"/>
        <v>2018</v>
      </c>
      <c r="AO13" s="21" t="n">
        <f t="shared" si="5"/>
        <v>2019</v>
      </c>
      <c r="AP13" s="21" t="n">
        <f t="shared" si="5"/>
        <v>2020</v>
      </c>
      <c r="AQ13" s="21" t="n">
        <f t="shared" si="5"/>
        <v>2021</v>
      </c>
      <c r="AR13" s="21" t="n">
        <f t="shared" si="5"/>
        <v>2022</v>
      </c>
      <c r="AS13" s="21" t="n">
        <f t="shared" si="5"/>
        <v>2023</v>
      </c>
    </row>
    <row r="14">
      <c r="A14" s="31" t="str">
        <f>A2</f>
        <v>Award</v>
      </c>
      <c r="B14" s="31" t="str">
        <f t="shared" ref="B14:B22" si="6">B2</f>
        <v>Definitive</v>
      </c>
      <c r="C14" s="27" t="n">
        <f t="shared" si="3"/>
        <v>181.55018930709787</v>
      </c>
      <c r="D14" s="27" t="n">
        <f t="shared" si="4"/>
        <v>195.13297466940702</v>
      </c>
      <c r="E14" s="27" t="n">
        <f t="shared" si="4"/>
        <v>127.75789213265787</v>
      </c>
      <c r="F14" s="10" t="n">
        <f t="shared" ref="F14:F22" si="7">(AS14/AR14)-1</f>
        <v>-0.34527779146961479</v>
      </c>
      <c r="G14" s="23" t="n">
        <f t="shared" ref="G14:G22" si="8">(AS14/AL14)-1</f>
        <v>-0.29629436014218979</v>
      </c>
      <c r="H14" s="9" t="n">
        <f t="shared" ref="H14:H19" si="9">AS26</f>
        <v>0.51042573980846051</v>
      </c>
      <c r="I14" s="9"/>
      <c r="J14" s="1" t="str">
        <f t="shared" ref="J14:K21" si="10">J2</f>
        <v>Award</v>
      </c>
      <c r="K14" s="1" t="str">
        <f t="shared" si="10"/>
        <v>Definitive</v>
      </c>
      <c r="L14" s="25" t="str">
        <f t="shared" ref="L14:AR21" si="11">IF(L2="","",L2/VLOOKUP(L$13,deflator,2,FALSE)/$C$12)</f>
      </c>
      <c r="M14" s="25" t="str">
        <f t="shared" si="11"/>
      </c>
      <c r="N14" s="25" t="str">
        <f t="shared" si="11"/>
      </c>
      <c r="O14" s="25" t="str">
        <f t="shared" si="11"/>
      </c>
      <c r="P14" s="25" t="str">
        <f t="shared" si="11"/>
      </c>
      <c r="Q14" s="25" t="str">
        <f t="shared" si="11"/>
      </c>
      <c r="R14" s="25" t="str">
        <f t="shared" si="11"/>
      </c>
      <c r="S14" s="25" t="str">
        <f t="shared" si="11"/>
      </c>
      <c r="T14" s="25" t="str">
        <f t="shared" si="11"/>
      </c>
      <c r="U14" s="25" t="str">
        <f t="shared" si="11"/>
      </c>
      <c r="V14" s="25" t="n">
        <f t="shared" si="11"/>
        <v>127.47931180204392</v>
      </c>
      <c r="W14" s="25" t="n">
        <f t="shared" si="11"/>
        <v>131.65594081468583</v>
      </c>
      <c r="X14" s="25" t="n">
        <f t="shared" si="11"/>
        <v>149.37062512745692</v>
      </c>
      <c r="Y14" s="25" t="n">
        <f t="shared" si="11"/>
        <v>169.20650123925239</v>
      </c>
      <c r="Z14" s="25" t="n">
        <f t="shared" si="11"/>
        <v>166.17447215391397</v>
      </c>
      <c r="AA14" s="25" t="n">
        <f t="shared" si="11"/>
        <v>170.45392547358801</v>
      </c>
      <c r="AB14" s="25" t="n">
        <f t="shared" si="11"/>
        <v>187.84136298696535</v>
      </c>
      <c r="AC14" s="25" t="n">
        <f t="shared" si="11"/>
        <v>202.86341878736744</v>
      </c>
      <c r="AD14" s="25" t="n">
        <f t="shared" si="11"/>
        <v>223.99852754781131</v>
      </c>
      <c r="AE14" s="25" t="n">
        <f t="shared" si="11"/>
        <v>224.43314605066084</v>
      </c>
      <c r="AF14" s="25" t="n">
        <f t="shared" si="11"/>
        <v>202.55911436903594</v>
      </c>
      <c r="AG14" s="25" t="n">
        <f t="shared" si="11"/>
        <v>214.80242976222002</v>
      </c>
      <c r="AH14" s="25" t="n">
        <f t="shared" si="11"/>
        <v>207.68753573597462</v>
      </c>
      <c r="AI14" s="25" t="n">
        <f t="shared" si="11"/>
        <v>189.50080397104395</v>
      </c>
      <c r="AJ14" s="25" t="n">
        <f t="shared" si="11"/>
        <v>166.6461505804663</v>
      </c>
      <c r="AK14" s="25" t="n">
        <f t="shared" si="11"/>
        <v>163.1548460458983</v>
      </c>
      <c r="AL14" s="25" t="n">
        <f t="shared" si="11"/>
        <v>181.55018930709787</v>
      </c>
      <c r="AM14" s="25" t="n">
        <f t="shared" si="11"/>
        <v>188.89883114060433</v>
      </c>
      <c r="AN14" s="25" t="n">
        <f t="shared" si="11"/>
        <v>189.71845097642449</v>
      </c>
      <c r="AO14" s="25" t="n">
        <f t="shared" si="11"/>
        <v>205.74639974313817</v>
      </c>
      <c r="AP14" s="25" t="n">
        <f t="shared" si="11"/>
        <v>233.15538559332109</v>
      </c>
      <c r="AQ14" s="25" t="n">
        <f t="shared" si="11"/>
        <v>199.61756534577955</v>
      </c>
      <c r="AR14" s="25" t="n">
        <f t="shared" si="11"/>
        <v>195.13297466940702</v>
      </c>
      <c r="AS14" s="25" t="n">
        <f>IF(AS2="","",AS2/VLOOKUP(AS$13,deflator,2,FALSE)/$C$12)</f>
        <v>127.75789213265787</v>
      </c>
    </row>
    <row r="15">
      <c r="A15" s="31" t="str">
        <f t="shared" ref="A15:A22" si="12">A3</f>
        <v>Award</v>
      </c>
      <c r="B15" s="31" t="str">
        <f t="shared" si="6"/>
        <v>Pur. Order</v>
      </c>
      <c r="C15" s="27" t="n">
        <f t="shared" si="3"/>
        <v>9.8255154770551485</v>
      </c>
      <c r="D15" s="27" t="n">
        <f t="shared" si="4"/>
        <v>9.3969480598547985</v>
      </c>
      <c r="E15" s="27" t="n">
        <f t="shared" si="4"/>
        <v>4.5893692669612776</v>
      </c>
      <c r="F15" s="10" t="n">
        <f t="shared" si="7"/>
        <v>-0.51161065936207883</v>
      </c>
      <c r="G15" s="23" t="n">
        <f t="shared" si="8"/>
        <v>-0.5329131303412511</v>
      </c>
      <c r="H15" s="9" t="n">
        <f t="shared" si="9"/>
        <v>1.8335714250126683E-2</v>
      </c>
      <c r="I15" s="9"/>
      <c r="J15" s="1" t="str">
        <f t="shared" si="10"/>
        <v>Award</v>
      </c>
      <c r="K15" s="1" t="str">
        <f t="shared" si="10"/>
        <v>Pur. Order</v>
      </c>
      <c r="L15" s="25" t="str">
        <f t="shared" si="11"/>
      </c>
      <c r="M15" s="25" t="str">
        <f t="shared" si="11"/>
      </c>
      <c r="N15" s="25" t="str">
        <f t="shared" si="11"/>
      </c>
      <c r="O15" s="25" t="str">
        <f t="shared" si="11"/>
      </c>
      <c r="P15" s="25" t="str">
        <f t="shared" si="11"/>
      </c>
      <c r="Q15" s="25" t="str">
        <f t="shared" si="11"/>
      </c>
      <c r="R15" s="25" t="str">
        <f t="shared" si="11"/>
      </c>
      <c r="S15" s="25" t="str">
        <f t="shared" si="11"/>
      </c>
      <c r="T15" s="25" t="str">
        <f t="shared" si="11"/>
      </c>
      <c r="U15" s="25" t="str">
        <f t="shared" si="11"/>
      </c>
      <c r="V15" s="25" t="n">
        <f t="shared" si="11"/>
        <v>4.0481644960071836</v>
      </c>
      <c r="W15" s="25" t="n">
        <f t="shared" si="11"/>
        <v>4.6064915771515169</v>
      </c>
      <c r="X15" s="25" t="n">
        <f t="shared" si="11"/>
        <v>5.8546245065768234</v>
      </c>
      <c r="Y15" s="25" t="n">
        <f t="shared" si="11"/>
        <v>8.4142007648045567</v>
      </c>
      <c r="Z15" s="25" t="n">
        <f t="shared" si="11"/>
        <v>9.3518068420659155</v>
      </c>
      <c r="AA15" s="25" t="n">
        <f t="shared" si="11"/>
        <v>11.590890773830436</v>
      </c>
      <c r="AB15" s="25" t="n">
        <f t="shared" si="11"/>
        <v>11.725274681035158</v>
      </c>
      <c r="AC15" s="25" t="n">
        <f t="shared" si="11"/>
        <v>13.394347885585358</v>
      </c>
      <c r="AD15" s="25" t="n">
        <f t="shared" si="11"/>
        <v>14.94635523053174</v>
      </c>
      <c r="AE15" s="25" t="n">
        <f t="shared" si="11"/>
        <v>13.95672973883125</v>
      </c>
      <c r="AF15" s="25" t="n">
        <f t="shared" si="11"/>
        <v>14.046050452796255</v>
      </c>
      <c r="AG15" s="25" t="n">
        <f t="shared" si="11"/>
        <v>12.974982151152187</v>
      </c>
      <c r="AH15" s="25" t="n">
        <f t="shared" si="11"/>
        <v>10.301952645399293</v>
      </c>
      <c r="AI15" s="25" t="n">
        <f t="shared" si="11"/>
        <v>9.1220473283716768</v>
      </c>
      <c r="AJ15" s="25" t="n">
        <f t="shared" si="11"/>
        <v>9.7090355383807765</v>
      </c>
      <c r="AK15" s="25" t="n">
        <f t="shared" si="11"/>
        <v>9.6589787428352309</v>
      </c>
      <c r="AL15" s="25" t="n">
        <f t="shared" si="11"/>
        <v>9.8255154770551485</v>
      </c>
      <c r="AM15" s="25" t="n">
        <f t="shared" si="11"/>
        <v>9.7264832886120356</v>
      </c>
      <c r="AN15" s="25" t="n">
        <f t="shared" si="11"/>
        <v>12.0420101387434</v>
      </c>
      <c r="AO15" s="25" t="n">
        <f t="shared" si="11"/>
        <v>12.08936323068812</v>
      </c>
      <c r="AP15" s="25" t="n">
        <f t="shared" si="11"/>
        <v>10.480874003914755</v>
      </c>
      <c r="AQ15" s="25" t="n">
        <f t="shared" si="11"/>
        <v>9.2193807648635744</v>
      </c>
      <c r="AR15" s="25" t="n">
        <f t="shared" si="11"/>
        <v>9.3969480598547985</v>
      </c>
      <c r="AS15" s="25" t="n">
        <f t="shared" ref="AS15:AS21" si="13">IF(AS3="","",AS3/VLOOKUP(AS$13,deflator,2,FALSE)/$C$12)</f>
        <v>4.5893692669612776</v>
      </c>
    </row>
    <row r="16">
      <c r="A16" s="31" t="str">
        <f t="shared" si="12"/>
        <v>Task Order</v>
      </c>
      <c r="B16" s="31" t="str">
        <f t="shared" si="6"/>
        <v>BOA or BPA</v>
      </c>
      <c r="C16" s="27" t="n">
        <f t="shared" si="3"/>
        <v>16.132419011001165</v>
      </c>
      <c r="D16" s="27" t="n">
        <f t="shared" si="4"/>
        <v>17.830775902676201</v>
      </c>
      <c r="E16" s="27" t="n">
        <f t="shared" si="4"/>
        <v>10.699533102034872</v>
      </c>
      <c r="F16" s="10" t="n">
        <f t="shared" si="7"/>
        <v>-0.3999401282123124</v>
      </c>
      <c r="G16" s="23" t="n">
        <f t="shared" si="8"/>
        <v>-0.33676821221054642</v>
      </c>
      <c r="H16" s="9" t="n">
        <f t="shared" si="9"/>
        <v>4.2747395155365304E-2</v>
      </c>
      <c r="I16" s="9"/>
      <c r="J16" s="1" t="str">
        <f t="shared" si="10"/>
        <v>Task Order</v>
      </c>
      <c r="K16" s="1" t="str">
        <f t="shared" si="10"/>
        <v>BOA or BPA</v>
      </c>
      <c r="L16" s="25" t="str">
        <f t="shared" si="11"/>
      </c>
      <c r="M16" s="25" t="str">
        <f t="shared" si="11"/>
      </c>
      <c r="N16" s="25" t="str">
        <f t="shared" si="11"/>
      </c>
      <c r="O16" s="25" t="str">
        <f t="shared" si="11"/>
      </c>
      <c r="P16" s="25" t="str">
        <f t="shared" si="11"/>
      </c>
      <c r="Q16" s="25" t="str">
        <f t="shared" si="11"/>
      </c>
      <c r="R16" s="25" t="str">
        <f t="shared" si="11"/>
      </c>
      <c r="S16" s="25" t="str">
        <f t="shared" si="11"/>
      </c>
      <c r="T16" s="25" t="str">
        <f t="shared" si="11"/>
      </c>
      <c r="U16" s="25" t="str">
        <f t="shared" si="11"/>
      </c>
      <c r="V16" s="25" t="n">
        <f t="shared" si="11"/>
        <v>3.5721185227826094E-2</v>
      </c>
      <c r="W16" s="25" t="n">
        <f t="shared" si="11"/>
        <v>4.0248922232913591E-2</v>
      </c>
      <c r="X16" s="25" t="n">
        <f t="shared" si="11"/>
        <v>0.14011469370201707</v>
      </c>
      <c r="Y16" s="25" t="n">
        <f t="shared" si="11"/>
        <v>3.3880314037693836E-2</v>
      </c>
      <c r="Z16" s="25" t="n">
        <f t="shared" si="11"/>
        <v>0.10832994023025437</v>
      </c>
      <c r="AA16" s="25" t="n">
        <f t="shared" si="11"/>
        <v>3.9743904866226962E-2</v>
      </c>
      <c r="AB16" s="25" t="n">
        <f t="shared" si="11"/>
        <v>4.3117441738552642E-2</v>
      </c>
      <c r="AC16" s="25" t="n">
        <f t="shared" si="11"/>
        <v>1.9928208007282046E-2</v>
      </c>
      <c r="AD16" s="25" t="n">
        <f t="shared" si="11"/>
        <v>2.2819136331456699E-2</v>
      </c>
      <c r="AE16" s="25" t="n">
        <f t="shared" si="11"/>
        <v>2.1260707810157889E-2</v>
      </c>
      <c r="AF16" s="25" t="n">
        <f t="shared" si="11"/>
        <v>1.1615055337875404</v>
      </c>
      <c r="AG16" s="25" t="n">
        <f t="shared" si="11"/>
        <v>5.7367195573044718</v>
      </c>
      <c r="AH16" s="25" t="n">
        <f t="shared" si="11"/>
        <v>11.105886584696746</v>
      </c>
      <c r="AI16" s="25" t="n">
        <f t="shared" si="11"/>
        <v>11.875696581101783</v>
      </c>
      <c r="AJ16" s="25" t="n">
        <f t="shared" si="11"/>
        <v>13.006421372373614</v>
      </c>
      <c r="AK16" s="25" t="n">
        <f t="shared" si="11"/>
        <v>14.75190652300812</v>
      </c>
      <c r="AL16" s="25" t="n">
        <f t="shared" si="11"/>
        <v>16.132419011001165</v>
      </c>
      <c r="AM16" s="25" t="n">
        <f t="shared" si="11"/>
        <v>18.963402174146214</v>
      </c>
      <c r="AN16" s="25" t="n">
        <f t="shared" si="11"/>
        <v>22.314593659304943</v>
      </c>
      <c r="AO16" s="25" t="n">
        <f t="shared" si="11"/>
        <v>19.379798385162673</v>
      </c>
      <c r="AP16" s="25" t="n">
        <f t="shared" si="11"/>
        <v>18.586102475411671</v>
      </c>
      <c r="AQ16" s="25" t="n">
        <f t="shared" si="11"/>
        <v>18.079119003723125</v>
      </c>
      <c r="AR16" s="25" t="n">
        <f t="shared" si="11"/>
        <v>17.830775902676201</v>
      </c>
      <c r="AS16" s="25" t="n">
        <f t="shared" si="13"/>
        <v>10.699533102034872</v>
      </c>
    </row>
    <row r="17">
      <c r="A17" s="31" t="str">
        <f t="shared" si="12"/>
        <v>Task Order</v>
      </c>
      <c r="B17" s="31" t="str">
        <f t="shared" si="6"/>
        <v>FSS or GWAC</v>
      </c>
      <c r="C17" s="27" t="n">
        <f t="shared" si="3"/>
        <v>8.494135463052034</v>
      </c>
      <c r="D17" s="27" t="n">
        <f t="shared" si="4"/>
        <v>11.312934464220101</v>
      </c>
      <c r="E17" s="27" t="n">
        <f t="shared" si="4"/>
        <v>5.1838936590030142</v>
      </c>
      <c r="F17" s="16" t="n">
        <f t="shared" si="7"/>
        <v>-0.54177285518639429</v>
      </c>
      <c r="G17" s="23" t="n">
        <f t="shared" si="8"/>
        <v>-0.3897090902832876</v>
      </c>
      <c r="H17" s="9" t="n">
        <f t="shared" si="9"/>
        <v>2.0710992579914551E-2</v>
      </c>
      <c r="I17" s="9"/>
      <c r="J17" s="1" t="str">
        <f t="shared" si="10"/>
        <v>Task Order</v>
      </c>
      <c r="K17" s="1" t="str">
        <f t="shared" si="10"/>
        <v>FSS or GWAC</v>
      </c>
      <c r="L17" s="25" t="str">
        <f t="shared" si="11"/>
      </c>
      <c r="M17" s="25" t="str">
        <f t="shared" si="11"/>
      </c>
      <c r="N17" s="25" t="str">
        <f t="shared" si="11"/>
      </c>
      <c r="O17" s="25" t="str">
        <f t="shared" si="11"/>
      </c>
      <c r="P17" s="25" t="str">
        <f t="shared" si="11"/>
      </c>
      <c r="Q17" s="25" t="str">
        <f t="shared" si="11"/>
      </c>
      <c r="R17" s="25" t="str">
        <f t="shared" si="11"/>
      </c>
      <c r="S17" s="25" t="str">
        <f t="shared" si="11"/>
      </c>
      <c r="T17" s="25" t="str">
        <f t="shared" si="11"/>
      </c>
      <c r="U17" s="25" t="str">
        <f t="shared" si="11"/>
      </c>
      <c r="V17" s="25" t="n">
        <f t="shared" si="11"/>
        <v>7.4205039562969581</v>
      </c>
      <c r="W17" s="25" t="n">
        <f t="shared" si="11"/>
        <v>9.0434934989206148</v>
      </c>
      <c r="X17" s="25" t="n">
        <f t="shared" si="11"/>
        <v>12.332969507777397</v>
      </c>
      <c r="Y17" s="25" t="n">
        <f t="shared" si="11"/>
        <v>15.360669400186389</v>
      </c>
      <c r="Z17" s="25" t="n">
        <f t="shared" si="11"/>
        <v>17.312888534235789</v>
      </c>
      <c r="AA17" s="25" t="n">
        <f t="shared" si="11"/>
        <v>17.156711078653998</v>
      </c>
      <c r="AB17" s="25" t="n">
        <f t="shared" si="11"/>
        <v>17.840042541474745</v>
      </c>
      <c r="AC17" s="25" t="n">
        <f t="shared" si="11"/>
        <v>16.303591348828093</v>
      </c>
      <c r="AD17" s="25" t="n">
        <f t="shared" si="11"/>
        <v>15.002710942723937</v>
      </c>
      <c r="AE17" s="25" t="n">
        <f t="shared" si="11"/>
        <v>14.020648766345156</v>
      </c>
      <c r="AF17" s="25" t="n">
        <f t="shared" si="11"/>
        <v>12.085301929495902</v>
      </c>
      <c r="AG17" s="25" t="n">
        <f t="shared" si="11"/>
        <v>10.835369607331833</v>
      </c>
      <c r="AH17" s="25" t="n">
        <f t="shared" si="11"/>
        <v>9.7492230454165441</v>
      </c>
      <c r="AI17" s="25" t="n">
        <f t="shared" si="11"/>
        <v>7.8620643949761169</v>
      </c>
      <c r="AJ17" s="25" t="n">
        <f t="shared" si="11"/>
        <v>8.127674162207061</v>
      </c>
      <c r="AK17" s="25" t="n">
        <f t="shared" si="11"/>
        <v>7.5026626184244565</v>
      </c>
      <c r="AL17" s="25" t="n">
        <f t="shared" si="11"/>
        <v>8.494135463052034</v>
      </c>
      <c r="AM17" s="25" t="n">
        <f t="shared" si="11"/>
        <v>8.4532045942301526</v>
      </c>
      <c r="AN17" s="25" t="n">
        <f t="shared" si="11"/>
        <v>9.6142502674415535</v>
      </c>
      <c r="AO17" s="25" t="n">
        <f t="shared" si="11"/>
        <v>10.765657184442858</v>
      </c>
      <c r="AP17" s="25" t="n">
        <f t="shared" si="11"/>
        <v>11.977622388595147</v>
      </c>
      <c r="AQ17" s="25" t="n">
        <f t="shared" si="11"/>
        <v>11.720743626767597</v>
      </c>
      <c r="AR17" s="25" t="n">
        <f t="shared" si="11"/>
        <v>11.312934464220101</v>
      </c>
      <c r="AS17" s="25" t="n">
        <f t="shared" si="13"/>
        <v>5.1838936590030142</v>
      </c>
    </row>
    <row r="18">
      <c r="A18" s="31" t="str">
        <f t="shared" si="12"/>
        <v>Task Order</v>
      </c>
      <c r="B18" s="31" t="str">
        <f t="shared" si="6"/>
        <v>Multi-Awd.</v>
      </c>
      <c r="C18" s="27" t="n">
        <f t="shared" si="3"/>
        <v>44.90876257842217</v>
      </c>
      <c r="D18" s="27" t="n">
        <f t="shared" si="4"/>
        <v>60.094043321397798</v>
      </c>
      <c r="E18" s="27" t="n">
        <f t="shared" si="4"/>
        <v>32.519029150225379</v>
      </c>
      <c r="F18" s="10" t="n">
        <f t="shared" si="7"/>
        <v>-0.45886435072598508</v>
      </c>
      <c r="G18" s="23" t="n">
        <f t="shared" si="8"/>
        <v>-0.27588676945977197</v>
      </c>
      <c r="H18" s="9" t="n">
        <f t="shared" si="9"/>
        <v>0.12992191116163312</v>
      </c>
      <c r="I18" s="9"/>
      <c r="J18" s="1" t="str">
        <f t="shared" si="10"/>
        <v>Task Order</v>
      </c>
      <c r="K18" s="1" t="str">
        <f t="shared" si="10"/>
        <v>Multi-Awd.</v>
      </c>
      <c r="L18" s="25" t="str">
        <f t="shared" si="11"/>
      </c>
      <c r="M18" s="25" t="str">
        <f t="shared" si="11"/>
      </c>
      <c r="N18" s="25" t="str">
        <f t="shared" si="11"/>
      </c>
      <c r="O18" s="25" t="str">
        <f t="shared" si="11"/>
      </c>
      <c r="P18" s="25" t="str">
        <f t="shared" si="11"/>
      </c>
      <c r="Q18" s="25" t="str">
        <f t="shared" si="11"/>
      </c>
      <c r="R18" s="25" t="str">
        <f t="shared" si="11"/>
      </c>
      <c r="S18" s="25" t="str">
        <f t="shared" si="11"/>
      </c>
      <c r="T18" s="25" t="str">
        <f t="shared" si="11"/>
      </c>
      <c r="U18" s="25" t="str">
        <f t="shared" si="11"/>
      </c>
      <c r="V18" s="25" t="n">
        <f t="shared" si="11"/>
        <v>16.425548678818831</v>
      </c>
      <c r="W18" s="25" t="n">
        <f t="shared" si="11"/>
        <v>17.689374914673948</v>
      </c>
      <c r="X18" s="25" t="n">
        <f t="shared" si="11"/>
        <v>21.944732612971542</v>
      </c>
      <c r="Y18" s="25" t="n">
        <f t="shared" si="11"/>
        <v>27.753320722727054</v>
      </c>
      <c r="Z18" s="25" t="n">
        <f t="shared" si="11"/>
        <v>33.153288725859717</v>
      </c>
      <c r="AA18" s="25" t="n">
        <f t="shared" si="11"/>
        <v>40.02440187456542</v>
      </c>
      <c r="AB18" s="25" t="n">
        <f t="shared" si="11"/>
        <v>44.45117764928537</v>
      </c>
      <c r="AC18" s="25" t="n">
        <f t="shared" si="11"/>
        <v>48.463853604124083</v>
      </c>
      <c r="AD18" s="25" t="n">
        <f t="shared" si="11"/>
        <v>58.174345356969638</v>
      </c>
      <c r="AE18" s="25" t="n">
        <f t="shared" si="11"/>
        <v>66.371980211800135</v>
      </c>
      <c r="AF18" s="25" t="n">
        <f t="shared" si="11"/>
        <v>73.029120497043934</v>
      </c>
      <c r="AG18" s="25" t="n">
        <f t="shared" si="11"/>
        <v>73.25483382644623</v>
      </c>
      <c r="AH18" s="25" t="n">
        <f t="shared" si="11"/>
        <v>63.608524043593881</v>
      </c>
      <c r="AI18" s="25" t="n">
        <f t="shared" si="11"/>
        <v>51.597774553420258</v>
      </c>
      <c r="AJ18" s="25" t="n">
        <f t="shared" si="11"/>
        <v>46.227135885376526</v>
      </c>
      <c r="AK18" s="25" t="n">
        <f t="shared" si="11"/>
        <v>41.323198387524343</v>
      </c>
      <c r="AL18" s="25" t="n">
        <f t="shared" si="11"/>
        <v>44.90876257842217</v>
      </c>
      <c r="AM18" s="25" t="n">
        <f t="shared" si="11"/>
        <v>47.561080247114091</v>
      </c>
      <c r="AN18" s="25" t="n">
        <f t="shared" si="11"/>
        <v>54.377260262770228</v>
      </c>
      <c r="AO18" s="25" t="n">
        <f t="shared" si="11"/>
        <v>57.771737315513214</v>
      </c>
      <c r="AP18" s="25" t="n">
        <f t="shared" si="11"/>
        <v>62.444961647031512</v>
      </c>
      <c r="AQ18" s="25" t="n">
        <f t="shared" si="11"/>
        <v>57.294768692130049</v>
      </c>
      <c r="AR18" s="25" t="n">
        <f t="shared" si="11"/>
        <v>60.094043321397798</v>
      </c>
      <c r="AS18" s="25" t="n">
        <f t="shared" si="13"/>
        <v>32.519029150225379</v>
      </c>
    </row>
    <row r="19">
      <c r="A19" s="31" t="str">
        <f t="shared" si="12"/>
        <v>Task Order</v>
      </c>
      <c r="B19" s="31" t="str">
        <f t="shared" si="6"/>
        <v>Single-Awd.</v>
      </c>
      <c r="C19" s="27" t="n">
        <f t="shared" si="3"/>
        <v>93.957972349432353</v>
      </c>
      <c r="D19" s="27" t="n">
        <f t="shared" si="4"/>
        <v>120.55170793352299</v>
      </c>
      <c r="E19" s="27" t="n">
        <f t="shared" si="4"/>
        <v>69.547009849859066</v>
      </c>
      <c r="F19" s="16" t="n">
        <f t="shared" si="7"/>
        <v>-0.4230939482980195</v>
      </c>
      <c r="G19" s="23" t="n">
        <f t="shared" si="8"/>
        <v>-0.25980725093543133</v>
      </c>
      <c r="H19" s="9" t="n">
        <f t="shared" si="9"/>
        <v>0.2778582470444998</v>
      </c>
      <c r="I19" s="9"/>
      <c r="J19" s="1" t="str">
        <f t="shared" si="10"/>
        <v>Task Order</v>
      </c>
      <c r="K19" s="1" t="str">
        <f t="shared" si="10"/>
        <v>Single-Awd.</v>
      </c>
      <c r="L19" s="25" t="str">
        <f t="shared" si="11"/>
      </c>
      <c r="M19" s="25" t="str">
        <f t="shared" si="11"/>
      </c>
      <c r="N19" s="25" t="str">
        <f t="shared" si="11"/>
      </c>
      <c r="O19" s="25" t="str">
        <f t="shared" si="11"/>
      </c>
      <c r="P19" s="25" t="str">
        <f t="shared" si="11"/>
      </c>
      <c r="Q19" s="25" t="str">
        <f t="shared" si="11"/>
      </c>
      <c r="R19" s="25" t="str">
        <f t="shared" si="11"/>
      </c>
      <c r="S19" s="25" t="str">
        <f t="shared" si="11"/>
      </c>
      <c r="T19" s="25" t="str">
        <f t="shared" si="11"/>
      </c>
      <c r="U19" s="25" t="str">
        <f t="shared" si="11"/>
      </c>
      <c r="V19" s="25" t="n">
        <f t="shared" si="11"/>
        <v>54.953396603737374</v>
      </c>
      <c r="W19" s="25" t="n">
        <f t="shared" si="11"/>
        <v>62.959608060031734</v>
      </c>
      <c r="X19" s="25" t="n">
        <f t="shared" si="11"/>
        <v>73.149593658173899</v>
      </c>
      <c r="Y19" s="25" t="n">
        <f t="shared" si="11"/>
        <v>101.0109823598347</v>
      </c>
      <c r="Z19" s="25" t="n">
        <f t="shared" si="11"/>
        <v>115.29140533188647</v>
      </c>
      <c r="AA19" s="25" t="n">
        <f t="shared" si="11"/>
        <v>143.97190327613629</v>
      </c>
      <c r="AB19" s="25" t="n">
        <f t="shared" si="11"/>
        <v>150.65513269702961</v>
      </c>
      <c r="AC19" s="25" t="n">
        <f t="shared" si="11"/>
        <v>165.4233341963639</v>
      </c>
      <c r="AD19" s="25" t="n">
        <f t="shared" si="11"/>
        <v>191.68193391229462</v>
      </c>
      <c r="AE19" s="25" t="n">
        <f t="shared" si="11"/>
        <v>184.69192384848606</v>
      </c>
      <c r="AF19" s="25" t="n">
        <f t="shared" si="11"/>
        <v>170.26272981520444</v>
      </c>
      <c r="AG19" s="25" t="n">
        <f t="shared" si="11"/>
        <v>154.08731970507714</v>
      </c>
      <c r="AH19" s="25" t="n">
        <f t="shared" si="11"/>
        <v>146.87113077795112</v>
      </c>
      <c r="AI19" s="25" t="n">
        <f t="shared" si="11"/>
        <v>108.52053630610128</v>
      </c>
      <c r="AJ19" s="25" t="n">
        <f t="shared" si="11"/>
        <v>99.283097762637112</v>
      </c>
      <c r="AK19" s="25" t="n">
        <f t="shared" si="11"/>
        <v>91.810139778585977</v>
      </c>
      <c r="AL19" s="25" t="n">
        <f t="shared" si="11"/>
        <v>93.957972349432353</v>
      </c>
      <c r="AM19" s="25" t="n">
        <f t="shared" si="11"/>
        <v>100.88720525502291</v>
      </c>
      <c r="AN19" s="25" t="n">
        <f t="shared" si="11"/>
        <v>121.82602143981657</v>
      </c>
      <c r="AO19" s="25" t="n">
        <f t="shared" si="11"/>
        <v>124.15425015485252</v>
      </c>
      <c r="AP19" s="25" t="n">
        <f t="shared" si="11"/>
        <v>130.42551949313619</v>
      </c>
      <c r="AQ19" s="25" t="n">
        <f t="shared" si="11"/>
        <v>117.94808286985811</v>
      </c>
      <c r="AR19" s="25" t="n">
        <f t="shared" si="11"/>
        <v>120.55170793352299</v>
      </c>
      <c r="AS19" s="25" t="n">
        <f t="shared" si="13"/>
        <v>69.547009849859066</v>
      </c>
    </row>
    <row r="20">
      <c r="A20" s="31" t="str">
        <f t="shared" si="12"/>
        <v>Task Order</v>
      </c>
      <c r="B20" s="31" t="str">
        <f t="shared" si="6"/>
        <v>Unlbd. IDV</v>
      </c>
      <c r="C20" s="27" t="n">
        <f t="shared" si="3"/>
        <v>5.9209902335325103E-2</v>
      </c>
      <c r="D20" s="27" t="n">
        <f t="shared" si="4"/>
        <v>1.3076981250000001E-3</v>
      </c>
      <c r="E20" s="27" t="str">
        <f t="shared" si="4"/>
      </c>
      <c r="F20" s="16" t="e">
        <f t="shared" si="7"/>
        <v>#VALUE!</v>
      </c>
      <c r="G20" s="23" t="e">
        <f t="shared" si="8"/>
        <v>#VALUE!</v>
      </c>
      <c r="H20" s="9" t="n">
        <f>AS33</f>
        <v>0</v>
      </c>
      <c r="I20" s="9"/>
      <c r="J20" s="1" t="str">
        <f t="shared" si="10"/>
        <v>Task Order</v>
      </c>
      <c r="K20" s="1" t="str">
        <f t="shared" si="10"/>
        <v>Unlbd. IDV</v>
      </c>
      <c r="L20" s="25" t="str">
        <f t="shared" si="11"/>
      </c>
      <c r="M20" s="25" t="str">
        <f t="shared" si="11"/>
      </c>
      <c r="N20" s="25" t="str">
        <f t="shared" si="11"/>
      </c>
      <c r="O20" s="25" t="str">
        <f t="shared" si="11"/>
      </c>
      <c r="P20" s="25" t="str">
        <f t="shared" si="11"/>
      </c>
      <c r="Q20" s="25" t="str">
        <f t="shared" si="11"/>
      </c>
      <c r="R20" s="25" t="str">
        <f t="shared" si="11"/>
      </c>
      <c r="S20" s="25" t="str">
        <f t="shared" si="11"/>
      </c>
      <c r="T20" s="25" t="str">
        <f t="shared" si="11"/>
      </c>
      <c r="U20" s="25" t="str">
        <f t="shared" si="11"/>
      </c>
      <c r="V20" s="25" t="n">
        <f t="shared" si="11"/>
        <v>3.2015430923919519</v>
      </c>
      <c r="W20" s="25" t="n">
        <f t="shared" si="11"/>
        <v>1.1515152919346712</v>
      </c>
      <c r="X20" s="25" t="n">
        <f t="shared" si="11"/>
        <v>0.91709892611651167</v>
      </c>
      <c r="Y20" s="25" t="n">
        <f t="shared" si="11"/>
        <v>0.56261107943355981</v>
      </c>
      <c r="Z20" s="25" t="n">
        <f t="shared" si="11"/>
        <v>0.36770074593369639</v>
      </c>
      <c r="AA20" s="25" t="n">
        <f t="shared" si="11"/>
        <v>0.2849924231109468</v>
      </c>
      <c r="AB20" s="25" t="n">
        <f t="shared" si="11"/>
        <v>0.12280708742414463</v>
      </c>
      <c r="AC20" s="25" t="n">
        <f t="shared" si="11"/>
        <v>8.7434884711370786E-2</v>
      </c>
      <c r="AD20" s="25" t="n">
        <f t="shared" si="11"/>
        <v>3.7406333428933222E-2</v>
      </c>
      <c r="AE20" s="25" t="n">
        <f t="shared" si="11"/>
        <v>7.0784856203715812E-3</v>
      </c>
      <c r="AF20" s="25" t="n">
        <f t="shared" si="11"/>
        <v>0.96296303760582858</v>
      </c>
      <c r="AG20" s="25" t="n">
        <f t="shared" si="11"/>
        <v>0.95097039813914641</v>
      </c>
      <c r="AH20" s="25" t="n">
        <f t="shared" si="11"/>
        <v>1.0473042056174662</v>
      </c>
      <c r="AI20" s="25" t="n">
        <f t="shared" si="11"/>
        <v>0.66034726025335488</v>
      </c>
      <c r="AJ20" s="25" t="n">
        <f t="shared" si="11"/>
        <v>0.68063441755937337</v>
      </c>
      <c r="AK20" s="25" t="n">
        <f t="shared" si="11"/>
        <v>0.66812951067754467</v>
      </c>
      <c r="AL20" s="25" t="n">
        <f t="shared" si="11"/>
        <v>5.9209902335325103E-2</v>
      </c>
      <c r="AM20" s="25" t="n">
        <f t="shared" si="11"/>
        <v>0.22119569779444573</v>
      </c>
      <c r="AN20" s="25" t="n">
        <f t="shared" si="11"/>
        <v>3.1922074543413908E-3</v>
      </c>
      <c r="AO20" s="25" t="n">
        <f t="shared" si="11"/>
        <v>1.2901166750298007E-3</v>
      </c>
      <c r="AP20" s="25" t="n">
        <f t="shared" si="11"/>
        <v>1.7374103272905228E-3</v>
      </c>
      <c r="AQ20" s="25" t="n">
        <f t="shared" si="11"/>
        <v>2.9542175130026654E-3</v>
      </c>
      <c r="AR20" s="25" t="n">
        <f t="shared" si="11"/>
        <v>1.3076981250000001E-3</v>
      </c>
      <c r="AS20" s="25" t="str">
        <f t="shared" si="13"/>
      </c>
    </row>
    <row r="21">
      <c r="A21" s="50" t="n">
        <f>IF(J21="","",J21)</f>
        <v>0</v>
      </c>
      <c r="B21" s="50" t="n">
        <f>IF(K21="","",K21)</f>
        <v>0</v>
      </c>
      <c r="C21" s="27" t="n">
        <f t="shared" si="3"/>
        <v>0</v>
      </c>
      <c r="D21" s="27" t="str">
        <f t="shared" si="4"/>
      </c>
      <c r="E21" s="27" t="n">
        <f t="shared" si="4"/>
        <v>0</v>
      </c>
      <c r="F21" s="16" t="e">
        <f t="shared" si="7"/>
        <v>#VALUE!</v>
      </c>
      <c r="G21" s="23" t="e">
        <f t="shared" si="8"/>
        <v>#DIV/0!</v>
      </c>
      <c r="H21" s="9" t="b">
        <f>AS34</f>
        <v>1</v>
      </c>
      <c r="I21" s="9"/>
      <c r="J21" s="1" t="n">
        <f t="shared" si="10"/>
        <v>0</v>
      </c>
      <c r="K21" s="1" t="n">
        <f t="shared" si="10"/>
        <v>0</v>
      </c>
      <c r="L21" s="25" t="n">
        <f t="shared" si="11"/>
        <v>239.19968123054471</v>
      </c>
      <c r="M21" s="25" t="n">
        <f t="shared" si="11"/>
        <v>261.29072911994291</v>
      </c>
      <c r="N21" s="25" t="n">
        <f t="shared" si="11"/>
        <v>231.05264270919878</v>
      </c>
      <c r="O21" s="25" t="n">
        <f t="shared" si="11"/>
        <v>222.03007008275242</v>
      </c>
      <c r="P21" s="25" t="n">
        <f t="shared" si="11"/>
        <v>209.75545071641369</v>
      </c>
      <c r="Q21" s="25" t="n">
        <f t="shared" si="11"/>
        <v>204.40529624658194</v>
      </c>
      <c r="R21" s="25" t="n">
        <f t="shared" si="11"/>
        <v>203.82966328577427</v>
      </c>
      <c r="S21" s="25" t="n">
        <f t="shared" si="11"/>
        <v>196.10140143807629</v>
      </c>
      <c r="T21" s="25" t="n">
        <f t="shared" si="11"/>
        <v>195.32573317812</v>
      </c>
      <c r="U21" s="25" t="n">
        <f t="shared" si="11"/>
        <v>201.52929472562869</v>
      </c>
      <c r="V21" s="25" t="n">
        <f t="shared" si="11"/>
        <v>5.6276685498485106E-4</v>
      </c>
      <c r="W21" s="25" t="n">
        <f t="shared" si="11"/>
        <v>0</v>
      </c>
      <c r="X21" s="25" t="n">
        <f t="shared" si="11"/>
        <v>1.7977502609382501E-4</v>
      </c>
      <c r="Y21" s="25" t="n">
        <f t="shared" si="11"/>
        <v>6.2134508137107761E-5</v>
      </c>
      <c r="Z21" s="25" t="n">
        <f t="shared" si="11"/>
        <v>6.2693543198816867E-3</v>
      </c>
      <c r="AA21" s="25" t="n">
        <f t="shared" si="11"/>
        <v>3.5925866809228147E-3</v>
      </c>
      <c r="AB21" s="25" t="n">
        <f t="shared" si="11"/>
        <v>1.7872622581030211E-3</v>
      </c>
      <c r="AC21" s="25" t="n">
        <f t="shared" si="11"/>
        <v>9.0766490159274044E-4</v>
      </c>
      <c r="AD21" s="25" t="n">
        <f t="shared" si="11"/>
        <v>0</v>
      </c>
      <c r="AE21" s="25" t="n">
        <f t="shared" si="11"/>
        <v>0</v>
      </c>
      <c r="AF21" s="25" t="n">
        <f t="shared" si="11"/>
        <v>0</v>
      </c>
      <c r="AG21" s="25" t="n">
        <f t="shared" si="11"/>
        <v>0</v>
      </c>
      <c r="AH21" s="25" t="n">
        <f t="shared" si="11"/>
        <v>0</v>
      </c>
      <c r="AI21" s="25" t="n">
        <f t="shared" si="11"/>
        <v>0</v>
      </c>
      <c r="AJ21" s="25" t="n">
        <f t="shared" ref="AJ21:AR21" si="14">IF(AJ9="","",AJ9/VLOOKUP(AJ$13,deflator,2,FALSE)/$C$12)</f>
        <v>0</v>
      </c>
      <c r="AK21" s="25" t="n">
        <f t="shared" si="14"/>
        <v>0</v>
      </c>
      <c r="AL21" s="25" t="n">
        <f t="shared" si="14"/>
        <v>0</v>
      </c>
      <c r="AM21" s="25" t="n">
        <f t="shared" si="14"/>
        <v>0</v>
      </c>
      <c r="AN21" s="25" t="str">
        <f t="shared" si="14"/>
      </c>
      <c r="AO21" s="25" t="n">
        <f t="shared" si="14"/>
        <v>0</v>
      </c>
      <c r="AP21" s="25" t="n">
        <f t="shared" si="14"/>
        <v>0</v>
      </c>
      <c r="AQ21" s="25" t="str">
        <f t="shared" si="14"/>
      </c>
      <c r="AR21" s="25" t="str">
        <f t="shared" si="14"/>
      </c>
      <c r="AS21" s="25" t="n">
        <f t="shared" si="13"/>
        <v>0</v>
      </c>
    </row>
    <row r="22">
      <c r="A22" s="31" t="str">
        <f t="shared" si="12"/>
        <v>Subtotal</v>
      </c>
      <c r="B22" s="31" t="str">
        <f t="shared" si="6"/>
      </c>
      <c r="C22" s="27" t="n">
        <f t="shared" si="3"/>
        <v>354.92820408839611</v>
      </c>
      <c r="D22" s="27" t="n">
        <f t="shared" si="4"/>
        <v>414.3206920492039</v>
      </c>
      <c r="E22" s="27" t="n">
        <f t="shared" si="4"/>
        <v>250.29672716074148</v>
      </c>
      <c r="F22" s="10" t="n">
        <f t="shared" si="7"/>
        <v>-0.39588649091410399</v>
      </c>
      <c r="G22" s="23" t="n">
        <f t="shared" si="8"/>
        <v>-0.29479617489512266</v>
      </c>
      <c r="H22" s="9" t="b">
        <f>AS34</f>
        <v>1</v>
      </c>
      <c r="I22" s="9"/>
      <c r="J22" s="1" t="s">
        <v>27</v>
      </c>
      <c r="L22" s="25" t="n">
        <f t="shared" ref="L22:AS22" si="15">L10/VLOOKUP(L$13,deflator,2,FALSE)/$C$12</f>
        <v>239.19968123054471</v>
      </c>
      <c r="M22" s="25" t="n">
        <f t="shared" si="15"/>
        <v>261.29072911994291</v>
      </c>
      <c r="N22" s="25" t="n">
        <f t="shared" si="15"/>
        <v>231.05264270919878</v>
      </c>
      <c r="O22" s="25" t="n">
        <f t="shared" si="15"/>
        <v>222.03007008275242</v>
      </c>
      <c r="P22" s="25" t="n">
        <f t="shared" si="15"/>
        <v>209.75545071641369</v>
      </c>
      <c r="Q22" s="25" t="n">
        <f t="shared" si="15"/>
        <v>204.40529624658194</v>
      </c>
      <c r="R22" s="25" t="n">
        <f t="shared" si="15"/>
        <v>203.82966328577427</v>
      </c>
      <c r="S22" s="25" t="n">
        <f t="shared" si="15"/>
        <v>196.10140143807629</v>
      </c>
      <c r="T22" s="25" t="n">
        <f t="shared" si="15"/>
        <v>195.32573317812</v>
      </c>
      <c r="U22" s="25" t="n">
        <f t="shared" si="15"/>
        <v>201.52929472562869</v>
      </c>
      <c r="V22" s="25" t="n">
        <f t="shared" si="15"/>
        <v>213.56475258137903</v>
      </c>
      <c r="W22" s="25" t="n">
        <f t="shared" si="15"/>
        <v>227.14667307963123</v>
      </c>
      <c r="X22" s="25" t="n">
        <f t="shared" si="15"/>
        <v>263.70993880780122</v>
      </c>
      <c r="Y22" s="25" t="n">
        <f t="shared" si="15"/>
        <v>322.3422280147845</v>
      </c>
      <c r="Z22" s="25" t="n">
        <f t="shared" si="15"/>
        <v>341.76616162844567</v>
      </c>
      <c r="AA22" s="25" t="n">
        <f t="shared" si="15"/>
        <v>383.52616139143231</v>
      </c>
      <c r="AB22" s="25" t="n">
        <f t="shared" si="15"/>
        <v>412.68070234721108</v>
      </c>
      <c r="AC22" s="25" t="n">
        <f t="shared" si="15"/>
        <v>446.55681657988919</v>
      </c>
      <c r="AD22" s="25" t="n">
        <f t="shared" si="15"/>
        <v>503.86409846009161</v>
      </c>
      <c r="AE22" s="25" t="n">
        <f t="shared" si="15"/>
        <v>503.50276780955392</v>
      </c>
      <c r="AF22" s="25" t="n">
        <f t="shared" si="15"/>
        <v>474.10678563496987</v>
      </c>
      <c r="AG22" s="25" t="n">
        <f t="shared" si="15"/>
        <v>472.64262500767097</v>
      </c>
      <c r="AH22" s="25" t="n">
        <f t="shared" si="15"/>
        <v>450.37155703864966</v>
      </c>
      <c r="AI22" s="25" t="n">
        <f t="shared" si="15"/>
        <v>379.1392703952684</v>
      </c>
      <c r="AJ22" s="25" t="n">
        <f t="shared" si="15"/>
        <v>343.68014971900078</v>
      </c>
      <c r="AK22" s="25" t="n">
        <f t="shared" si="15"/>
        <v>328.86986160695392</v>
      </c>
      <c r="AL22" s="25" t="n">
        <f t="shared" si="15"/>
        <v>354.92820408839611</v>
      </c>
      <c r="AM22" s="25" t="n">
        <f t="shared" si="15"/>
        <v>374.71140239752424</v>
      </c>
      <c r="AN22" s="25" t="n">
        <f t="shared" si="15"/>
        <v>409.89577895195555</v>
      </c>
      <c r="AO22" s="25" t="n">
        <f t="shared" si="15"/>
        <v>429.9084961304726</v>
      </c>
      <c r="AP22" s="25" t="n">
        <f t="shared" si="15"/>
        <v>467.0722030117376</v>
      </c>
      <c r="AQ22" s="25" t="n">
        <f t="shared" si="15"/>
        <v>413.882614520635</v>
      </c>
      <c r="AR22" s="25" t="n">
        <f t="shared" si="15"/>
        <v>414.3206920492039</v>
      </c>
      <c r="AS22" s="25" t="n">
        <f t="shared" si="15"/>
        <v>250.29672716074148</v>
      </c>
    </row>
    <row r="23">
      <c r="J23" s="1" t="s">
        <v>24</v>
      </c>
      <c r="K23" s="22"/>
      <c r="L23" s="22" t="b">
        <f t="shared" ref="L23:AR23" si="16">L22=SUM(L14:L21)</f>
        <v>1</v>
      </c>
      <c r="M23" s="22" t="b">
        <f t="shared" si="16"/>
        <v>1</v>
      </c>
      <c r="N23" s="22" t="b">
        <f t="shared" si="16"/>
        <v>1</v>
      </c>
      <c r="O23" s="22" t="b">
        <f t="shared" si="16"/>
        <v>1</v>
      </c>
      <c r="P23" s="22" t="b">
        <f t="shared" si="16"/>
        <v>1</v>
      </c>
      <c r="Q23" s="22" t="b">
        <f t="shared" si="16"/>
        <v>1</v>
      </c>
      <c r="R23" s="22" t="b">
        <f t="shared" si="16"/>
        <v>1</v>
      </c>
      <c r="S23" s="22" t="b">
        <f t="shared" si="16"/>
        <v>1</v>
      </c>
      <c r="T23" s="22" t="b">
        <f t="shared" si="16"/>
        <v>1</v>
      </c>
      <c r="U23" s="22" t="b">
        <f t="shared" si="16"/>
        <v>1</v>
      </c>
      <c r="V23" s="22" t="b">
        <f t="shared" si="16"/>
        <v>1</v>
      </c>
      <c r="W23" s="22" t="b">
        <f t="shared" si="16"/>
        <v>1</v>
      </c>
      <c r="X23" s="22" t="b">
        <f t="shared" si="16"/>
        <v>1</v>
      </c>
      <c r="Y23" s="22" t="b">
        <f t="shared" si="16"/>
        <v>1</v>
      </c>
      <c r="Z23" s="22" t="b">
        <f t="shared" si="16"/>
        <v>1</v>
      </c>
      <c r="AA23" s="22" t="b">
        <f t="shared" si="16"/>
        <v>1</v>
      </c>
      <c r="AB23" s="22" t="b">
        <f t="shared" si="16"/>
        <v>1</v>
      </c>
      <c r="AC23" s="22" t="b">
        <f t="shared" si="16"/>
        <v>1</v>
      </c>
      <c r="AD23" s="22" t="b">
        <f t="shared" si="16"/>
        <v>1</v>
      </c>
      <c r="AE23" s="22" t="b">
        <f t="shared" si="16"/>
        <v>1</v>
      </c>
      <c r="AF23" s="22" t="b">
        <f t="shared" si="16"/>
        <v>1</v>
      </c>
      <c r="AG23" s="22" t="b">
        <f t="shared" si="16"/>
        <v>1</v>
      </c>
      <c r="AH23" s="22" t="b">
        <f t="shared" si="16"/>
        <v>1</v>
      </c>
      <c r="AI23" s="22" t="b">
        <f t="shared" si="16"/>
        <v>1</v>
      </c>
      <c r="AJ23" s="22" t="b">
        <f t="shared" si="16"/>
        <v>1</v>
      </c>
      <c r="AK23" s="22" t="b">
        <f t="shared" si="16"/>
        <v>1</v>
      </c>
      <c r="AL23" s="22" t="b">
        <f t="shared" si="16"/>
        <v>1</v>
      </c>
      <c r="AM23" s="22" t="b">
        <f t="shared" si="16"/>
        <v>1</v>
      </c>
      <c r="AN23" s="22" t="b">
        <f t="shared" si="16"/>
        <v>0</v>
      </c>
      <c r="AO23" s="22" t="b">
        <f t="shared" si="16"/>
        <v>1</v>
      </c>
      <c r="AP23" s="22" t="b">
        <f t="shared" si="16"/>
        <v>1</v>
      </c>
      <c r="AQ23" s="22" t="b">
        <f t="shared" si="16"/>
        <v>1</v>
      </c>
      <c r="AR23" s="22" t="b">
        <f t="shared" si="16"/>
        <v>1</v>
      </c>
      <c r="AS23" s="22" t="b">
        <f>AS22=SUM(AS14:AS21)</f>
        <v>0</v>
      </c>
    </row>
    <row r="24">
      <c r="B24" s="23"/>
      <c r="C24" s="23"/>
      <c r="D24" s="2"/>
      <c r="E24" s="29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0"/>
      <c r="AL24" s="30"/>
      <c r="AM24" s="31"/>
      <c r="AN24" s="31"/>
      <c r="AO24" s="31"/>
      <c r="AP24" s="30"/>
      <c r="AQ24" s="30"/>
      <c r="AR24" s="30"/>
      <c r="AS24" s="30"/>
    </row>
    <row r="25">
      <c r="J25" s="1" t="s">
        <v>26</v>
      </c>
      <c r="K25" s="1" t="s">
        <v>25</v>
      </c>
      <c r="L25" s="21" t="n">
        <f t="shared" ref="L25:AO25" si="17">L13</f>
        <v>1990</v>
      </c>
      <c r="M25" s="21" t="n">
        <f t="shared" si="17"/>
        <v>1991</v>
      </c>
      <c r="N25" s="21" t="n">
        <f t="shared" si="17"/>
        <v>1992</v>
      </c>
      <c r="O25" s="21" t="n">
        <f t="shared" si="17"/>
        <v>1993</v>
      </c>
      <c r="P25" s="21" t="n">
        <f t="shared" si="17"/>
        <v>1994</v>
      </c>
      <c r="Q25" s="21" t="n">
        <f t="shared" si="17"/>
        <v>1995</v>
      </c>
      <c r="R25" s="21" t="n">
        <f t="shared" si="17"/>
        <v>1996</v>
      </c>
      <c r="S25" s="21" t="n">
        <f t="shared" si="17"/>
        <v>1997</v>
      </c>
      <c r="T25" s="21" t="n">
        <f t="shared" si="17"/>
        <v>1998</v>
      </c>
      <c r="U25" s="21" t="n">
        <f t="shared" si="17"/>
        <v>1999</v>
      </c>
      <c r="V25" s="21" t="n">
        <f t="shared" si="17"/>
        <v>2000</v>
      </c>
      <c r="W25" s="21" t="n">
        <f t="shared" si="17"/>
        <v>2001</v>
      </c>
      <c r="X25" s="21" t="n">
        <f t="shared" si="17"/>
        <v>2002</v>
      </c>
      <c r="Y25" s="21" t="n">
        <f t="shared" si="17"/>
        <v>2003</v>
      </c>
      <c r="Z25" s="21" t="n">
        <f t="shared" si="17"/>
        <v>2004</v>
      </c>
      <c r="AA25" s="21" t="n">
        <f t="shared" si="17"/>
        <v>2005</v>
      </c>
      <c r="AB25" s="21" t="n">
        <f t="shared" si="17"/>
        <v>2006</v>
      </c>
      <c r="AC25" s="21" t="n">
        <f t="shared" si="17"/>
        <v>2007</v>
      </c>
      <c r="AD25" s="21" t="n">
        <f t="shared" si="17"/>
        <v>2008</v>
      </c>
      <c r="AE25" s="21" t="n">
        <f t="shared" si="17"/>
        <v>2009</v>
      </c>
      <c r="AF25" s="21" t="n">
        <f t="shared" si="17"/>
        <v>2010</v>
      </c>
      <c r="AG25" s="21" t="n">
        <f t="shared" si="17"/>
        <v>2011</v>
      </c>
      <c r="AH25" s="21" t="n">
        <f t="shared" si="17"/>
        <v>2012</v>
      </c>
      <c r="AI25" s="21" t="n">
        <f t="shared" si="17"/>
        <v>2013</v>
      </c>
      <c r="AJ25" s="21" t="n">
        <f t="shared" si="17"/>
        <v>2014</v>
      </c>
      <c r="AK25" s="21" t="n">
        <f t="shared" si="17"/>
        <v>2015</v>
      </c>
      <c r="AL25" s="21" t="n">
        <f t="shared" si="17"/>
        <v>2016</v>
      </c>
      <c r="AM25" s="21" t="n">
        <f t="shared" si="17"/>
        <v>2017</v>
      </c>
      <c r="AN25" s="21" t="n">
        <f t="shared" si="17"/>
        <v>2018</v>
      </c>
      <c r="AO25" s="21" t="n">
        <f t="shared" si="17"/>
        <v>2019</v>
      </c>
      <c r="AP25" s="21" t="n">
        <f>AQ13</f>
        <v>2021</v>
      </c>
      <c r="AQ25" s="21"/>
      <c r="AR25" s="21" t="n">
        <f>AR13</f>
        <v>2022</v>
      </c>
      <c r="AS25" s="21" t="n">
        <f>AS13</f>
        <v>2023</v>
      </c>
    </row>
    <row r="26">
      <c r="A26" s="31" t="str">
        <f>A14</f>
        <v>Award</v>
      </c>
      <c r="B26" s="31" t="str">
        <f t="shared" ref="B26:B34" si="18">B14</f>
        <v>Definitive</v>
      </c>
      <c r="E26" s="29"/>
      <c r="J26" s="1" t="str">
        <f t="shared" ref="J26:K33" si="19">J14</f>
        <v>Award</v>
      </c>
      <c r="K26" s="1" t="str">
        <f t="shared" si="19"/>
        <v>Definitive</v>
      </c>
      <c r="L26" s="23" t="str">
        <f t="shared" ref="L26:AO33" si="20">IF(L14="","",L14/L$22)</f>
      </c>
      <c r="M26" s="23" t="str">
        <f t="shared" si="20"/>
      </c>
      <c r="N26" s="23" t="str">
        <f t="shared" si="20"/>
      </c>
      <c r="O26" s="23" t="str">
        <f t="shared" si="20"/>
      </c>
      <c r="P26" s="23" t="str">
        <f t="shared" si="20"/>
      </c>
      <c r="Q26" s="23" t="str">
        <f t="shared" si="20"/>
      </c>
      <c r="R26" s="23" t="str">
        <f t="shared" si="20"/>
      </c>
      <c r="S26" s="23" t="str">
        <f t="shared" si="20"/>
      </c>
      <c r="T26" s="23" t="str">
        <f t="shared" si="20"/>
      </c>
      <c r="U26" s="23" t="str">
        <f t="shared" si="20"/>
      </c>
      <c r="V26" s="10" t="n">
        <f t="shared" si="20"/>
        <v>0.59691175749363334</v>
      </c>
      <c r="W26" s="10" t="n">
        <f t="shared" si="20"/>
        <v>0.57960761225206658</v>
      </c>
      <c r="X26" s="10" t="n">
        <f t="shared" si="20"/>
        <v>0.56642015770335519</v>
      </c>
      <c r="Y26" s="10" t="n">
        <f t="shared" si="20"/>
        <v>0.52492812462502303</v>
      </c>
      <c r="Z26" s="10" t="n">
        <f t="shared" si="20"/>
        <v>0.48622271837014724</v>
      </c>
      <c r="AA26" s="10" t="n">
        <f t="shared" si="20"/>
        <v>0.44443884833092334</v>
      </c>
      <c r="AB26" s="10" t="n">
        <f t="shared" si="20"/>
        <v>0.4551736049652354</v>
      </c>
      <c r="AC26" s="10" t="n">
        <f t="shared" si="20"/>
        <v>0.45428355643760526</v>
      </c>
      <c r="AD26" s="10" t="n">
        <f t="shared" si="20"/>
        <v>0.44456139707590825</v>
      </c>
      <c r="AE26" s="10" t="n">
        <f t="shared" si="20"/>
        <v>0.44574361929933015</v>
      </c>
      <c r="AF26" s="10" t="n">
        <f t="shared" si="20"/>
        <v>0.42724365165486738</v>
      </c>
      <c r="AG26" s="10" t="n">
        <f t="shared" si="20"/>
        <v>0.45447113399629113</v>
      </c>
      <c r="AH26" s="10" t="n">
        <f t="shared" si="20"/>
        <v>0.46114709619229227</v>
      </c>
      <c r="AI26" s="10" t="n">
        <f t="shared" si="20"/>
        <v>0.4998184539772984</v>
      </c>
      <c r="AJ26" s="10" t="n">
        <f t="shared" si="20"/>
        <v>0.48488733119069943</v>
      </c>
      <c r="AK26" s="16" t="n">
        <f t="shared" si="20"/>
        <v>0.49610762521283103</v>
      </c>
      <c r="AL26" s="10" t="n">
        <f t="shared" si="20"/>
        <v>0.51151243326349505</v>
      </c>
      <c r="AM26" s="10" t="n">
        <f t="shared" si="20"/>
        <v>0.50411818250517271</v>
      </c>
      <c r="AN26" s="10" t="n">
        <f t="shared" si="20"/>
        <v>0.46284558348345828</v>
      </c>
      <c r="AO26" s="10" t="n">
        <f t="shared" si="20"/>
        <v>0.47858184147329891</v>
      </c>
      <c r="AP26" s="16" t="n">
        <f t="shared" ref="AP26:AP33" si="21">IF(AQ14="","",AQ14/AQ$22)</f>
        <v>0.48230478484093753</v>
      </c>
      <c r="AQ26" s="16"/>
      <c r="AR26" s="16" t="n">
        <f t="shared" ref="AR26:AS33" si="22">IF(AR14="","",AR14/AR$22)</f>
        <v>0.47097086487351547</v>
      </c>
      <c r="AS26" s="16" t="n">
        <f t="shared" si="22"/>
        <v>0.51042573980846051</v>
      </c>
    </row>
    <row r="27">
      <c r="A27" s="31" t="str">
        <f t="shared" ref="A27:A34" si="23">A15</f>
        <v>Award</v>
      </c>
      <c r="B27" s="31" t="str">
        <f t="shared" si="18"/>
        <v>Pur. Order</v>
      </c>
      <c r="E27" s="29"/>
      <c r="J27" s="1" t="str">
        <f t="shared" si="19"/>
        <v>Award</v>
      </c>
      <c r="K27" s="1" t="str">
        <f t="shared" si="19"/>
        <v>Pur. Order</v>
      </c>
      <c r="L27" s="23" t="str">
        <f t="shared" si="20"/>
      </c>
      <c r="M27" s="23" t="str">
        <f t="shared" si="20"/>
      </c>
      <c r="N27" s="23" t="str">
        <f t="shared" si="20"/>
      </c>
      <c r="O27" s="23" t="str">
        <f t="shared" si="20"/>
      </c>
      <c r="P27" s="23" t="str">
        <f t="shared" si="20"/>
      </c>
      <c r="Q27" s="23" t="str">
        <f t="shared" si="20"/>
      </c>
      <c r="R27" s="23" t="str">
        <f t="shared" si="20"/>
      </c>
      <c r="S27" s="23" t="str">
        <f t="shared" si="20"/>
      </c>
      <c r="T27" s="23" t="str">
        <f t="shared" si="20"/>
      </c>
      <c r="U27" s="23" t="str">
        <f t="shared" si="20"/>
      </c>
      <c r="V27" s="10" t="n">
        <f t="shared" si="20"/>
        <v>1.8955208886656645E-2</v>
      </c>
      <c r="W27" s="10" t="n">
        <f t="shared" si="20"/>
        <v>2.0279810902344191E-2</v>
      </c>
      <c r="X27" s="10" t="n">
        <f t="shared" si="20"/>
        <v>2.2201000588164516E-2</v>
      </c>
      <c r="Y27" s="10" t="n">
        <f t="shared" si="20"/>
        <v>2.6103315152424374E-2</v>
      </c>
      <c r="Z27" s="10" t="n">
        <f t="shared" si="20"/>
        <v>2.7363173690181829E-2</v>
      </c>
      <c r="AA27" s="10" t="n">
        <f t="shared" si="20"/>
        <v>3.0221903850779573E-2</v>
      </c>
      <c r="AB27" s="10" t="n">
        <f t="shared" si="20"/>
        <v>2.8412461775762989E-2</v>
      </c>
      <c r="AC27" s="10" t="n">
        <f t="shared" si="20"/>
        <v>2.999472270554648E-2</v>
      </c>
      <c r="AD27" s="10" t="n">
        <f t="shared" si="20"/>
        <v>2.9663465359430766E-2</v>
      </c>
      <c r="AE27" s="10" t="n">
        <f t="shared" si="20"/>
        <v>2.7719271136380876E-2</v>
      </c>
      <c r="AF27" s="10" t="n">
        <f t="shared" si="20"/>
        <v>2.9626343428062141E-2</v>
      </c>
      <c r="AG27" s="10" t="n">
        <f t="shared" si="20"/>
        <v>2.7451993249533096E-2</v>
      </c>
      <c r="AH27" s="10" t="n">
        <f t="shared" si="20"/>
        <v>2.2874341162080109E-2</v>
      </c>
      <c r="AI27" s="10" t="n">
        <f t="shared" si="20"/>
        <v>2.4059885220704159E-2</v>
      </c>
      <c r="AJ27" s="10" t="n">
        <f t="shared" si="20"/>
        <v>2.8250207485998428E-2</v>
      </c>
      <c r="AK27" s="16" t="n">
        <f t="shared" si="20"/>
        <v>2.9370215609416588E-2</v>
      </c>
      <c r="AL27" s="10" t="n">
        <f t="shared" si="20"/>
        <v>2.7683107073136599E-2</v>
      </c>
      <c r="AM27" s="10" t="n">
        <f t="shared" si="20"/>
        <v>2.5957265315063441E-2</v>
      </c>
      <c r="AN27" s="10" t="n">
        <f t="shared" si="20"/>
        <v>2.9378224312368098E-2</v>
      </c>
      <c r="AO27" s="10" t="n">
        <f t="shared" si="20"/>
        <v>2.8120782304844535E-2</v>
      </c>
      <c r="AP27" s="16" t="n">
        <f t="shared" si="21"/>
        <v>2.2275351612779382E-2</v>
      </c>
      <c r="AQ27" s="16"/>
      <c r="AR27" s="16" t="n">
        <f t="shared" si="22"/>
        <v>2.2680373537170177E-2</v>
      </c>
      <c r="AS27" s="16" t="n">
        <f t="shared" si="22"/>
        <v>1.8335714250126683E-2</v>
      </c>
    </row>
    <row r="28">
      <c r="A28" s="31" t="str">
        <f t="shared" si="23"/>
        <v>Task Order</v>
      </c>
      <c r="B28" s="31" t="str">
        <f t="shared" si="18"/>
        <v>BOA or BPA</v>
      </c>
      <c r="E28" s="29"/>
      <c r="J28" s="1" t="str">
        <f t="shared" si="19"/>
        <v>Task Order</v>
      </c>
      <c r="K28" s="1" t="str">
        <f t="shared" si="19"/>
        <v>BOA or BPA</v>
      </c>
      <c r="L28" s="23" t="str">
        <f t="shared" si="20"/>
      </c>
      <c r="M28" s="23" t="str">
        <f t="shared" si="20"/>
      </c>
      <c r="N28" s="23" t="str">
        <f t="shared" si="20"/>
      </c>
      <c r="O28" s="23" t="str">
        <f t="shared" si="20"/>
      </c>
      <c r="P28" s="23" t="str">
        <f t="shared" si="20"/>
      </c>
      <c r="Q28" s="23" t="str">
        <f t="shared" si="20"/>
      </c>
      <c r="R28" s="23" t="str">
        <f t="shared" si="20"/>
      </c>
      <c r="S28" s="23" t="str">
        <f t="shared" si="20"/>
      </c>
      <c r="T28" s="23" t="str">
        <f t="shared" si="20"/>
      </c>
      <c r="U28" s="23" t="str">
        <f t="shared" si="20"/>
      </c>
      <c r="V28" s="10" t="n">
        <f t="shared" si="20"/>
        <v>1.6726161408219507E-4</v>
      </c>
      <c r="W28" s="10" t="n">
        <f t="shared" si="20"/>
        <v>1.7719353617300595E-4</v>
      </c>
      <c r="X28" s="10" t="n">
        <f t="shared" si="20"/>
        <v>5.3132124763843793E-4</v>
      </c>
      <c r="Y28" s="10" t="n">
        <f t="shared" si="20"/>
        <v>1.0510665712759139E-4</v>
      </c>
      <c r="Z28" s="10" t="n">
        <f t="shared" si="20"/>
        <v>3.1697093625092788E-4</v>
      </c>
      <c r="AA28" s="10" t="n">
        <f t="shared" si="20"/>
        <v>1.0362762405056317E-4</v>
      </c>
      <c r="AB28" s="10" t="n">
        <f t="shared" si="20"/>
        <v>1.0448136172424064E-4</v>
      </c>
      <c r="AC28" s="10" t="n">
        <f t="shared" si="20"/>
        <v>4.4626366158530873E-5</v>
      </c>
      <c r="AD28" s="10" t="n">
        <f t="shared" si="20"/>
        <v>4.5288275948210033E-5</v>
      </c>
      <c r="AE28" s="10" t="n">
        <f t="shared" si="20"/>
        <v>4.2225602656864818E-5</v>
      </c>
      <c r="AF28" s="10" t="n">
        <f t="shared" si="20"/>
        <v>2.4498816911720411E-3</v>
      </c>
      <c r="AG28" s="10" t="n">
        <f t="shared" si="20"/>
        <v>1.2137541672656725E-2</v>
      </c>
      <c r="AH28" s="10" t="n">
        <f t="shared" si="20"/>
        <v>2.4659387146297229E-2</v>
      </c>
      <c r="AI28" s="10" t="n">
        <f t="shared" si="20"/>
        <v>3.1322781648867121E-2</v>
      </c>
      <c r="AJ28" s="10" t="n">
        <f t="shared" si="20"/>
        <v>3.7844552218124626E-2</v>
      </c>
      <c r="AK28" s="16" t="n">
        <f t="shared" si="20"/>
        <v>4.4856364918712859E-2</v>
      </c>
      <c r="AL28" s="10" t="n">
        <f t="shared" si="20"/>
        <v>4.5452626264052345E-2</v>
      </c>
      <c r="AM28" s="10" t="n">
        <f t="shared" si="20"/>
        <v>5.0608020073080934E-2</v>
      </c>
      <c r="AN28" s="10" t="n">
        <f t="shared" si="20"/>
        <v>5.4439676632826388E-2</v>
      </c>
      <c r="AO28" s="10" t="n">
        <f t="shared" si="20"/>
        <v>4.5078891344545825E-2</v>
      </c>
      <c r="AP28" s="16" t="n">
        <f t="shared" si="21"/>
        <v>4.3681755090540904E-2</v>
      </c>
      <c r="AQ28" s="16"/>
      <c r="AR28" s="16" t="n">
        <f t="shared" si="22"/>
        <v>4.3036170398553626E-2</v>
      </c>
      <c r="AS28" s="16" t="n">
        <f t="shared" si="22"/>
        <v>4.2747395155365304E-2</v>
      </c>
    </row>
    <row r="29">
      <c r="A29" s="31" t="str">
        <f t="shared" si="23"/>
        <v>Task Order</v>
      </c>
      <c r="B29" s="31" t="str">
        <f t="shared" si="18"/>
        <v>FSS or GWAC</v>
      </c>
      <c r="E29" s="29"/>
      <c r="J29" s="1" t="str">
        <f t="shared" si="19"/>
        <v>Task Order</v>
      </c>
      <c r="K29" s="1" t="str">
        <f t="shared" si="19"/>
        <v>FSS or GWAC</v>
      </c>
      <c r="L29" s="23" t="str">
        <f t="shared" si="20"/>
      </c>
      <c r="M29" s="23" t="str">
        <f t="shared" si="20"/>
      </c>
      <c r="N29" s="23" t="str">
        <f t="shared" si="20"/>
      </c>
      <c r="O29" s="23" t="str">
        <f t="shared" si="20"/>
      </c>
      <c r="P29" s="23" t="str">
        <f t="shared" si="20"/>
      </c>
      <c r="Q29" s="23" t="str">
        <f t="shared" si="20"/>
      </c>
      <c r="R29" s="23" t="str">
        <f t="shared" si="20"/>
      </c>
      <c r="S29" s="23" t="str">
        <f t="shared" si="20"/>
      </c>
      <c r="T29" s="23" t="str">
        <f t="shared" si="20"/>
      </c>
      <c r="U29" s="23" t="str">
        <f t="shared" si="20"/>
      </c>
      <c r="V29" s="10" t="n">
        <f t="shared" si="20"/>
        <v>3.4745920694330724E-2</v>
      </c>
      <c r="W29" s="10" t="n">
        <f t="shared" si="20"/>
        <v>3.9813453467355958E-2</v>
      </c>
      <c r="X29" s="10" t="n">
        <f t="shared" si="20"/>
        <v>4.67671774660188E-2</v>
      </c>
      <c r="Y29" s="10" t="n">
        <f t="shared" si="20"/>
        <v>4.7653295364955592E-2</v>
      </c>
      <c r="Z29" s="10" t="n">
        <f t="shared" si="20"/>
        <v>5.0657117286695162E-2</v>
      </c>
      <c r="AA29" s="10" t="n">
        <f t="shared" si="20"/>
        <v>4.473413499723064E-2</v>
      </c>
      <c r="AB29" s="10" t="n">
        <f t="shared" si="20"/>
        <v>4.3229650526437582E-2</v>
      </c>
      <c r="AC29" s="10" t="n">
        <f t="shared" si="20"/>
        <v>3.6509556552500579E-2</v>
      </c>
      <c r="AD29" s="10" t="n">
        <f t="shared" si="20"/>
        <v>2.9775312407800417E-2</v>
      </c>
      <c r="AE29" s="10" t="n">
        <f t="shared" si="20"/>
        <v>2.7846219847689813E-2</v>
      </c>
      <c r="AF29" s="10" t="n">
        <f t="shared" si="20"/>
        <v>2.5490674876779272E-2</v>
      </c>
      <c r="AG29" s="10" t="n">
        <f t="shared" si="20"/>
        <v>2.2925079190976427E-2</v>
      </c>
      <c r="AH29" s="10" t="n">
        <f t="shared" si="20"/>
        <v>2.1647066501093212E-2</v>
      </c>
      <c r="AI29" s="10" t="n">
        <f t="shared" si="20"/>
        <v>2.0736613189078486E-2</v>
      </c>
      <c r="AJ29" s="10" t="n">
        <f t="shared" si="20"/>
        <v>2.3648948502997327E-2</v>
      </c>
      <c r="AK29" s="37" t="n">
        <f t="shared" si="20"/>
        <v>2.2813469686046212E-2</v>
      </c>
      <c r="AL29" s="10" t="n">
        <f t="shared" si="20"/>
        <v>2.3931982201494867E-2</v>
      </c>
      <c r="AM29" s="10" t="n">
        <f t="shared" si="20"/>
        <v>2.2559240365101853E-2</v>
      </c>
      <c r="AN29" s="10" t="n">
        <f t="shared" si="20"/>
        <v>2.3455353192520807E-2</v>
      </c>
      <c r="AO29" s="10" t="n">
        <f t="shared" si="20"/>
        <v>2.5041740931715843E-2</v>
      </c>
      <c r="AP29" s="16" t="n">
        <f t="shared" si="21"/>
        <v>2.8319004508905832E-2</v>
      </c>
      <c r="AQ29" s="16"/>
      <c r="AR29" s="37" t="n">
        <f t="shared" si="22"/>
        <v>2.730477787210444E-2</v>
      </c>
      <c r="AS29" s="37" t="n">
        <f t="shared" si="22"/>
        <v>2.0710992579914551E-2</v>
      </c>
    </row>
    <row r="30">
      <c r="A30" s="31" t="str">
        <f t="shared" si="23"/>
        <v>Task Order</v>
      </c>
      <c r="B30" s="31" t="str">
        <f t="shared" si="18"/>
        <v>Multi-Awd.</v>
      </c>
      <c r="E30" s="29"/>
      <c r="J30" s="1" t="str">
        <f t="shared" si="19"/>
        <v>Task Order</v>
      </c>
      <c r="K30" s="1" t="str">
        <f t="shared" si="19"/>
        <v>Multi-Awd.</v>
      </c>
      <c r="L30" s="23" t="str">
        <f t="shared" si="20"/>
      </c>
      <c r="M30" s="23" t="str">
        <f t="shared" si="20"/>
      </c>
      <c r="N30" s="23" t="str">
        <f t="shared" si="20"/>
      </c>
      <c r="O30" s="23" t="str">
        <f t="shared" si="20"/>
      </c>
      <c r="P30" s="23" t="str">
        <f t="shared" si="20"/>
      </c>
      <c r="Q30" s="23" t="str">
        <f t="shared" si="20"/>
      </c>
      <c r="R30" s="23" t="str">
        <f t="shared" si="20"/>
      </c>
      <c r="S30" s="23" t="str">
        <f t="shared" si="20"/>
      </c>
      <c r="T30" s="23" t="str">
        <f t="shared" si="20"/>
      </c>
      <c r="U30" s="23" t="str">
        <f t="shared" si="20"/>
      </c>
      <c r="V30" s="10" t="n">
        <f t="shared" si="20"/>
        <v>7.691132773681772E-2</v>
      </c>
      <c r="W30" s="10" t="n">
        <f t="shared" si="20"/>
        <v>7.7876442894114287E-2</v>
      </c>
      <c r="X30" s="10" t="n">
        <f t="shared" si="20"/>
        <v>8.3215417333836042E-2</v>
      </c>
      <c r="Y30" s="10" t="n">
        <f t="shared" si="20"/>
        <v>8.6098929369732236E-2</v>
      </c>
      <c r="Z30" s="10" t="n">
        <f t="shared" si="20"/>
        <v>9.7005767241236218E-2</v>
      </c>
      <c r="AA30" s="10" t="n">
        <f t="shared" si="20"/>
        <v>0.10435898747912516</v>
      </c>
      <c r="AB30" s="10" t="n">
        <f t="shared" si="20"/>
        <v>0.10771324512258423</v>
      </c>
      <c r="AC30" s="10" t="n">
        <f t="shared" si="20"/>
        <v>0.10852785536967362</v>
      </c>
      <c r="AD30" s="10" t="n">
        <f t="shared" si="20"/>
        <v>0.11545642075861716</v>
      </c>
      <c r="AE30" s="10" t="n">
        <f t="shared" si="20"/>
        <v>0.13182048730446072</v>
      </c>
      <c r="AF30" s="10" t="n">
        <f t="shared" si="20"/>
        <v>0.15403517247540813</v>
      </c>
      <c r="AG30" s="10" t="n">
        <f t="shared" si="20"/>
        <v>0.15498990135571736</v>
      </c>
      <c r="AH30" s="10" t="n">
        <f t="shared" si="20"/>
        <v>0.14123565986680453</v>
      </c>
      <c r="AI30" s="10" t="n">
        <f t="shared" si="20"/>
        <v>0.13609187594739908</v>
      </c>
      <c r="AJ30" s="10" t="n">
        <f t="shared" si="20"/>
        <v>0.13450627254199199</v>
      </c>
      <c r="AK30" s="16" t="n">
        <f t="shared" si="20"/>
        <v>0.12565212934261341</v>
      </c>
      <c r="AL30" s="10" t="n">
        <f t="shared" si="20"/>
        <v>0.12652914606706625</v>
      </c>
      <c r="AM30" s="10" t="n">
        <f t="shared" si="20"/>
        <v>0.12692722971012621</v>
      </c>
      <c r="AN30" s="10" t="n">
        <f t="shared" si="20"/>
        <v>0.1326611862210561</v>
      </c>
      <c r="AO30" s="10" t="n">
        <f t="shared" si="20"/>
        <v>0.13438147381479085</v>
      </c>
      <c r="AP30" s="16" t="n">
        <f t="shared" si="21"/>
        <v>0.13843241219129174</v>
      </c>
      <c r="AQ30" s="16"/>
      <c r="AR30" s="16" t="n">
        <f t="shared" si="22"/>
        <v>0.14504234153543349</v>
      </c>
      <c r="AS30" s="16" t="n">
        <f t="shared" si="22"/>
        <v>0.12992191116163312</v>
      </c>
    </row>
    <row r="31">
      <c r="A31" s="31" t="str">
        <f t="shared" si="23"/>
        <v>Task Order</v>
      </c>
      <c r="B31" s="31" t="str">
        <f t="shared" si="18"/>
        <v>Single-Awd.</v>
      </c>
      <c r="E31" s="29"/>
      <c r="J31" s="1" t="str">
        <f t="shared" si="19"/>
        <v>Task Order</v>
      </c>
      <c r="K31" s="1" t="str">
        <f t="shared" si="19"/>
        <v>Single-Awd.</v>
      </c>
      <c r="L31" s="23" t="str">
        <f t="shared" si="20"/>
      </c>
      <c r="M31" s="23" t="str">
        <f t="shared" si="20"/>
      </c>
      <c r="N31" s="23" t="str">
        <f t="shared" si="20"/>
      </c>
      <c r="O31" s="23" t="str">
        <f t="shared" si="20"/>
      </c>
      <c r="P31" s="23" t="str">
        <f t="shared" si="20"/>
      </c>
      <c r="Q31" s="23" t="str">
        <f t="shared" si="20"/>
      </c>
      <c r="R31" s="23" t="str">
        <f t="shared" si="20"/>
      </c>
      <c r="S31" s="23" t="str">
        <f t="shared" si="20"/>
      </c>
      <c r="T31" s="23" t="str">
        <f t="shared" si="20"/>
      </c>
      <c r="U31" s="23" t="str">
        <f t="shared" si="20"/>
      </c>
      <c r="V31" s="10" t="n">
        <f t="shared" si="20"/>
        <v>0.25731491708959481</v>
      </c>
      <c r="W31" s="10" t="n">
        <f t="shared" si="20"/>
        <v>0.27717600793545355</v>
      </c>
      <c r="X31" s="10" t="n">
        <f t="shared" si="20"/>
        <v>0.27738656339186085</v>
      </c>
      <c r="Y31" s="10" t="n">
        <f t="shared" si="20"/>
        <v>0.31336565172342778</v>
      </c>
      <c r="Z31" s="10" t="n">
        <f t="shared" si="20"/>
        <v>0.33734002448500627</v>
      </c>
      <c r="AA31" s="10" t="n">
        <f t="shared" si="20"/>
        <v>0.37539004576325757</v>
      </c>
      <c r="AB31" s="10" t="n">
        <f t="shared" si="20"/>
        <v>0.36506464159856722</v>
      </c>
      <c r="AC31" s="10" t="n">
        <f t="shared" si="20"/>
        <v>0.37044185208797409</v>
      </c>
      <c r="AD31" s="10" t="n">
        <f t="shared" si="20"/>
        <v>0.38042387718853665</v>
      </c>
      <c r="AE31" s="10" t="n">
        <f t="shared" si="20"/>
        <v>0.36681411832545152</v>
      </c>
      <c r="AF31" s="10" t="n">
        <f t="shared" si="20"/>
        <v>0.35912316586477888</v>
      </c>
      <c r="AG31" s="10" t="n">
        <f t="shared" si="20"/>
        <v>0.32601232210610775</v>
      </c>
      <c r="AH31" s="10" t="n">
        <f t="shared" si="20"/>
        <v>0.32611102651259799</v>
      </c>
      <c r="AI31" s="10" t="n">
        <f t="shared" si="20"/>
        <v>0.2862286889800788</v>
      </c>
      <c r="AJ31" s="10" t="n">
        <f t="shared" si="20"/>
        <v>0.28888225823869318</v>
      </c>
      <c r="AK31" s="16" t="n">
        <f t="shared" si="20"/>
        <v>0.27916860283266731</v>
      </c>
      <c r="AL31" s="10" t="n">
        <f t="shared" si="20"/>
        <v>0.26472388293501686</v>
      </c>
      <c r="AM31" s="10" t="n">
        <f t="shared" si="20"/>
        <v>0.26923975253892479</v>
      </c>
      <c r="AN31" s="10" t="n">
        <f t="shared" si="20"/>
        <v>0.29721218830627666</v>
      </c>
      <c r="AO31" s="10" t="n">
        <f t="shared" si="20"/>
        <v>0.28879226922087403</v>
      </c>
      <c r="AP31" s="16" t="n">
        <f t="shared" si="21"/>
        <v>0.28497955394059576</v>
      </c>
      <c r="AQ31" s="16"/>
      <c r="AR31" s="37" t="n">
        <f t="shared" si="22"/>
        <v>0.29096231553698632</v>
      </c>
      <c r="AS31" s="37" t="n">
        <f t="shared" si="22"/>
        <v>0.2778582470444998</v>
      </c>
    </row>
    <row r="32">
      <c r="A32" s="31" t="str">
        <f t="shared" si="23"/>
        <v>Task Order</v>
      </c>
      <c r="B32" s="31" t="str">
        <f t="shared" si="18"/>
        <v>Unlbd. IDV</v>
      </c>
      <c r="E32" s="29"/>
      <c r="J32" s="1" t="str">
        <f t="shared" si="19"/>
        <v>Task Order</v>
      </c>
      <c r="K32" s="1" t="str">
        <f t="shared" si="19"/>
        <v>Unlbd. IDV</v>
      </c>
      <c r="L32" s="23" t="str">
        <f t="shared" si="20"/>
      </c>
      <c r="M32" s="23" t="str">
        <f t="shared" si="20"/>
      </c>
      <c r="N32" s="23" t="str">
        <f t="shared" si="20"/>
      </c>
      <c r="O32" s="23" t="str">
        <f t="shared" si="20"/>
      </c>
      <c r="P32" s="23" t="str">
        <f t="shared" si="20"/>
      </c>
      <c r="Q32" s="23" t="str">
        <f t="shared" si="20"/>
      </c>
      <c r="R32" s="23" t="str">
        <f t="shared" si="20"/>
      </c>
      <c r="S32" s="23" t="str">
        <f t="shared" si="20"/>
      </c>
      <c r="T32" s="23" t="str">
        <f t="shared" si="20"/>
      </c>
      <c r="U32" s="23" t="str">
        <f t="shared" si="20"/>
      </c>
      <c r="V32" s="10" t="n">
        <f t="shared" si="20"/>
        <v>1.4990971373761694E-2</v>
      </c>
      <c r="W32" s="10" t="n">
        <f t="shared" si="20"/>
        <v>5.0694790124924359E-3</v>
      </c>
      <c r="X32" s="10" t="n">
        <f t="shared" si="20"/>
        <v>3.477680554106524E-3</v>
      </c>
      <c r="Y32" s="10" t="n">
        <f t="shared" si="20"/>
        <v>1.745384347866936E-3</v>
      </c>
      <c r="Z32" s="10" t="n">
        <f t="shared" si="20"/>
        <v>1.0758840026223713E-3</v>
      </c>
      <c r="AA32" s="10" t="n">
        <f t="shared" si="20"/>
        <v>7.4308470138515382E-4</v>
      </c>
      <c r="AB32" s="10" t="n">
        <f t="shared" si="20"/>
        <v>2.9758378990258732E-4</v>
      </c>
      <c r="AC32" s="10" t="n">
        <f t="shared" si="20"/>
        <v>1.957978950607479E-4</v>
      </c>
      <c r="AD32" s="10" t="n">
        <f t="shared" si="20"/>
        <v>7.4238933758635276E-5</v>
      </c>
      <c r="AE32" s="10" t="n">
        <f t="shared" si="20"/>
        <v>1.4058484030119501E-5</v>
      </c>
      <c r="AF32" s="10" t="n">
        <f t="shared" si="20"/>
        <v>2.0311100089321333E-3</v>
      </c>
      <c r="AG32" s="10" t="n">
        <f t="shared" si="20"/>
        <v>2.0120284287176008E-3</v>
      </c>
      <c r="AH32" s="10" t="n">
        <f t="shared" si="20"/>
        <v>2.3254226188346733E-3</v>
      </c>
      <c r="AI32" s="10" t="n">
        <f t="shared" si="20"/>
        <v>1.7417010365740153E-3</v>
      </c>
      <c r="AJ32" s="10" t="n">
        <f t="shared" si="20"/>
        <v>1.9804298214949937E-3</v>
      </c>
      <c r="AK32" s="16" t="n">
        <f t="shared" si="20"/>
        <v>2.0315923977127894E-3</v>
      </c>
      <c r="AL32" s="10" t="n">
        <f t="shared" si="20"/>
        <v>1.6682219573787004E-4</v>
      </c>
      <c r="AM32" s="10" t="n">
        <f t="shared" si="20"/>
        <v>5.9030949252988939E-4</v>
      </c>
      <c r="AN32" s="10" t="n">
        <f t="shared" si="20"/>
        <v>7.7878514936245637E-6</v>
      </c>
      <c r="AO32" s="10" t="n">
        <f t="shared" si="20"/>
        <v>3.0009099300011606E-6</v>
      </c>
      <c r="AP32" s="16" t="n">
        <f t="shared" si="21"/>
        <v>7.137814948869703E-6</v>
      </c>
      <c r="AQ32" s="16"/>
      <c r="AR32" s="37" t="n">
        <f t="shared" si="22"/>
        <v>3.1562462365377117E-6</v>
      </c>
      <c r="AS32" s="37" t="str">
        <f t="shared" si="22"/>
      </c>
    </row>
    <row r="33">
      <c r="A33" s="50" t="n">
        <f>IF(J33="","",J33)</f>
        <v>0</v>
      </c>
      <c r="B33" s="50" t="n">
        <f>IF(K33="","",K33)</f>
        <v>0</v>
      </c>
      <c r="E33" s="29"/>
      <c r="J33" s="1" t="n">
        <f t="shared" si="19"/>
        <v>0</v>
      </c>
      <c r="K33" s="1" t="n">
        <f t="shared" si="19"/>
        <v>0</v>
      </c>
      <c r="L33" s="23" t="n">
        <f t="shared" si="20"/>
        <v>1</v>
      </c>
      <c r="M33" s="23" t="n">
        <f t="shared" si="20"/>
        <v>1</v>
      </c>
      <c r="N33" s="23" t="n">
        <f t="shared" si="20"/>
        <v>1</v>
      </c>
      <c r="O33" s="23" t="n">
        <f t="shared" si="20"/>
        <v>1</v>
      </c>
      <c r="P33" s="23" t="n">
        <f t="shared" si="20"/>
        <v>1</v>
      </c>
      <c r="Q33" s="23" t="n">
        <f t="shared" si="20"/>
        <v>1</v>
      </c>
      <c r="R33" s="23" t="n">
        <f t="shared" si="20"/>
        <v>1</v>
      </c>
      <c r="S33" s="23" t="n">
        <f t="shared" si="20"/>
        <v>1</v>
      </c>
      <c r="T33" s="23" t="n">
        <f t="shared" si="20"/>
        <v>1</v>
      </c>
      <c r="U33" s="23" t="n">
        <f t="shared" si="20"/>
        <v>1</v>
      </c>
      <c r="V33" s="10" t="n">
        <f t="shared" si="20"/>
        <v>2.635111122891912E-6</v>
      </c>
      <c r="W33" s="10" t="n">
        <f t="shared" si="20"/>
        <v>0</v>
      </c>
      <c r="X33" s="10" t="n">
        <f t="shared" si="20"/>
        <v>6.8171501956492357E-7</v>
      </c>
      <c r="Y33" s="10" t="n">
        <f t="shared" si="20"/>
        <v>1.9275944240932004E-7</v>
      </c>
      <c r="Z33" s="10" t="n">
        <f t="shared" si="20"/>
        <v>1.8343987860031254E-5</v>
      </c>
      <c r="AA33" s="10" t="n">
        <f t="shared" si="20"/>
        <v>9.367253247832993E-6</v>
      </c>
      <c r="AB33" s="10" t="n">
        <f t="shared" si="20"/>
        <v>4.3308597856347026E-6</v>
      </c>
      <c r="AC33" s="10" t="n">
        <f t="shared" si="20"/>
        <v>2.0325854804869132E-6</v>
      </c>
      <c r="AD33" s="10" t="n">
        <f t="shared" si="20"/>
        <v>0</v>
      </c>
      <c r="AE33" s="10" t="n">
        <f t="shared" si="20"/>
        <v>0</v>
      </c>
      <c r="AF33" s="10" t="n">
        <f t="shared" si="20"/>
        <v>0</v>
      </c>
      <c r="AG33" s="10" t="n">
        <f t="shared" si="20"/>
        <v>0</v>
      </c>
      <c r="AH33" s="10" t="n">
        <f t="shared" si="20"/>
        <v>0</v>
      </c>
      <c r="AI33" s="10" t="n">
        <f t="shared" si="20"/>
        <v>0</v>
      </c>
      <c r="AJ33" s="10" t="n">
        <f t="shared" si="20"/>
        <v>0</v>
      </c>
      <c r="AK33" s="16" t="n">
        <f t="shared" si="20"/>
        <v>0</v>
      </c>
      <c r="AL33" s="10" t="n">
        <f t="shared" si="20"/>
        <v>0</v>
      </c>
      <c r="AM33" s="10" t="n">
        <f t="shared" si="20"/>
        <v>0</v>
      </c>
      <c r="AN33" s="10" t="str">
        <f t="shared" si="20"/>
      </c>
      <c r="AO33" s="10" t="n">
        <f t="shared" si="20"/>
        <v>0</v>
      </c>
      <c r="AP33" s="16" t="str">
        <f t="shared" si="21"/>
      </c>
      <c r="AQ33" s="16"/>
      <c r="AR33" s="37" t="str">
        <f t="shared" si="22"/>
      </c>
      <c r="AS33" s="37" t="n">
        <f t="shared" si="22"/>
        <v>0</v>
      </c>
    </row>
    <row r="34">
      <c r="A34" s="31" t="str">
        <f t="shared" si="23"/>
        <v>Subtotal</v>
      </c>
      <c r="B34" s="31" t="str">
        <f t="shared" si="18"/>
      </c>
      <c r="E34" s="29"/>
      <c r="K34" s="29" t="s">
        <v>24</v>
      </c>
      <c r="L34" s="10" t="n">
        <f t="shared" ref="L34:W34" si="24">IF(SUM(L26:L33)=1,1,FALSE)</f>
        <v>1</v>
      </c>
      <c r="M34" s="10" t="n">
        <f t="shared" si="24"/>
        <v>1</v>
      </c>
      <c r="N34" s="10" t="n">
        <f t="shared" si="24"/>
        <v>1</v>
      </c>
      <c r="O34" s="10" t="n">
        <f t="shared" si="24"/>
        <v>1</v>
      </c>
      <c r="P34" s="10" t="n">
        <f t="shared" si="24"/>
        <v>1</v>
      </c>
      <c r="Q34" s="10" t="n">
        <f t="shared" si="24"/>
        <v>1</v>
      </c>
      <c r="R34" s="10" t="n">
        <f t="shared" si="24"/>
        <v>1</v>
      </c>
      <c r="S34" s="10" t="n">
        <f t="shared" si="24"/>
        <v>1</v>
      </c>
      <c r="T34" s="10" t="n">
        <f t="shared" si="24"/>
        <v>1</v>
      </c>
      <c r="U34" s="10" t="n">
        <f t="shared" si="24"/>
        <v>1</v>
      </c>
      <c r="V34" s="10" t="n">
        <f t="shared" si="24"/>
        <v>1</v>
      </c>
      <c r="W34" s="10" t="n">
        <f t="shared" si="24"/>
        <v>1</v>
      </c>
      <c r="X34" s="10" t="b">
        <f t="shared" ref="X34:AP34" si="25">SUM(X26:X33)=1</f>
        <v>1</v>
      </c>
      <c r="Y34" s="10" t="b">
        <f t="shared" si="25"/>
        <v>1</v>
      </c>
      <c r="Z34" s="10" t="b">
        <f t="shared" si="25"/>
        <v>1</v>
      </c>
      <c r="AA34" s="10" t="b">
        <f t="shared" si="25"/>
        <v>1</v>
      </c>
      <c r="AB34" s="10" t="b">
        <f t="shared" si="25"/>
        <v>1</v>
      </c>
      <c r="AC34" s="10" t="b">
        <f t="shared" si="25"/>
        <v>1</v>
      </c>
      <c r="AD34" s="10" t="b">
        <f t="shared" si="25"/>
        <v>1</v>
      </c>
      <c r="AE34" s="10" t="b">
        <f t="shared" si="25"/>
        <v>1</v>
      </c>
      <c r="AF34" s="10" t="b">
        <f t="shared" si="25"/>
        <v>1</v>
      </c>
      <c r="AG34" s="10" t="b">
        <f t="shared" si="25"/>
        <v>1</v>
      </c>
      <c r="AH34" s="10" t="b">
        <f t="shared" si="25"/>
        <v>1</v>
      </c>
      <c r="AI34" s="10" t="b">
        <f t="shared" si="25"/>
        <v>1</v>
      </c>
      <c r="AJ34" s="10" t="b">
        <f t="shared" si="25"/>
        <v>1</v>
      </c>
      <c r="AK34" s="10" t="b">
        <f t="shared" si="25"/>
        <v>1</v>
      </c>
      <c r="AL34" s="10" t="b">
        <f t="shared" si="25"/>
        <v>1</v>
      </c>
      <c r="AM34" s="10" t="b">
        <f t="shared" si="25"/>
        <v>1</v>
      </c>
      <c r="AN34" s="10" t="b">
        <f t="shared" si="25"/>
        <v>1</v>
      </c>
      <c r="AO34" s="10" t="b">
        <f t="shared" si="25"/>
        <v>1</v>
      </c>
      <c r="AP34" s="10" t="b">
        <f t="shared" si="25"/>
        <v>1</v>
      </c>
      <c r="AQ34" s="10"/>
      <c r="AR34" s="10" t="b">
        <f>SUM(AR26:AR33)=1</f>
        <v>1</v>
      </c>
      <c r="AS34" s="10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6" ySplit="1" topLeftCell="G2" activePane="bottomRight" state="frozen"/>
      <selection activeCell="Q56" sqref="Q56"/>
      <selection pane="topRight" activeCell="Q56" sqref="Q56"/>
      <selection pane="bottomLeft" activeCell="Q56" sqref="Q56"/>
      <selection pane="bottomRight" sqref="A1:E104857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7.8867187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s="1" t="s">
        <v>7</v>
      </c>
      <c r="B1" s="6" t="n">
        <v>2021</v>
      </c>
      <c r="C1" s="1" t="n">
        <v>2022</v>
      </c>
      <c r="D1" s="1" t="s">
        <v>46</v>
      </c>
      <c r="F1" s="1" t="s">
        <v>7</v>
      </c>
      <c r="G1" s="1" t="s">
        <v>47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  <c r="V1" s="1" t="n">
        <v>2014</v>
      </c>
      <c r="W1" s="1" t="n">
        <v>2015</v>
      </c>
      <c r="X1" s="1" t="n">
        <v>2016</v>
      </c>
      <c r="Y1" s="1" t="n">
        <v>2017</v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</row>
    <row r="2">
      <c r="A2" s="1" t="s">
        <v>8</v>
      </c>
      <c r="B2" s="51" t="n">
        <f t="shared" ref="B2:B12" si="0">AC2</f>
        <v>7.6960720593012205E-2</v>
      </c>
      <c r="C2" s="51" t="n">
        <f t="shared" ref="C2:C12" si="1">AD2</f>
        <v>7.5938293176147406E-2</v>
      </c>
      <c r="D2" s="51" t="n">
        <f t="shared" ref="D2:D12" si="2">MAX(H2:AD2)</f>
        <v>0.138929288083422</v>
      </c>
      <c r="F2" s="1" t="s">
        <v>8</v>
      </c>
      <c r="G2" s="1" t="s">
        <v>38</v>
      </c>
      <c r="H2" s="23" t="n">
        <v>1.84893128012185E-3</v>
      </c>
      <c r="I2" s="23" t="n">
        <v>1.32681791462937E-3</v>
      </c>
      <c r="J2" s="23" t="n">
        <v>1.6166267363483401E-2</v>
      </c>
      <c r="K2" s="23" t="n">
        <v>4.89730839195145E-2</v>
      </c>
      <c r="L2" s="23" t="n">
        <v>7.3783107694365205E-2</v>
      </c>
      <c r="M2" s="23" t="n">
        <v>0.138929288083422</v>
      </c>
      <c r="N2" s="23" t="n">
        <v>0.120164639031243</v>
      </c>
      <c r="O2" s="23" t="n">
        <v>8.06068492196272E-2</v>
      </c>
      <c r="P2" s="23" t="n">
        <v>0.13358216683920801</v>
      </c>
      <c r="Q2" s="23" t="n">
        <v>7.2987940198634096E-2</v>
      </c>
      <c r="R2" s="23" t="n">
        <v>6.2056647520033002E-2</v>
      </c>
      <c r="S2" s="23" t="n">
        <v>6.1391845764127297E-2</v>
      </c>
      <c r="T2" s="23" t="n">
        <v>9.7573987748658594E-2</v>
      </c>
      <c r="U2" s="23" t="n">
        <v>9.1014373506176097E-2</v>
      </c>
      <c r="V2" s="23" t="n">
        <v>6.6172499377021299E-2</v>
      </c>
      <c r="W2" s="23" t="n">
        <v>6.3576318782090593E-2</v>
      </c>
      <c r="X2" s="23" t="n">
        <v>6.6842286531894196E-2</v>
      </c>
      <c r="Y2" s="23" t="n">
        <v>5.9325329338222099E-2</v>
      </c>
      <c r="Z2" s="23" t="n">
        <v>7.1005826232485594E-2</v>
      </c>
      <c r="AA2" s="23" t="n">
        <v>8.7768118108565302E-2</v>
      </c>
      <c r="AB2" s="23" t="n">
        <v>6.2485351252018498E-2</v>
      </c>
      <c r="AC2" s="23" t="n">
        <v>7.6960720593012205E-2</v>
      </c>
      <c r="AD2" s="23" t="n">
        <v>7.5938293176147406E-2</v>
      </c>
    </row>
    <row r="3">
      <c r="A3" s="1" t="s">
        <v>45</v>
      </c>
      <c r="B3" s="51" t="n">
        <f t="shared" si="0"/>
        <v>5.2126766068697497E-2</v>
      </c>
      <c r="C3" s="51" t="n">
        <f t="shared" si="1"/>
        <v>5.9358374983114602E-2</v>
      </c>
      <c r="D3" s="51" t="n">
        <f t="shared" si="2"/>
        <v>0.182644695764478</v>
      </c>
      <c r="F3" s="1" t="s">
        <v>45</v>
      </c>
      <c r="G3" s="1" t="s">
        <v>38</v>
      </c>
      <c r="H3" s="23" t="n">
        <v>0.108015013496362</v>
      </c>
      <c r="I3" s="23" t="n">
        <v>3.2771283286830301E-2</v>
      </c>
      <c r="J3" s="23" t="n">
        <v>1.11885709579686E-2</v>
      </c>
      <c r="K3" s="23" t="n">
        <v>2.4199713793250002E-2</v>
      </c>
      <c r="L3" s="23" t="n">
        <v>1.10219181620932E-2</v>
      </c>
      <c r="M3" s="23" t="n">
        <v>1.25372127587874E-2</v>
      </c>
      <c r="N3" s="23" t="n">
        <v>5.1086513419771398E-3</v>
      </c>
      <c r="O3" s="23" t="n">
        <v>6.1446499794835796E-3</v>
      </c>
      <c r="P3" s="23" t="n">
        <v>5.8256578795496698E-3</v>
      </c>
      <c r="Q3" s="23" t="n">
        <v>0.134901534834797</v>
      </c>
      <c r="R3" s="23" t="n">
        <v>0.15645216515187599</v>
      </c>
      <c r="S3" s="23" t="n">
        <v>0.126465239215999</v>
      </c>
      <c r="T3" s="23" t="n">
        <v>0.12713244510888</v>
      </c>
      <c r="U3" s="23" t="n">
        <v>0.182644695764478</v>
      </c>
      <c r="V3" s="23" t="n">
        <v>0.14387728336674599</v>
      </c>
      <c r="W3" s="23" t="n">
        <v>7.5267669224172204E-2</v>
      </c>
      <c r="X3" s="23" t="n">
        <v>9.3335593059214794E-2</v>
      </c>
      <c r="Y3" s="23" t="n">
        <v>7.8154661173566106E-2</v>
      </c>
      <c r="Z3" s="23" t="n">
        <v>7.0919080131854204E-2</v>
      </c>
      <c r="AA3" s="23" t="n">
        <v>9.9513030758404702E-2</v>
      </c>
      <c r="AB3" s="23" t="n">
        <v>9.7537713349131194E-2</v>
      </c>
      <c r="AC3" s="23" t="n">
        <v>5.2126766068697497E-2</v>
      </c>
      <c r="AD3" s="23" t="n">
        <v>5.9358374983114602E-2</v>
      </c>
    </row>
    <row r="4">
      <c r="A4" s="1" t="s">
        <v>9</v>
      </c>
      <c r="B4" s="51" t="n">
        <f t="shared" si="0"/>
        <v>3.9787703516379502E-2</v>
      </c>
      <c r="C4" s="51" t="n">
        <f t="shared" si="1"/>
        <v>3.2055982195031599E-2</v>
      </c>
      <c r="D4" s="51" t="n">
        <f t="shared" si="2"/>
        <v>0.16836635909514799</v>
      </c>
      <c r="F4" s="1" t="s">
        <v>9</v>
      </c>
      <c r="G4" s="1" t="s">
        <v>38</v>
      </c>
      <c r="H4" s="23" t="n">
        <v>3.9110901469317901E-2</v>
      </c>
      <c r="I4" s="23" t="n">
        <v>0.16836635909514799</v>
      </c>
      <c r="J4" s="23" t="n">
        <v>0.128655535157843</v>
      </c>
      <c r="K4" s="23" t="n">
        <v>3.7408613754392299E-2</v>
      </c>
      <c r="L4" s="23" t="n">
        <v>6.4259105221985705E-2</v>
      </c>
      <c r="M4" s="23" t="n">
        <v>2.25914350682342E-2</v>
      </c>
      <c r="N4" s="23" t="n">
        <v>1.9042172313941601E-2</v>
      </c>
      <c r="O4" s="23" t="n">
        <v>-4.0061207980820898E-4</v>
      </c>
      <c r="P4" s="23" t="n">
        <v>2.7669922638114599E-3</v>
      </c>
      <c r="Q4" s="23" t="n">
        <v>5.5134814304246401E-3</v>
      </c>
      <c r="R4" s="23" t="n">
        <v>7.3394534723090696E-3</v>
      </c>
      <c r="S4" s="23" t="n">
        <v>1.44942976785881E-2</v>
      </c>
      <c r="T4" s="23" t="n">
        <v>2.4753266778256799E-2</v>
      </c>
      <c r="U4" s="23" t="n">
        <v>1.3365569770976001E-2</v>
      </c>
      <c r="V4" s="23" t="n">
        <v>4.4840204613744099E-2</v>
      </c>
      <c r="W4" s="23" t="n">
        <v>0.128913276140423</v>
      </c>
      <c r="X4" s="23" t="n">
        <v>0.14794446803962999</v>
      </c>
      <c r="Y4" s="23" t="n">
        <v>0.147807696032425</v>
      </c>
      <c r="Z4" s="23" t="n">
        <v>0.102752544339088</v>
      </c>
      <c r="AA4" s="23" t="n">
        <v>8.3872616637050201E-2</v>
      </c>
      <c r="AB4" s="23" t="n">
        <v>5.8358354107587503E-2</v>
      </c>
      <c r="AC4" s="23" t="n">
        <v>3.9787703516379502E-2</v>
      </c>
      <c r="AD4" s="23" t="n">
        <v>3.2055982195031599E-2</v>
      </c>
    </row>
    <row r="5">
      <c r="A5" s="1" t="s">
        <v>13</v>
      </c>
      <c r="B5" s="51" t="n">
        <f t="shared" si="0"/>
        <v>1.1845933087887299E-2</v>
      </c>
      <c r="C5" s="51" t="n">
        <f t="shared" si="1"/>
        <v>1.2915156008630999E-2</v>
      </c>
      <c r="D5" s="51" t="n">
        <f t="shared" si="2"/>
        <v>0.118048244976935</v>
      </c>
      <c r="F5" s="1" t="s">
        <v>13</v>
      </c>
      <c r="G5" s="1" t="s">
        <v>38</v>
      </c>
      <c r="H5" s="23"/>
      <c r="I5" s="23" t="n">
        <v>8.1240816374131004E-4</v>
      </c>
      <c r="J5" s="23"/>
      <c r="K5" s="23"/>
      <c r="L5" s="23" t="n">
        <v>7.1982629035662103E-4</v>
      </c>
      <c r="M5" s="23"/>
      <c r="N5" s="23"/>
      <c r="O5" s="23" t="n">
        <v>5.5272766368564901E-4</v>
      </c>
      <c r="P5" s="23" t="n">
        <v>2.7426233324863701E-3</v>
      </c>
      <c r="Q5" s="23" t="n">
        <v>6.1154774478491001E-3</v>
      </c>
      <c r="R5" s="23" t="n">
        <v>2.7490908425998301E-2</v>
      </c>
      <c r="S5" s="23" t="n">
        <v>5.02142396775445E-2</v>
      </c>
      <c r="T5" s="23" t="n">
        <v>0.118048244976935</v>
      </c>
      <c r="U5" s="23" t="n">
        <v>4.3904380098876202E-3</v>
      </c>
      <c r="V5" s="23" t="n">
        <v>3.2111133221731998E-3</v>
      </c>
      <c r="W5" s="23" t="n">
        <v>6.0513649339089502E-3</v>
      </c>
      <c r="X5" s="23" t="n">
        <v>1.7162056592723601E-2</v>
      </c>
      <c r="Y5" s="23" t="n">
        <v>1.4282803182942399E-2</v>
      </c>
      <c r="Z5" s="23" t="n">
        <v>9.9352272890152696E-3</v>
      </c>
      <c r="AA5" s="23" t="n">
        <v>2.7821480612199599E-2</v>
      </c>
      <c r="AB5" s="23" t="n">
        <v>2.82335108621206E-2</v>
      </c>
      <c r="AC5" s="23" t="n">
        <v>1.1845933087887299E-2</v>
      </c>
      <c r="AD5" s="23" t="n">
        <v>1.2915156008630999E-2</v>
      </c>
    </row>
    <row r="6">
      <c r="A6" s="1" t="s">
        <v>44</v>
      </c>
      <c r="B6" s="51" t="n">
        <f t="shared" si="0"/>
        <v>0.141909011600448</v>
      </c>
      <c r="C6" s="51" t="n">
        <f t="shared" si="1"/>
        <v>0.148933557212164</v>
      </c>
      <c r="D6" s="51" t="n">
        <f t="shared" si="2"/>
        <v>0.148933557212164</v>
      </c>
      <c r="F6" s="1" t="s">
        <v>44</v>
      </c>
      <c r="G6" s="1" t="s">
        <v>38</v>
      </c>
      <c r="H6" s="23"/>
      <c r="I6" s="23"/>
      <c r="J6" s="23"/>
      <c r="K6" s="23"/>
      <c r="L6" s="23"/>
      <c r="M6" s="23" t="n">
        <v>0</v>
      </c>
      <c r="N6" s="23" t="n">
        <v>2.2173820165730901E-4</v>
      </c>
      <c r="O6" s="23" t="n">
        <v>0</v>
      </c>
      <c r="P6" s="23" t="n">
        <v>1.4283029950147E-3</v>
      </c>
      <c r="Q6" s="23" t="n">
        <v>3.2321684223623999E-3</v>
      </c>
      <c r="R6" s="23" t="n">
        <v>1.19443611220566E-2</v>
      </c>
      <c r="S6" s="23" t="n">
        <v>3.5116099066550402E-2</v>
      </c>
      <c r="T6" s="23" t="n">
        <v>3.7831548541904098E-2</v>
      </c>
      <c r="U6" s="23" t="n">
        <v>3.9864821031646201E-2</v>
      </c>
      <c r="V6" s="23" t="n">
        <v>5.07062879472042E-2</v>
      </c>
      <c r="W6" s="23" t="n">
        <v>9.0694336245196294E-2</v>
      </c>
      <c r="X6" s="23" t="n">
        <v>0.109828952925552</v>
      </c>
      <c r="Y6" s="23" t="n">
        <v>0.113487050775087</v>
      </c>
      <c r="Z6" s="23" t="n">
        <v>3.0536226815043199E-2</v>
      </c>
      <c r="AA6" s="23" t="n">
        <v>3.5912480261684199E-2</v>
      </c>
      <c r="AB6" s="23" t="n">
        <v>0.106491501515493</v>
      </c>
      <c r="AC6" s="23" t="n">
        <v>0.141909011600448</v>
      </c>
      <c r="AD6" s="23" t="n">
        <v>0.148933557212164</v>
      </c>
    </row>
    <row r="7">
      <c r="A7" s="1" t="s">
        <v>43</v>
      </c>
      <c r="B7" s="51" t="n">
        <f t="shared" si="0"/>
        <v>5.7356760339504903E-2</v>
      </c>
      <c r="C7" s="51" t="n">
        <f t="shared" si="1"/>
        <v>3.11961335531186E-2</v>
      </c>
      <c r="D7" s="51" t="n">
        <f t="shared" si="2"/>
        <v>7.9434647564019994E-2</v>
      </c>
      <c r="F7" s="1" t="s">
        <v>43</v>
      </c>
      <c r="G7" s="1" t="s">
        <v>38</v>
      </c>
      <c r="H7" s="23" t="n">
        <v>7.9434647564019994E-2</v>
      </c>
      <c r="I7" s="23" t="n">
        <v>6.8133225921306495E-2</v>
      </c>
      <c r="J7" s="23" t="n">
        <v>4.89264678510914E-2</v>
      </c>
      <c r="K7" s="23" t="n">
        <v>3.6803535282735701E-2</v>
      </c>
      <c r="L7" s="23" t="n">
        <v>3.1363853093783901E-2</v>
      </c>
      <c r="M7" s="23" t="n">
        <v>2.25197243727818E-2</v>
      </c>
      <c r="N7" s="23" t="n">
        <v>3.0378239246168001E-2</v>
      </c>
      <c r="O7" s="23" t="n">
        <v>2.1381135753378501E-2</v>
      </c>
      <c r="P7" s="23" t="n">
        <v>4.8116328891243301E-2</v>
      </c>
      <c r="Q7" s="23" t="n">
        <v>3.3598351074058598E-2</v>
      </c>
      <c r="R7" s="23" t="n">
        <v>5.9635485031566501E-2</v>
      </c>
      <c r="S7" s="23" t="n">
        <v>4.4489051866434301E-2</v>
      </c>
      <c r="T7" s="23" t="n">
        <v>3.2555881210349802E-2</v>
      </c>
      <c r="U7" s="23" t="n">
        <v>4.7221970895442798E-2</v>
      </c>
      <c r="V7" s="23" t="n">
        <v>6.5585815747435494E-2</v>
      </c>
      <c r="W7" s="23" t="n">
        <v>6.8796859498160806E-2</v>
      </c>
      <c r="X7" s="23" t="n">
        <v>3.9569949686183797E-2</v>
      </c>
      <c r="Y7" s="23" t="n">
        <v>5.5548961032823502E-2</v>
      </c>
      <c r="Z7" s="23" t="n">
        <v>6.3487408121269295E-2</v>
      </c>
      <c r="AA7" s="23" t="n">
        <v>4.5822750421365702E-2</v>
      </c>
      <c r="AB7" s="23" t="n">
        <v>5.0666920344975899E-2</v>
      </c>
      <c r="AC7" s="23" t="n">
        <v>5.7356760339504903E-2</v>
      </c>
      <c r="AD7" s="23" t="n">
        <v>3.11961335531186E-2</v>
      </c>
    </row>
    <row r="8">
      <c r="A8" s="1" t="s">
        <v>42</v>
      </c>
      <c r="B8" s="51" t="n">
        <f t="shared" si="0"/>
        <v>3.9230320102033499E-2</v>
      </c>
      <c r="C8" s="51" t="n">
        <f t="shared" si="1"/>
        <v>3.03544141161406E-2</v>
      </c>
      <c r="D8" s="51" t="n">
        <f t="shared" si="2"/>
        <v>3.9234210811293802E-2</v>
      </c>
      <c r="F8" s="1" t="s">
        <v>42</v>
      </c>
      <c r="G8" s="1" t="s">
        <v>38</v>
      </c>
      <c r="H8" s="23" t="n">
        <v>3.3800414959340398E-3</v>
      </c>
      <c r="I8" s="23" t="n">
        <v>6.47575423686381E-3</v>
      </c>
      <c r="J8" s="23" t="n">
        <v>1.5314455212645401E-2</v>
      </c>
      <c r="K8" s="23" t="n">
        <v>1.7479084378482501E-2</v>
      </c>
      <c r="L8" s="23" t="n">
        <v>3.5646813305130302E-2</v>
      </c>
      <c r="M8" s="23" t="n">
        <v>2.27286719802638E-2</v>
      </c>
      <c r="N8" s="23" t="n">
        <v>3.40843658787294E-2</v>
      </c>
      <c r="O8" s="23" t="n">
        <v>4.82827337007922E-3</v>
      </c>
      <c r="P8" s="23" t="n">
        <v>4.1149349707954898E-3</v>
      </c>
      <c r="Q8" s="23" t="n">
        <v>7.4902129315860596E-3</v>
      </c>
      <c r="R8" s="23" t="n">
        <v>7.4165223173547502E-3</v>
      </c>
      <c r="S8" s="23" t="n">
        <v>1.29443697201982E-2</v>
      </c>
      <c r="T8" s="23" t="n">
        <v>1.3781382712544799E-2</v>
      </c>
      <c r="U8" s="23" t="n">
        <v>2.2710143287018401E-2</v>
      </c>
      <c r="V8" s="23" t="n">
        <v>1.96585758586609E-2</v>
      </c>
      <c r="W8" s="23" t="n">
        <v>1.9974326468682399E-2</v>
      </c>
      <c r="X8" s="23" t="n">
        <v>2.7644979023476901E-2</v>
      </c>
      <c r="Y8" s="23" t="n">
        <v>3.8357957902339097E-2</v>
      </c>
      <c r="Z8" s="23" t="n">
        <v>3.9234210811293802E-2</v>
      </c>
      <c r="AA8" s="23" t="n">
        <v>3.6851131332418102E-2</v>
      </c>
      <c r="AB8" s="23" t="n">
        <v>2.99535683755601E-2</v>
      </c>
      <c r="AC8" s="23" t="n">
        <v>3.9230320102033499E-2</v>
      </c>
      <c r="AD8" s="23" t="n">
        <v>3.03544141161406E-2</v>
      </c>
    </row>
    <row r="9">
      <c r="A9" s="1" t="s">
        <v>41</v>
      </c>
      <c r="B9" s="51" t="n">
        <f t="shared" si="0"/>
        <v>3.7915835070943101E-2</v>
      </c>
      <c r="C9" s="51" t="n">
        <f t="shared" si="1"/>
        <v>5.1603855632651199E-2</v>
      </c>
      <c r="D9" s="51" t="n">
        <f t="shared" si="2"/>
        <v>5.1603855632651199E-2</v>
      </c>
      <c r="F9" s="1" t="s">
        <v>41</v>
      </c>
      <c r="G9" s="1" t="s">
        <v>38</v>
      </c>
      <c r="H9" s="23" t="n">
        <v>3.5115085622735198E-3</v>
      </c>
      <c r="I9" s="23" t="n">
        <v>2.3167372695171002E-3</v>
      </c>
      <c r="J9" s="23" t="n">
        <v>1.8387269720114301E-3</v>
      </c>
      <c r="K9" s="23" t="n">
        <v>1.73542184651611E-3</v>
      </c>
      <c r="L9" s="23" t="n">
        <v>4.1944029402846399E-3</v>
      </c>
      <c r="M9" s="23" t="n">
        <v>4.8081851860860402E-3</v>
      </c>
      <c r="N9" s="23" t="n">
        <v>4.3971527089924E-3</v>
      </c>
      <c r="O9" s="23" t="n">
        <v>1.0136158654047499E-2</v>
      </c>
      <c r="P9" s="23" t="n">
        <v>8.8851973369619697E-3</v>
      </c>
      <c r="Q9" s="23" t="n">
        <v>7.5975300853777404E-3</v>
      </c>
      <c r="R9" s="23" t="n">
        <v>1.9467207715897598E-2</v>
      </c>
      <c r="S9" s="23" t="n">
        <v>2.5881516920930901E-2</v>
      </c>
      <c r="T9" s="23" t="n">
        <v>2.5976093938854101E-2</v>
      </c>
      <c r="U9" s="23" t="n">
        <v>3.2488122858981797E-2</v>
      </c>
      <c r="V9" s="23" t="n">
        <v>3.68847896872899E-2</v>
      </c>
      <c r="W9" s="23" t="n">
        <v>3.2399643537074703E-2</v>
      </c>
      <c r="X9" s="23" t="n">
        <v>2.5019683178962301E-2</v>
      </c>
      <c r="Y9" s="23" t="n">
        <v>2.6486545277812398E-2</v>
      </c>
      <c r="Z9" s="23" t="n">
        <v>2.3890736984877502E-2</v>
      </c>
      <c r="AA9" s="23" t="n">
        <v>2.36373250472421E-2</v>
      </c>
      <c r="AB9" s="23" t="n">
        <v>2.78631648630925E-2</v>
      </c>
      <c r="AC9" s="23" t="n">
        <v>3.7915835070943101E-2</v>
      </c>
      <c r="AD9" s="23" t="n">
        <v>5.1603855632651199E-2</v>
      </c>
    </row>
    <row r="10">
      <c r="A10" s="1" t="s">
        <v>40</v>
      </c>
      <c r="B10" s="51" t="n">
        <f t="shared" si="0"/>
        <v>0.13428545291224001</v>
      </c>
      <c r="C10" s="51" t="n">
        <f t="shared" si="1"/>
        <v>4.5805446856018797E-3</v>
      </c>
      <c r="D10" s="51" t="n">
        <f t="shared" si="2"/>
        <v>0.13428545291224001</v>
      </c>
      <c r="F10" s="1" t="s">
        <v>40</v>
      </c>
      <c r="G10" s="1" t="s">
        <v>38</v>
      </c>
      <c r="H10" s="23" t="n">
        <v>6.3362102166942894E-2</v>
      </c>
      <c r="I10" s="23" t="n">
        <v>6.3685065384887302E-2</v>
      </c>
      <c r="J10" s="23" t="n">
        <v>0.10527969792065101</v>
      </c>
      <c r="K10" s="23" t="n">
        <v>5.3328040601864898E-2</v>
      </c>
      <c r="L10" s="23" t="n">
        <v>1.5273596404364299E-2</v>
      </c>
      <c r="M10" s="23" t="n">
        <v>5.0073977871416001E-2</v>
      </c>
      <c r="N10" s="23" t="n">
        <v>2.2688481161257299E-2</v>
      </c>
      <c r="O10" s="23" t="n">
        <v>2.1223617092235299E-3</v>
      </c>
      <c r="P10" s="23" t="n">
        <v>4.9549535594130799E-2</v>
      </c>
      <c r="Q10" s="23" t="n">
        <v>5.6229251112934003E-2</v>
      </c>
      <c r="R10" s="23" t="n">
        <v>5.3653678999793501E-2</v>
      </c>
      <c r="S10" s="23" t="n">
        <v>9.0458735342852495E-2</v>
      </c>
      <c r="T10" s="23" t="n">
        <v>3.4436878494179098E-2</v>
      </c>
      <c r="U10" s="23" t="n">
        <v>0.111228845014129</v>
      </c>
      <c r="V10" s="23" t="n">
        <v>0.128375499894826</v>
      </c>
      <c r="W10" s="23" t="n">
        <v>6.4226757930625406E-2</v>
      </c>
      <c r="X10" s="23" t="n">
        <v>1.2916259925051E-2</v>
      </c>
      <c r="Y10" s="23" t="n">
        <v>7.9523602235521892E-3</v>
      </c>
      <c r="Z10" s="23" t="n">
        <v>9.1640624745737993E-3</v>
      </c>
      <c r="AA10" s="23" t="n">
        <v>1.4528358035156201E-2</v>
      </c>
      <c r="AB10" s="23" t="n">
        <v>5.6529502649415697E-2</v>
      </c>
      <c r="AC10" s="23" t="n">
        <v>0.13428545291224001</v>
      </c>
      <c r="AD10" s="23" t="n">
        <v>4.5805446856018797E-3</v>
      </c>
    </row>
    <row r="11">
      <c r="A11" s="1" t="s">
        <v>39</v>
      </c>
      <c r="B11" s="51" t="n">
        <f t="shared" si="0"/>
        <v>5.4417821674698202E-3</v>
      </c>
      <c r="C11" s="51" t="n">
        <f t="shared" si="1"/>
        <v>8.8683829556260307E-3</v>
      </c>
      <c r="D11" s="51" t="n">
        <f t="shared" si="2"/>
        <v>8.8683829556260307E-3</v>
      </c>
      <c r="F11" s="1" t="s">
        <v>39</v>
      </c>
      <c r="G11" s="1" t="s">
        <v>38</v>
      </c>
      <c r="H11" s="23"/>
      <c r="I11" s="23"/>
      <c r="J11" s="23" t="n">
        <v>2.9397495673348402E-5</v>
      </c>
      <c r="K11" s="23" t="n">
        <v>5.5661569805039701E-5</v>
      </c>
      <c r="L11" s="23" t="n">
        <v>1.7225525210404899E-4</v>
      </c>
      <c r="M11" s="23" t="n">
        <v>7.8817589056089804E-4</v>
      </c>
      <c r="N11" s="23" t="n">
        <v>3.5033133235268498E-4</v>
      </c>
      <c r="O11" s="23" t="n">
        <v>3.1924942614782598E-4</v>
      </c>
      <c r="P11" s="23" t="n">
        <v>5.9413424750698795E-4</v>
      </c>
      <c r="Q11" s="23" t="n">
        <v>7.50296428433592E-4</v>
      </c>
      <c r="R11" s="23" t="n">
        <v>1.5366550377154599E-3</v>
      </c>
      <c r="S11" s="23" t="n">
        <v>2.62113093449835E-3</v>
      </c>
      <c r="T11" s="23" t="n">
        <v>7.3384606836096999E-3</v>
      </c>
      <c r="U11" s="23" t="n">
        <v>7.0792634929971402E-3</v>
      </c>
      <c r="V11" s="23" t="n">
        <v>4.4500812402489499E-3</v>
      </c>
      <c r="W11" s="23" t="n">
        <v>4.1155119295399004E-3</v>
      </c>
      <c r="X11" s="23" t="n">
        <v>3.1870005244340298E-3</v>
      </c>
      <c r="Y11" s="23" t="n">
        <v>3.68790271935135E-3</v>
      </c>
      <c r="Z11" s="23" t="n">
        <v>7.5672393206847903E-3</v>
      </c>
      <c r="AA11" s="23" t="n">
        <v>2.9603928688064001E-3</v>
      </c>
      <c r="AB11" s="23" t="n">
        <v>4.1642944298006497E-3</v>
      </c>
      <c r="AC11" s="23" t="n">
        <v>5.4417821674698202E-3</v>
      </c>
      <c r="AD11" s="23" t="n">
        <v>8.8683829556260307E-3</v>
      </c>
    </row>
    <row r="12">
      <c r="A12" s="1" t="s">
        <v>37</v>
      </c>
      <c r="B12" s="51" t="n">
        <f t="shared" si="0"/>
        <v>2.0243273691099298E-2</v>
      </c>
      <c r="C12" s="51" t="n">
        <f t="shared" si="1"/>
        <v>2.3528295267745299E-2</v>
      </c>
      <c r="D12" s="51" t="n">
        <f t="shared" si="2"/>
        <v>2.8717303148196299E-2</v>
      </c>
      <c r="F12" s="1" t="s">
        <v>37</v>
      </c>
      <c r="G12" s="1" t="s">
        <v>38</v>
      </c>
      <c r="H12" s="23" t="n">
        <v>5.11323100878579E-3</v>
      </c>
      <c r="I12" s="23" t="n">
        <v>4.0082709704623897E-3</v>
      </c>
      <c r="J12" s="23" t="n">
        <v>8.6913347283172702E-4</v>
      </c>
      <c r="K12" s="23" t="n">
        <v>6.6703094203298596E-3</v>
      </c>
      <c r="L12" s="23" t="n">
        <v>8.1841177280578999E-3</v>
      </c>
      <c r="M12" s="23" t="n">
        <v>3.45513431354609E-3</v>
      </c>
      <c r="N12" s="23" t="n">
        <v>2.5748778123244401E-3</v>
      </c>
      <c r="O12" s="23" t="n">
        <v>4.3231188181524398E-3</v>
      </c>
      <c r="P12" s="23" t="n">
        <v>6.8307745843374998E-3</v>
      </c>
      <c r="Q12" s="23" t="n">
        <v>7.8091297164454296E-3</v>
      </c>
      <c r="R12" s="23" t="n">
        <v>1.5420557831248599E-2</v>
      </c>
      <c r="S12" s="23" t="n">
        <v>1.59636535291444E-2</v>
      </c>
      <c r="T12" s="23" t="n">
        <v>1.47716924219307E-2</v>
      </c>
      <c r="U12" s="23" t="n">
        <v>1.9218829079074601E-2</v>
      </c>
      <c r="V12" s="23" t="n">
        <v>1.30704916468942E-2</v>
      </c>
      <c r="W12" s="23" t="n">
        <v>1.5435710708984701E-2</v>
      </c>
      <c r="X12" s="23" t="n">
        <v>2.0631219460340501E-2</v>
      </c>
      <c r="Y12" s="23" t="n">
        <v>2.6610865203561401E-2</v>
      </c>
      <c r="Z12" s="23" t="n">
        <v>1.7617322364143699E-2</v>
      </c>
      <c r="AA12" s="23" t="n">
        <v>2.5506486978278901E-2</v>
      </c>
      <c r="AB12" s="23" t="n">
        <v>2.8717303148196299E-2</v>
      </c>
      <c r="AC12" s="23" t="n">
        <v>2.0243273691099298E-2</v>
      </c>
      <c r="AD12" s="23" t="n">
        <v>2.3528295267745299E-2</v>
      </c>
    </row>
    <row r="13"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>
      <c r="F14" s="39" t="s">
        <v>27</v>
      </c>
      <c r="G14" s="53"/>
      <c r="H14" s="19" t="n">
        <f t="shared" ref="H14:AD14" si="3">SUBTOTAL(9,H2:H13)</f>
        <v>0.30377637704375804</v>
      </c>
      <c r="I14" s="19" t="n">
        <f t="shared" si="3"/>
        <v>0.34789592224338606</v>
      </c>
      <c r="J14" s="19" t="n">
        <f t="shared" si="3"/>
        <v>0.32826825240419927</v>
      </c>
      <c r="K14" s="19" t="n">
        <f t="shared" si="3"/>
        <v>0.22665346456689092</v>
      </c>
      <c r="L14" s="19" t="n">
        <f t="shared" si="3"/>
        <v>0.24461899609252585</v>
      </c>
      <c r="M14" s="19" t="n">
        <f t="shared" si="3"/>
        <v>0.27843180552509822</v>
      </c>
      <c r="N14" s="19" t="n">
        <f t="shared" si="3"/>
        <v>0.23901064902864325</v>
      </c>
      <c r="O14" s="19" t="n">
        <f t="shared" si="3"/>
        <v>0.13001391251401725</v>
      </c>
      <c r="P14" s="19" t="n">
        <f t="shared" si="3"/>
        <v>0.26443664893504626</v>
      </c>
      <c r="Q14" s="19" t="n">
        <f t="shared" si="3"/>
        <v>0.33622537368290262</v>
      </c>
      <c r="R14" s="19" t="n">
        <f t="shared" si="3"/>
        <v>0.42241364262584935</v>
      </c>
      <c r="S14" s="19" t="n">
        <f t="shared" si="3"/>
        <v>0.48004017971686791</v>
      </c>
      <c r="T14" s="19" t="n">
        <f t="shared" si="3"/>
        <v>0.53419988261610263</v>
      </c>
      <c r="U14" s="19" t="n">
        <f t="shared" si="3"/>
        <v>0.57122707271080764</v>
      </c>
      <c r="V14" s="19" t="n">
        <f t="shared" si="3"/>
        <v>0.57683264270224421</v>
      </c>
      <c r="W14" s="19" t="n">
        <f t="shared" si="3"/>
        <v>0.56945177539885894</v>
      </c>
      <c r="X14" s="19" t="n">
        <f t="shared" si="3"/>
        <v>0.56408244894746307</v>
      </c>
      <c r="Y14" s="19" t="n">
        <f t="shared" si="3"/>
        <v>0.57170213286168248</v>
      </c>
      <c r="Z14" s="19" t="n">
        <f t="shared" si="3"/>
        <v>0.44610988488432912</v>
      </c>
      <c r="AA14" s="19" t="n">
        <f t="shared" si="3"/>
        <v>0.4841941710611713</v>
      </c>
      <c r="AB14" s="19" t="n">
        <f t="shared" si="3"/>
        <v>0.5510011848973918</v>
      </c>
      <c r="AC14" s="19" t="n">
        <f t="shared" si="3"/>
        <v>0.61710355914971515</v>
      </c>
      <c r="AD14" s="19" t="n">
        <f t="shared" si="3"/>
        <v>0.47933298978597216</v>
      </c>
    </row>
    <row r="15">
      <c r="F15" s="5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ServicesCategory.detail</v>
      </c>
      <c r="B1" s="6"/>
      <c r="L1" s="1" t="s">
        <v>540</v>
      </c>
      <c r="M1" s="21" t="s">
        <v>541</v>
      </c>
      <c r="N1" s="21" t="s">
        <v>542</v>
      </c>
      <c r="O1" s="21" t="s">
        <v>543</v>
      </c>
      <c r="P1" s="21" t="s">
        <v>544</v>
      </c>
      <c r="Q1" s="21" t="s">
        <v>545</v>
      </c>
      <c r="R1" s="21" t="s">
        <v>546</v>
      </c>
      <c r="S1" s="21" t="s">
        <v>547</v>
      </c>
      <c r="T1" s="21" t="s">
        <v>548</v>
      </c>
      <c r="U1" s="21" t="s">
        <v>549</v>
      </c>
      <c r="V1" s="21" t="s">
        <v>550</v>
      </c>
      <c r="W1" s="21" t="s">
        <v>551</v>
      </c>
      <c r="X1" s="21" t="s">
        <v>552</v>
      </c>
      <c r="Y1" s="21" t="s">
        <v>553</v>
      </c>
      <c r="Z1" s="21" t="s">
        <v>554</v>
      </c>
      <c r="AA1" s="21" t="s">
        <v>555</v>
      </c>
      <c r="AB1" s="21" t="s">
        <v>556</v>
      </c>
      <c r="AC1" s="21" t="s">
        <v>557</v>
      </c>
      <c r="AD1" s="21" t="s">
        <v>558</v>
      </c>
      <c r="AE1" s="21" t="s">
        <v>559</v>
      </c>
      <c r="AF1" s="21" t="s">
        <v>560</v>
      </c>
      <c r="AG1" s="21" t="s">
        <v>561</v>
      </c>
      <c r="AH1" s="21" t="s">
        <v>562</v>
      </c>
      <c r="AI1" s="21" t="s">
        <v>563</v>
      </c>
      <c r="AJ1" s="21" t="s">
        <v>564</v>
      </c>
      <c r="AK1" s="21" t="s">
        <v>565</v>
      </c>
      <c r="AL1" s="21" t="s">
        <v>566</v>
      </c>
      <c r="AM1" s="21" t="s">
        <v>567</v>
      </c>
      <c r="AN1" s="21" t="s">
        <v>568</v>
      </c>
      <c r="AO1" s="21" t="s">
        <v>569</v>
      </c>
      <c r="AP1" s="21" t="s">
        <v>570</v>
      </c>
      <c r="AQ1" s="21" t="s">
        <v>571</v>
      </c>
      <c r="AR1" s="21" t="s">
        <v>572</v>
      </c>
      <c r="AS1" s="21" t="s">
        <v>573</v>
      </c>
      <c r="AT1" t="s">
        <v>574</v>
      </c>
      <c r="AU1" t="s">
        <v>155</v>
      </c>
      <c r="AV1" t="s">
        <v>156</v>
      </c>
      <c r="AW1" t="s">
        <v>157</v>
      </c>
    </row>
    <row r="2">
      <c r="A2" t="str">
        <f t="shared" ref="A2:A8" si="0">L2</f>
        <v>PAMS</v>
      </c>
      <c r="L2" s="1" t="s">
        <v>575</v>
      </c>
      <c r="M2" s="19" t="n">
        <v>5486322000</v>
      </c>
      <c r="N2" s="19" t="n">
        <v>6286179090</v>
      </c>
      <c r="O2" s="19" t="n">
        <v>5718244451</v>
      </c>
      <c r="P2" s="19" t="n">
        <v>5140491100</v>
      </c>
      <c r="Q2" s="19" t="n">
        <v>4798500580</v>
      </c>
      <c r="R2" s="19" t="n">
        <v>4761933461</v>
      </c>
      <c r="S2" s="19" t="n">
        <v>4921894718</v>
      </c>
      <c r="T2" s="19" t="n">
        <v>5011120195</v>
      </c>
      <c r="U2" s="19" t="n">
        <v>5180352072</v>
      </c>
      <c r="V2" s="19" t="n">
        <v>4722234520</v>
      </c>
      <c r="W2" s="19" t="n">
        <v>5183352833</v>
      </c>
      <c r="X2" s="19" t="n">
        <v>6131452406.6201</v>
      </c>
      <c r="Y2" s="19" t="n">
        <v>6346266503.5</v>
      </c>
      <c r="Z2" s="19" t="n">
        <v>7042720994.0665</v>
      </c>
      <c r="AA2" s="19" t="n">
        <v>6812793620.9581</v>
      </c>
      <c r="AB2" s="19" t="n">
        <v>7731286694.8283</v>
      </c>
      <c r="AC2" s="19" t="n">
        <v>8054503326.9605</v>
      </c>
      <c r="AD2" s="19" t="n">
        <v>8851010044.3032</v>
      </c>
      <c r="AE2" s="19" t="n">
        <v>8730149084.6568</v>
      </c>
      <c r="AF2" s="19" t="n">
        <v>9131386732.927</v>
      </c>
      <c r="AG2" s="19" t="n">
        <v>7449099302.8027</v>
      </c>
      <c r="AH2" s="19" t="n">
        <v>6671402838.8418</v>
      </c>
      <c r="AI2" s="19" t="n">
        <v>6877287114.2026</v>
      </c>
      <c r="AJ2" s="19" t="n">
        <v>5029634070.5333</v>
      </c>
      <c r="AK2" s="19" t="n">
        <v>4044208975.2685</v>
      </c>
      <c r="AL2" s="19" t="n">
        <v>3943988556.3326</v>
      </c>
      <c r="AM2" s="19" t="n">
        <v>3972011794.4947</v>
      </c>
      <c r="AN2" s="19" t="n">
        <v>4170245083.5796</v>
      </c>
      <c r="AO2" s="19" t="n">
        <v>4789546354.629</v>
      </c>
      <c r="AP2" s="19" t="n">
        <v>6120210732.4872</v>
      </c>
      <c r="AQ2" s="19" t="n">
        <v>6110101661.5985</v>
      </c>
      <c r="AR2" s="19" t="n">
        <v>3002106690.1625</v>
      </c>
      <c r="AS2" s="19" t="n">
        <v>2093265783.6803</v>
      </c>
      <c r="AT2" t="n">
        <v>705067769.1794</v>
      </c>
      <c r="AU2" t="n">
        <v>3002106690.1624999</v>
      </c>
      <c r="AV2" t="n">
        <v>2093265783.6803</v>
      </c>
      <c r="AW2" t="n">
        <v>847266724.29229999</v>
      </c>
    </row>
    <row r="3">
      <c r="A3" t="str">
        <f t="shared" si="0"/>
        <v>ICT</v>
      </c>
      <c r="L3" s="1" t="s">
        <v>576</v>
      </c>
      <c r="M3" s="19" t="n">
        <v>1652192000</v>
      </c>
      <c r="N3" s="19" t="n">
        <v>2285130546</v>
      </c>
      <c r="O3" s="19" t="n">
        <v>2161209114</v>
      </c>
      <c r="P3" s="19" t="n">
        <v>2202254182</v>
      </c>
      <c r="Q3" s="19" t="n">
        <v>2187211767</v>
      </c>
      <c r="R3" s="19" t="n">
        <v>2323903528</v>
      </c>
      <c r="S3" s="19" t="n">
        <v>2300145534</v>
      </c>
      <c r="T3" s="19" t="n">
        <v>1982222535</v>
      </c>
      <c r="U3" s="19" t="n">
        <v>2052478954</v>
      </c>
      <c r="V3" s="19" t="n">
        <v>2253220444</v>
      </c>
      <c r="W3" s="19" t="n">
        <v>2519227091.54</v>
      </c>
      <c r="X3" s="19" t="n">
        <v>2780287195.8401</v>
      </c>
      <c r="Y3" s="19" t="n">
        <v>3190310544.5</v>
      </c>
      <c r="Z3" s="19" t="n">
        <v>3765369999.1676</v>
      </c>
      <c r="AA3" s="19" t="n">
        <v>4499572631.4463</v>
      </c>
      <c r="AB3" s="19" t="n">
        <v>5037631440.2397</v>
      </c>
      <c r="AC3" s="19" t="n">
        <v>5307033375.6313</v>
      </c>
      <c r="AD3" s="19" t="n">
        <v>5945384433.3795</v>
      </c>
      <c r="AE3" s="19" t="n">
        <v>6565856574.3903</v>
      </c>
      <c r="AF3" s="19" t="n">
        <v>6882843620.2702</v>
      </c>
      <c r="AG3" s="19" t="n">
        <v>7768860016.5661</v>
      </c>
      <c r="AH3" s="19" t="n">
        <v>8697234323.1263</v>
      </c>
      <c r="AI3" s="19" t="n">
        <v>7931792528.2445</v>
      </c>
      <c r="AJ3" s="19" t="n">
        <v>6656936961.6818</v>
      </c>
      <c r="AK3" s="19" t="n">
        <v>6836974242.3253</v>
      </c>
      <c r="AL3" s="19" t="n">
        <v>6157825479.1865</v>
      </c>
      <c r="AM3" s="19" t="n">
        <v>6649419051.924</v>
      </c>
      <c r="AN3" s="19" t="n">
        <v>6838662315.9153</v>
      </c>
      <c r="AO3" s="19" t="n">
        <v>6901678361.9701</v>
      </c>
      <c r="AP3" s="19" t="n">
        <v>7762479939.0812</v>
      </c>
      <c r="AQ3" s="19" t="n">
        <v>7993922520.6615</v>
      </c>
      <c r="AR3" s="19" t="n">
        <v>8522762358.5698</v>
      </c>
      <c r="AS3" s="19" t="n">
        <v>10727955364.5046</v>
      </c>
      <c r="AT3" t="n">
        <v>4937298166.4898</v>
      </c>
      <c r="AU3" t="n">
        <v>39985411139.019302</v>
      </c>
      <c r="AV3" t="n">
        <v>38374833050.3881</v>
      </c>
      <c r="AW3" t="n">
        <v>41435962437.115402</v>
      </c>
    </row>
    <row r="4">
      <c r="A4" t="str">
        <f t="shared" si="0"/>
        <v>ERS</v>
      </c>
      <c r="L4" s="1" t="s">
        <v>577</v>
      </c>
      <c r="M4" s="19" t="n">
        <v>906271764</v>
      </c>
      <c r="N4" s="19" t="n">
        <v>1061683181</v>
      </c>
      <c r="O4" s="19" t="n">
        <v>1201436701</v>
      </c>
      <c r="P4" s="19" t="n">
        <v>1372964200</v>
      </c>
      <c r="Q4" s="19" t="n">
        <v>1070461947</v>
      </c>
      <c r="R4" s="19" t="n">
        <v>1602084609</v>
      </c>
      <c r="S4" s="19" t="n">
        <v>1601006963</v>
      </c>
      <c r="T4" s="19" t="n">
        <v>1705910362</v>
      </c>
      <c r="U4" s="19" t="n">
        <v>1654779221</v>
      </c>
      <c r="V4" s="19" t="n">
        <v>1773970984</v>
      </c>
      <c r="W4" s="19" t="n">
        <v>1708919088.875</v>
      </c>
      <c r="X4" s="19" t="n">
        <v>1969918232.627</v>
      </c>
      <c r="Y4" s="19" t="n">
        <v>2491746279</v>
      </c>
      <c r="Z4" s="19" t="n">
        <v>3387565430.1078</v>
      </c>
      <c r="AA4" s="19" t="n">
        <v>3796217361.1946</v>
      </c>
      <c r="AB4" s="19" t="n">
        <v>4673593564.4676</v>
      </c>
      <c r="AC4" s="19" t="n">
        <v>4497778085.5625</v>
      </c>
      <c r="AD4" s="19" t="n">
        <v>4765324405.7155</v>
      </c>
      <c r="AE4" s="19" t="n">
        <v>4963434822.5865</v>
      </c>
      <c r="AF4" s="19" t="n">
        <v>4892554947.7283</v>
      </c>
      <c r="AG4" s="19" t="n">
        <v>5180191095.5461</v>
      </c>
      <c r="AH4" s="19" t="n">
        <v>4488531529.381</v>
      </c>
      <c r="AI4" s="19" t="n">
        <v>4177515860.3359</v>
      </c>
      <c r="AJ4" s="19" t="n">
        <v>3418595039.7041</v>
      </c>
      <c r="AK4" s="19" t="n">
        <v>3322046820.1618</v>
      </c>
      <c r="AL4" s="19" t="n">
        <v>3128972281.6024</v>
      </c>
      <c r="AM4" s="19" t="n">
        <v>3272446993.7904</v>
      </c>
      <c r="AN4" s="19" t="n">
        <v>3278077789.2265</v>
      </c>
      <c r="AO4" s="19" t="n">
        <v>3679496206.7801</v>
      </c>
      <c r="AP4" s="19" t="n">
        <v>3886363222.0569</v>
      </c>
      <c r="AQ4" s="19" t="n">
        <v>3776125490.6814</v>
      </c>
      <c r="AR4" s="19" t="n">
        <v>3495741903.011</v>
      </c>
      <c r="AS4" s="19" t="n">
        <v>3518389135.13</v>
      </c>
      <c r="AT4" t="n">
        <v>1769199168.5627</v>
      </c>
      <c r="AU4" t="n">
        <v>8522762358.5698004</v>
      </c>
      <c r="AV4" t="n">
        <v>10727955364.504601</v>
      </c>
      <c r="AW4" t="n">
        <v>6275709971.7693996</v>
      </c>
    </row>
    <row r="5">
      <c r="A5" t="str">
        <f t="shared" si="0"/>
        <v>FRS&amp;C</v>
      </c>
      <c r="L5" s="1" t="s">
        <v>578</v>
      </c>
      <c r="M5" s="19"/>
      <c r="N5" s="19"/>
      <c r="O5" s="19"/>
      <c r="P5" s="19"/>
      <c r="Q5" s="19"/>
      <c r="R5" s="19" t="n">
        <v>1785124648</v>
      </c>
      <c r="S5" s="19" t="n">
        <v>932495950</v>
      </c>
      <c r="T5" s="19" t="n">
        <v>382211353</v>
      </c>
      <c r="U5" s="19" t="n">
        <v>421153332</v>
      </c>
      <c r="V5" s="19" t="n">
        <v>264041294</v>
      </c>
      <c r="W5" s="19" t="n">
        <v>584614636</v>
      </c>
      <c r="X5" s="19" t="n">
        <v>659696016</v>
      </c>
      <c r="Y5" s="19" t="n">
        <v>922008502.1992</v>
      </c>
      <c r="Z5" s="19" t="n">
        <v>1067853242</v>
      </c>
      <c r="AA5" s="19" t="n">
        <v>1393788520.9854</v>
      </c>
      <c r="AB5" s="19" t="n">
        <v>1752995271.5645</v>
      </c>
      <c r="AC5" s="19" t="n">
        <v>1844790681.0156</v>
      </c>
      <c r="AD5" s="19" t="n">
        <v>1977657181.7849</v>
      </c>
      <c r="AE5" s="19" t="n">
        <v>1925505783.07</v>
      </c>
      <c r="AF5" s="19" t="n">
        <v>1803467488.4437</v>
      </c>
      <c r="AG5" s="19" t="n">
        <v>1852549833.4818</v>
      </c>
      <c r="AH5" s="19" t="n">
        <v>1996755273.465</v>
      </c>
      <c r="AI5" s="19" t="n">
        <v>1526316347.4058</v>
      </c>
      <c r="AJ5" s="19" t="n">
        <v>1313649843.3941</v>
      </c>
      <c r="AK5" s="19" t="n">
        <v>1452847216.451</v>
      </c>
      <c r="AL5" s="19" t="n">
        <v>1044139991.4515</v>
      </c>
      <c r="AM5" s="19" t="n">
        <v>919687626.0158</v>
      </c>
      <c r="AN5" s="19" t="n">
        <v>947937679.9111</v>
      </c>
      <c r="AO5" s="19" t="n">
        <v>722485035.4064</v>
      </c>
      <c r="AP5" s="19" t="n">
        <v>727323763.1135</v>
      </c>
      <c r="AQ5" s="19" t="n">
        <v>741042117.5334</v>
      </c>
      <c r="AR5" s="19" t="n">
        <v>423280416.991</v>
      </c>
      <c r="AS5" s="19" t="n">
        <v>230728367.7877</v>
      </c>
      <c r="AT5" t="n">
        <v>163371682.2105</v>
      </c>
      <c r="AU5" t="n">
        <v>3495741903.0110002</v>
      </c>
      <c r="AV5" t="n">
        <v>3518389135.1300001</v>
      </c>
      <c r="AW5" t="n">
        <v>2293232077.7916999</v>
      </c>
    </row>
    <row r="6">
      <c r="A6" t="str">
        <f t="shared" si="0"/>
        <v>MED</v>
      </c>
      <c r="L6" s="1" t="s">
        <v>579</v>
      </c>
      <c r="M6" s="19" t="n">
        <v>8010758000</v>
      </c>
      <c r="N6" s="19" t="n">
        <v>5790030019</v>
      </c>
      <c r="O6" s="19" t="n">
        <v>7418535498</v>
      </c>
      <c r="P6" s="19" t="n">
        <v>8334519210</v>
      </c>
      <c r="Q6" s="19" t="n">
        <v>9089191963</v>
      </c>
      <c r="R6" s="19" t="n">
        <v>5546833078</v>
      </c>
      <c r="S6" s="19" t="n">
        <v>5571893377</v>
      </c>
      <c r="T6" s="19" t="n">
        <v>5761159218</v>
      </c>
      <c r="U6" s="19" t="n">
        <v>5081887849</v>
      </c>
      <c r="V6" s="19" t="n">
        <v>4295706795</v>
      </c>
      <c r="W6" s="19" t="n">
        <v>3265656468</v>
      </c>
      <c r="X6" s="19" t="n">
        <v>3619911776</v>
      </c>
      <c r="Y6" s="19" t="n">
        <v>3760202190.5996</v>
      </c>
      <c r="Z6" s="19" t="n">
        <v>3594220180</v>
      </c>
      <c r="AA6" s="19" t="n">
        <v>3605566922</v>
      </c>
      <c r="AB6" s="19" t="n">
        <v>2651441532.7657</v>
      </c>
      <c r="AC6" s="19" t="n">
        <v>2625277371.8666</v>
      </c>
      <c r="AD6" s="19" t="n">
        <v>3706281605.5497</v>
      </c>
      <c r="AE6" s="19" t="n">
        <v>3936874917.1333</v>
      </c>
      <c r="AF6" s="19" t="n">
        <v>5469911998.6759</v>
      </c>
      <c r="AG6" s="19" t="n">
        <v>5974035205.6784</v>
      </c>
      <c r="AH6" s="19" t="n">
        <v>5444198610.379</v>
      </c>
      <c r="AI6" s="19" t="n">
        <v>4622332262.8805</v>
      </c>
      <c r="AJ6" s="19" t="n">
        <v>3721729442.9124</v>
      </c>
      <c r="AK6" s="19" t="n">
        <v>4265473987.4774</v>
      </c>
      <c r="AL6" s="19" t="n">
        <v>3936720244.6805</v>
      </c>
      <c r="AM6" s="19" t="n">
        <v>4845020679.5045</v>
      </c>
      <c r="AN6" s="19" t="n">
        <v>5110208166.8298</v>
      </c>
      <c r="AO6" s="19" t="n">
        <v>5858300568.5094</v>
      </c>
      <c r="AP6" s="19" t="n">
        <v>7134560657.3964</v>
      </c>
      <c r="AQ6" s="19" t="n">
        <v>7876057445.2977</v>
      </c>
      <c r="AR6" s="19" t="n">
        <v>2672251280.13</v>
      </c>
      <c r="AS6" s="19" t="n">
        <v>1779038404.9054</v>
      </c>
      <c r="AT6" t="n">
        <v>1449067541.9503</v>
      </c>
      <c r="AU6" t="n">
        <v>43645961598.837303</v>
      </c>
      <c r="AV6" t="n">
        <v>41869556480.125801</v>
      </c>
      <c r="AW6" t="n">
        <v>8888402831.1819</v>
      </c>
    </row>
    <row r="7">
      <c r="A7" t="str">
        <f t="shared" si="0"/>
        <v>Ordnance and Missiles</v>
      </c>
      <c r="L7" s="1" t="s">
        <v>580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 t="n">
        <v>4972238617.4475</v>
      </c>
      <c r="AS7" s="19" t="n">
        <v>7971232383.1028</v>
      </c>
      <c r="AT7" t="n">
        <v>6140731702.9061</v>
      </c>
      <c r="AU7" t="n">
        <v>423280416.991</v>
      </c>
      <c r="AV7" t="n">
        <v>230728367.7877</v>
      </c>
      <c r="AW7" t="n">
        <v>196939767.19150001</v>
      </c>
    </row>
    <row r="8">
      <c r="A8" t="str">
        <f t="shared" si="0"/>
        <v>Grand Total</v>
      </c>
      <c r="L8" s="39" t="s">
        <v>581</v>
      </c>
      <c r="M8" s="19" t="n">
        <v>3826544000</v>
      </c>
      <c r="N8" s="19" t="n">
        <v>4308226737</v>
      </c>
      <c r="O8" s="19" t="n">
        <v>3910081088</v>
      </c>
      <c r="P8" s="19" t="n">
        <v>3720889710</v>
      </c>
      <c r="Q8" s="19" t="n">
        <v>3585351058</v>
      </c>
      <c r="R8" s="19" t="n">
        <v>4762692900</v>
      </c>
      <c r="S8" s="19" t="n">
        <v>4062908569</v>
      </c>
      <c r="T8" s="19" t="n">
        <v>4108189253</v>
      </c>
      <c r="U8" s="19" t="n">
        <v>4772748627</v>
      </c>
      <c r="V8" s="19" t="n">
        <v>5059025834</v>
      </c>
      <c r="W8" s="19" t="n">
        <v>5047190255.7802</v>
      </c>
      <c r="X8" s="19" t="n">
        <v>4868326303</v>
      </c>
      <c r="Y8" s="19" t="n">
        <v>7276919623.5195</v>
      </c>
      <c r="Z8" s="19" t="n">
        <v>8902654067.5</v>
      </c>
      <c r="AA8" s="19" t="n">
        <v>9314382855.7813</v>
      </c>
      <c r="AB8" s="19" t="n">
        <v>11795563629.418</v>
      </c>
      <c r="AC8" s="19" t="n">
        <v>14993827584.9336</v>
      </c>
      <c r="AD8" s="19" t="n">
        <v>15059574057.177</v>
      </c>
      <c r="AE8" s="19" t="n">
        <v>12975373642.8237</v>
      </c>
      <c r="AF8" s="19" t="n">
        <v>13837083040.1969</v>
      </c>
      <c r="AG8" s="19" t="n">
        <v>11457240139.0456</v>
      </c>
      <c r="AH8" s="19" t="n">
        <v>10083946745.8093</v>
      </c>
      <c r="AI8" s="19" t="n">
        <v>8202359355.7025</v>
      </c>
      <c r="AJ8" s="19" t="n">
        <v>6386824648.0383</v>
      </c>
      <c r="AK8" s="19" t="n">
        <v>4224453246.3043</v>
      </c>
      <c r="AL8" s="19" t="n">
        <v>4267270827.6354</v>
      </c>
      <c r="AM8" s="19" t="n">
        <v>3702004692.7574</v>
      </c>
      <c r="AN8" s="19" t="n">
        <v>4189069216.5555</v>
      </c>
      <c r="AO8" s="19" t="n">
        <v>4136901306.7002</v>
      </c>
      <c r="AP8" s="19" t="n">
        <v>4078805708.3672</v>
      </c>
      <c r="AQ8" s="19" t="n">
        <v>3788278459.396</v>
      </c>
      <c r="AR8" s="19" t="n">
        <v>322476937.3128</v>
      </c>
      <c r="AS8" s="19" t="n">
        <v>163702780.1909</v>
      </c>
      <c r="AT8" s="19" t="n">
        <v>72464499.8406</v>
      </c>
      <c r="AU8" t="n">
        <v>25230208907.484901</v>
      </c>
      <c r="AV8" t="n">
        <v>27584484537.8293</v>
      </c>
      <c r="AW8" t="n">
        <v>15313597245.9786</v>
      </c>
    </row>
    <row r="9" ht="60" customHeight="1">
      <c r="L9" s="20" t="s">
        <v>582</v>
      </c>
      <c r="M9" s="20" t="n">
        <v>746915000</v>
      </c>
      <c r="N9" s="20" t="n">
        <v>1127462755</v>
      </c>
      <c r="O9" s="20" t="n">
        <v>1413423659</v>
      </c>
      <c r="P9" s="20" t="n">
        <v>1444082272</v>
      </c>
      <c r="Q9" s="20" t="n">
        <v>1122314507</v>
      </c>
      <c r="R9" s="20" t="n">
        <v>789244551</v>
      </c>
      <c r="S9" s="20" t="n">
        <v>830606845</v>
      </c>
      <c r="T9" s="20" t="n">
        <v>1005562023</v>
      </c>
      <c r="U9" s="20" t="n">
        <v>874705388</v>
      </c>
      <c r="V9" s="20" t="n">
        <v>1007726382</v>
      </c>
      <c r="W9" s="20" t="n">
        <v>1091711883.0078</v>
      </c>
      <c r="X9" s="20" t="n">
        <v>1122007883.3008</v>
      </c>
      <c r="Y9" s="20" t="n">
        <v>1445155027.3048</v>
      </c>
      <c r="Z9" s="20" t="n">
        <v>1200014367.7139</v>
      </c>
      <c r="AA9" s="20" t="n">
        <v>1135233256.9407</v>
      </c>
      <c r="AB9" s="20" t="n">
        <v>1282356277.3255</v>
      </c>
      <c r="AC9" s="20" t="n">
        <v>1285136318.6073</v>
      </c>
      <c r="AD9" s="20" t="n">
        <v>1357657136.6169</v>
      </c>
      <c r="AE9" s="20" t="n">
        <v>1455482888.0454</v>
      </c>
      <c r="AF9" s="20" t="n">
        <v>1567139362.1834</v>
      </c>
      <c r="AG9" s="20" t="n">
        <v>1675008381.9797</v>
      </c>
      <c r="AH9" s="20" t="n">
        <v>1527068094.4019</v>
      </c>
      <c r="AI9" s="20" t="n">
        <v>1563995972.6084</v>
      </c>
      <c r="AJ9" s="20" t="n">
        <v>1361605615.3806</v>
      </c>
      <c r="AK9" s="20" t="n">
        <v>1473637013.4673</v>
      </c>
      <c r="AL9" s="20" t="n">
        <v>1223663687.4416</v>
      </c>
      <c r="AM9" s="20" t="n">
        <v>1110835335.1597</v>
      </c>
      <c r="AN9" s="20" t="n">
        <v>954653023.003</v>
      </c>
      <c r="AO9" s="20" t="n">
        <v>1004475253.83</v>
      </c>
      <c r="AP9" s="20" t="n">
        <v>1057632900.1628</v>
      </c>
      <c r="AQ9" t="n">
        <v>1239080805.3127</v>
      </c>
      <c r="AR9" t="n">
        <v>6663132044.6953</v>
      </c>
      <c r="AS9" t="n">
        <v>6358372138.7579</v>
      </c>
      <c r="AT9" t="n">
        <v>5824348004.6464</v>
      </c>
      <c r="AU9" t="n">
        <v>2672251280.1300001</v>
      </c>
      <c r="AV9" t="n">
        <v>1779038404.9054</v>
      </c>
      <c r="AW9" t="n">
        <v>1512967972.6675</v>
      </c>
    </row>
    <row r="10" ht="60" customHeight="1">
      <c r="L10" s="22" t="s">
        <v>583</v>
      </c>
      <c r="M10" s="22" t="n">
        <v>287046000</v>
      </c>
      <c r="N10" s="22" t="n">
        <v>223846621</v>
      </c>
      <c r="O10" s="22" t="n">
        <v>193006078</v>
      </c>
      <c r="P10" s="22" t="n">
        <v>412017769</v>
      </c>
      <c r="Q10" s="22" t="n">
        <v>675707898</v>
      </c>
      <c r="R10" s="22" t="n">
        <v>717936425</v>
      </c>
      <c r="S10" s="22" t="n">
        <v>662734168</v>
      </c>
      <c r="T10" s="22" t="n">
        <v>515220063</v>
      </c>
      <c r="U10" s="22" t="n">
        <v>628323030</v>
      </c>
      <c r="V10" s="22" t="n">
        <v>682597841</v>
      </c>
      <c r="W10" s="22" t="n">
        <v>683679440</v>
      </c>
      <c r="X10" s="22" t="n">
        <v>654338561</v>
      </c>
      <c r="Y10" s="22" t="n">
        <v>505092888</v>
      </c>
      <c r="Z10" s="22" t="n">
        <v>648443544</v>
      </c>
      <c r="AA10" s="22" t="n">
        <v>730135771</v>
      </c>
      <c r="AB10" s="22" t="n">
        <v>857611550</v>
      </c>
      <c r="AC10" s="22" t="n">
        <v>770413795.1634</v>
      </c>
      <c r="AD10" s="22" t="n">
        <v>610201623.1253</v>
      </c>
      <c r="AE10" s="22" t="n">
        <v>620240440.1994</v>
      </c>
      <c r="AF10" s="22" t="n">
        <v>192794088.275</v>
      </c>
      <c r="AG10" s="22" t="n">
        <v>111641866.7578</v>
      </c>
      <c r="AH10" s="22" t="n">
        <v>124977366.9153</v>
      </c>
      <c r="AI10" s="22" t="n">
        <v>74411023.7629</v>
      </c>
      <c r="AJ10" s="22" t="n">
        <v>100100897.23</v>
      </c>
      <c r="AK10" s="22" t="n">
        <v>80794715.8238</v>
      </c>
      <c r="AL10" s="22" t="n">
        <v>84600961.8933</v>
      </c>
      <c r="AM10" s="22" t="n">
        <v>114471958.7473</v>
      </c>
      <c r="AN10" s="22" t="n">
        <v>157944594.4788</v>
      </c>
      <c r="AO10" s="22" t="n">
        <v>196015516.2165</v>
      </c>
      <c r="AP10" s="22" t="n">
        <v>137120522.4245</v>
      </c>
      <c r="AQ10" t="n">
        <v>228316273.4021</v>
      </c>
      <c r="AR10" t="n">
        <v>2639488874.0134</v>
      </c>
      <c r="AS10" t="n">
        <v>2272789243.6329</v>
      </c>
      <c r="AT10" t="n">
        <v>1449346691.7082</v>
      </c>
      <c r="AU10" t="n">
        <v>10970083384.0445</v>
      </c>
      <c r="AV10" t="n">
        <v>15436246141.262899</v>
      </c>
      <c r="AW10" t="n">
        <v>8959364364.4277992</v>
      </c>
    </row>
    <row r="11" ht="30" customHeight="1">
      <c r="A11" s="1" t="s">
        <v>36</v>
      </c>
      <c r="B11" s="8" t="n">
        <f t="shared" ref="B11:B18" si="2">AL11</f>
        <v>26803126894.612801</v>
      </c>
      <c r="C11" s="8" t="n">
        <f t="shared" ref="C11:D18" si="3">AR11</f>
        <v>28982169383.435398</v>
      </c>
      <c r="D11" s="8" t="n">
        <f t="shared" si="3"/>
        <v>29825062105.101299</v>
      </c>
      <c r="E11" s="1" t="str">
        <f>C11&amp;"-"&amp;$D11</f>
        <v>28982169383.4354-29825062105.1013</v>
      </c>
      <c r="F11" s="1" t="str">
        <f>B11&amp;"-"&amp;$D11</f>
        <v>26803126894.6128-29825062105.1013</v>
      </c>
      <c r="G11" s="1" t="str">
        <f>"Share "&amp;AS11</f>
        <v>Share 29825062105.1013</v>
      </c>
      <c r="H11" s="1"/>
      <c r="I11" s="1"/>
      <c r="J11" s="1"/>
      <c r="K11" s="1"/>
      <c r="L11" s="20" t="s">
        <v>7</v>
      </c>
      <c r="M11" s="20" t="n">
        <f t="shared" ref="M11:N11" si="4">M1+0</f>
        <v>1990</v>
      </c>
      <c r="N11" s="20" t="n">
        <f t="shared" si="4"/>
        <v>1991</v>
      </c>
      <c r="O11" s="20" t="s">
        <v>264</v>
      </c>
      <c r="P11" s="20" t="n">
        <v>8136026114</v>
      </c>
      <c r="Q11" s="20" t="n">
        <v>9336257603</v>
      </c>
      <c r="R11" s="20" t="n">
        <v>8894313162</v>
      </c>
      <c r="S11" s="20" t="n">
        <v>6871430089</v>
      </c>
      <c r="T11" s="20" t="n">
        <v>7924352924</v>
      </c>
      <c r="U11" s="20" t="n">
        <v>8346113294</v>
      </c>
      <c r="V11" s="20" t="n">
        <v>7637315066</v>
      </c>
      <c r="W11" s="20" t="n">
        <v>8136289486</v>
      </c>
      <c r="X11" s="20" t="n">
        <v>8782761285</v>
      </c>
      <c r="Y11" s="20" t="n">
        <v>7619149776</v>
      </c>
      <c r="Z11" s="20" t="n">
        <v>8565669548.1415997</v>
      </c>
      <c r="AA11" s="20" t="n">
        <v>9766355879.9395008</v>
      </c>
      <c r="AB11" s="20" t="n">
        <v>10688518994.2097</v>
      </c>
      <c r="AC11" s="20" t="n">
        <v>13009874109.049801</v>
      </c>
      <c r="AD11" s="20" t="n">
        <v>13338003784.828899</v>
      </c>
      <c r="AE11" s="20" t="n">
        <v>16188302443.9785</v>
      </c>
      <c r="AF11" s="20" t="n">
        <v>16398946916.988001</v>
      </c>
      <c r="AG11" s="20" t="n">
        <v>17495344447.808601</v>
      </c>
      <c r="AH11" s="20" t="n">
        <v>20271352737.5014</v>
      </c>
      <c r="AI11" s="20" t="n">
        <v>21810178493.2197</v>
      </c>
      <c r="AJ11" s="20" t="n">
        <v>21099391291.2976</v>
      </c>
      <c r="AK11" s="20" t="n">
        <v>24528542413.8489</v>
      </c>
      <c r="AL11" s="20" t="n">
        <v>26803126894.612801</v>
      </c>
      <c r="AM11" s="20" t="n">
        <v>21995150570.543301</v>
      </c>
      <c r="AN11" s="20" t="n">
        <v>23525515523.977299</v>
      </c>
      <c r="AO11" s="20" t="n">
        <v>22534483248.403099</v>
      </c>
      <c r="AP11" s="20" t="n">
        <v>23028316947.089901</v>
      </c>
      <c r="AQ11" s="20" t="n">
        <v>26364245909.225101</v>
      </c>
      <c r="AR11" s="20" t="n">
        <v>28982169383.435398</v>
      </c>
      <c r="AS11" s="20" t="n">
        <v>29825062105.101299</v>
      </c>
      <c r="AT11" s="20" t="n">
        <v>29301054606.508099</v>
      </c>
      <c r="AU11" t="n">
        <v>29041768087.430099</v>
      </c>
      <c r="AV11" t="n">
        <v>30391554906.5317</v>
      </c>
      <c r="AW11" t="n">
        <v>20106233878.7948</v>
      </c>
    </row>
    <row r="12">
      <c r="A12" s="31" t="str">
        <f t="shared" ref="A12:A18" si="5">L12</f>
        <v>PAMS</v>
      </c>
      <c r="B12" s="19" t="n">
        <f t="shared" si="2"/>
        <v>0</v>
      </c>
      <c r="C12" s="19" t="n">
        <f t="shared" si="3"/>
        <v>0</v>
      </c>
      <c r="D12" s="19" t="n">
        <f t="shared" si="3"/>
        <v>0</v>
      </c>
      <c r="E12" s="47" t="e">
        <f t="shared" ref="E12:E18" si="6">(AS12/AR12)-1</f>
        <v>#DIV/0!</v>
      </c>
      <c r="F12" s="47" t="e">
        <f t="shared" ref="F12:F18" si="7">(AS12/AL12)-1</f>
        <v>#DIV/0!</v>
      </c>
      <c r="G12" s="23" t="n">
        <f t="shared" ref="G12:G18" si="8">AR22</f>
        <v>50444908533.363998</v>
      </c>
      <c r="H12" s="23"/>
      <c r="I12" s="23"/>
      <c r="J12" s="23"/>
      <c r="K12" s="23"/>
      <c r="L12" s="22" t="str">
        <f t="shared" ref="L12:L18" si="9">L2</f>
        <v>PAMS</v>
      </c>
      <c r="M12" s="19" t="n">
        <f t="shared" ref="M12:N18" si="10">IF(M2="","",M2/VLOOKUP(M$11,deflator,2,FALSE))</f>
        <v>18753017875.383888</v>
      </c>
      <c r="N12" s="19" t="n">
        <f t="shared" si="10"/>
        <v>22355591043.771652</v>
      </c>
      <c r="O12" s="19" t="s">
        <v>444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t="n">
        <v>4972238617.4475002</v>
      </c>
      <c r="AV12" t="n">
        <v>7971232383.1028004</v>
      </c>
      <c r="AW12" t="n">
        <v>7227898343.8638</v>
      </c>
    </row>
    <row r="13">
      <c r="A13" s="31" t="str">
        <f t="shared" si="5"/>
        <v>ICT</v>
      </c>
      <c r="B13" s="19" t="n">
        <f t="shared" si="2"/>
        <v>39144194234.688599</v>
      </c>
      <c r="C13" s="19" t="n">
        <f t="shared" si="3"/>
        <v>37228681604.192703</v>
      </c>
      <c r="D13" s="19" t="n">
        <f t="shared" si="3"/>
        <v>41941227960.652397</v>
      </c>
      <c r="E13" s="47" t="n">
        <f t="shared" si="6"/>
        <v>0.1265837562168457</v>
      </c>
      <c r="F13" s="47" t="n">
        <f t="shared" si="7"/>
        <v>7.1454625153201778E-2</v>
      </c>
      <c r="G13" s="23" t="n">
        <f t="shared" si="8"/>
        <v>1004475253.83</v>
      </c>
      <c r="H13" s="23"/>
      <c r="I13" s="23"/>
      <c r="J13" s="23"/>
      <c r="K13" s="23"/>
      <c r="L13" s="22" t="str">
        <f t="shared" si="9"/>
        <v>ICT</v>
      </c>
      <c r="M13" s="19" t="n">
        <f t="shared" si="10"/>
        <v>5827948974.1736431</v>
      </c>
      <c r="N13" s="19" t="n">
        <f t="shared" si="10"/>
        <v>7836581738.4984255</v>
      </c>
      <c r="O13" s="19" t="s">
        <v>265</v>
      </c>
      <c r="P13" s="19" t="n">
        <v>9632225778</v>
      </c>
      <c r="Q13" s="19" t="n">
        <v>16022307467</v>
      </c>
      <c r="R13" s="19" t="n">
        <v>15334799012</v>
      </c>
      <c r="S13" s="19" t="n">
        <v>14224739972</v>
      </c>
      <c r="T13" s="19" t="n">
        <v>16760739952</v>
      </c>
      <c r="U13" s="19" t="n">
        <v>16561254791</v>
      </c>
      <c r="V13" s="19" t="n">
        <v>17020066856</v>
      </c>
      <c r="W13" s="19" t="n">
        <v>16970339374</v>
      </c>
      <c r="X13" s="19" t="n">
        <v>16545316064</v>
      </c>
      <c r="Y13" s="19" t="n">
        <v>17167106212</v>
      </c>
      <c r="Z13" s="19" t="n">
        <v>17069573446.774799</v>
      </c>
      <c r="AA13" s="19" t="n">
        <v>19098608420.1096</v>
      </c>
      <c r="AB13" s="19" t="n">
        <v>21165720974.044399</v>
      </c>
      <c r="AC13" s="19" t="n">
        <v>27599476255.341499</v>
      </c>
      <c r="AD13" s="19" t="n">
        <v>27491689029.1255</v>
      </c>
      <c r="AE13" s="19" t="n">
        <v>30228612294.707001</v>
      </c>
      <c r="AF13" s="19" t="n">
        <v>35420921243.974602</v>
      </c>
      <c r="AG13" s="19" t="n">
        <v>35489387762.287804</v>
      </c>
      <c r="AH13" s="19" t="n">
        <v>44775850994.676903</v>
      </c>
      <c r="AI13" s="19" t="n">
        <v>53227658711.713303</v>
      </c>
      <c r="AJ13" s="19" t="n">
        <v>48276611825.826797</v>
      </c>
      <c r="AK13" s="19" t="n">
        <v>42240595225.1222</v>
      </c>
      <c r="AL13" s="19" t="n">
        <v>39144194234.688599</v>
      </c>
      <c r="AM13" s="19" t="n">
        <v>31821825781.0131</v>
      </c>
      <c r="AN13" s="19" t="n">
        <v>34171340568.223099</v>
      </c>
      <c r="AO13" s="19" t="n">
        <v>30229197614.550598</v>
      </c>
      <c r="AP13" s="19" t="n">
        <v>30371112949.8671</v>
      </c>
      <c r="AQ13" s="19" t="n">
        <v>29879100754.7575</v>
      </c>
      <c r="AR13" s="19" t="n">
        <v>37228681604.192703</v>
      </c>
      <c r="AS13" s="19" t="n">
        <v>41941227960.652397</v>
      </c>
      <c r="AT13" s="19" t="n">
        <v>49426278665.805702</v>
      </c>
      <c r="AU13" t="n">
        <v>39106088060.122498</v>
      </c>
      <c r="AV13" t="n">
        <v>44833732196.532402</v>
      </c>
      <c r="AW13" t="n">
        <v>24088911748.617001</v>
      </c>
    </row>
    <row r="14">
      <c r="A14" s="31" t="str">
        <f t="shared" si="5"/>
        <v>ERS</v>
      </c>
      <c r="B14" s="19" t="n">
        <f t="shared" si="2"/>
        <v>21690447759.832401</v>
      </c>
      <c r="C14" s="19" t="n">
        <f t="shared" si="3"/>
        <v>9657680562.9594002</v>
      </c>
      <c r="D14" s="19" t="n">
        <f t="shared" si="3"/>
        <v>7726653536.2816</v>
      </c>
      <c r="E14" s="47" t="n">
        <f t="shared" si="6"/>
        <v>-0.19994728693802188</v>
      </c>
      <c r="F14" s="47" t="n">
        <f t="shared" si="7"/>
        <v>-0.64377620868711372</v>
      </c>
      <c r="G14" s="23" t="n">
        <f t="shared" si="8"/>
        <v>196015516.21650001</v>
      </c>
      <c r="H14" s="23"/>
      <c r="I14" s="23"/>
      <c r="J14" s="23"/>
      <c r="K14" s="23"/>
      <c r="L14" s="22" t="str">
        <f t="shared" si="9"/>
        <v>ERS</v>
      </c>
      <c r="M14" s="19" t="n">
        <f t="shared" si="10"/>
        <v>16170608727.831863</v>
      </c>
      <c r="N14" s="19" t="n">
        <f t="shared" si="10"/>
        <v>17917021044.056385</v>
      </c>
      <c r="O14" s="19" t="s">
        <v>446</v>
      </c>
      <c r="P14" s="19" t="n">
        <v>4991340000</v>
      </c>
      <c r="Q14" s="19" t="n">
        <v>6001945000</v>
      </c>
      <c r="R14" s="19" t="n">
        <v>3593048078</v>
      </c>
      <c r="S14" s="19" t="n">
        <v>4501630373</v>
      </c>
      <c r="T14" s="19" t="n">
        <v>4549886630</v>
      </c>
      <c r="U14" s="19" t="n">
        <v>3517302871</v>
      </c>
      <c r="V14" s="19" t="n">
        <v>3895296252</v>
      </c>
      <c r="W14" s="19" t="n">
        <v>4189085296</v>
      </c>
      <c r="X14" s="19" t="n">
        <v>3098943647</v>
      </c>
      <c r="Y14" s="19" t="n">
        <v>2627592707</v>
      </c>
      <c r="Z14" s="19" t="n">
        <v>3539978909</v>
      </c>
      <c r="AA14" s="19" t="n">
        <v>4114617850</v>
      </c>
      <c r="AB14" s="19" t="n">
        <v>5406158242</v>
      </c>
      <c r="AC14" s="19" t="n">
        <v>5644483530.7694998</v>
      </c>
      <c r="AD14" s="19" t="n">
        <v>6524579126.4708996</v>
      </c>
      <c r="AE14" s="19" t="n">
        <v>9564497100.7392006</v>
      </c>
      <c r="AF14" s="19" t="n">
        <v>13081158279.3216</v>
      </c>
      <c r="AG14" s="19" t="n">
        <v>12521122660.2773</v>
      </c>
      <c r="AH14" s="19" t="n">
        <v>14398684080.4848</v>
      </c>
      <c r="AI14" s="19" t="n">
        <v>18724203093.723202</v>
      </c>
      <c r="AJ14" s="19" t="n">
        <v>12353941753.2971</v>
      </c>
      <c r="AK14" s="19" t="n">
        <v>14004241053.2505</v>
      </c>
      <c r="AL14" s="19" t="n">
        <v>21690447759.832401</v>
      </c>
      <c r="AM14" s="19" t="n">
        <v>14231146403.2733</v>
      </c>
      <c r="AN14" s="19" t="n">
        <v>12423958605.583401</v>
      </c>
      <c r="AO14" s="19" t="n">
        <v>8942500936.2245998</v>
      </c>
      <c r="AP14" s="19" t="n">
        <v>5879211092.2971001</v>
      </c>
      <c r="AQ14" s="19" t="n">
        <v>7570267424.2692003</v>
      </c>
      <c r="AR14" s="19" t="n">
        <v>9657680562.9594002</v>
      </c>
      <c r="AS14" s="19" t="n">
        <v>7726653536.2816</v>
      </c>
      <c r="AT14" s="19" t="n">
        <v>6073547584.7287998</v>
      </c>
      <c r="AU14" t="n">
        <v>7034032800.8822002</v>
      </c>
      <c r="AV14" t="n">
        <v>13886948391.417</v>
      </c>
      <c r="AW14" t="n">
        <v>6778077620.8485003</v>
      </c>
    </row>
    <row r="15">
      <c r="A15" s="31" t="str">
        <f t="shared" si="5"/>
        <v>FRS&amp;C</v>
      </c>
      <c r="B15" s="19" t="n">
        <f t="shared" si="2"/>
        <v>8982056576.8836994</v>
      </c>
      <c r="C15" s="19" t="n">
        <f t="shared" si="3"/>
        <v>8440473518.7207003</v>
      </c>
      <c r="D15" s="19" t="n">
        <f t="shared" si="3"/>
        <v>9086188651.1086006</v>
      </c>
      <c r="E15" s="47" t="n">
        <f t="shared" si="6"/>
        <v>7.6502240183056625E-2</v>
      </c>
      <c r="F15" s="47" t="n">
        <f t="shared" si="7"/>
        <v>1.1593344278513662E-2</v>
      </c>
      <c r="G15" s="23" t="n">
        <f t="shared" si="8"/>
        <v>20564002169.8176</v>
      </c>
      <c r="H15" s="23"/>
      <c r="I15" s="23"/>
      <c r="J15" s="23"/>
      <c r="K15" s="23"/>
      <c r="L15" s="22" t="str">
        <f t="shared" si="9"/>
        <v>FRS&amp;C</v>
      </c>
      <c r="M15" s="19" t="n">
        <f t="shared" si="10"/>
        <v>19144352789.890011</v>
      </c>
      <c r="N15" s="19" t="n">
        <f t="shared" si="10"/>
        <v>30748082611.638363</v>
      </c>
      <c r="O15" s="19" t="s">
        <v>447</v>
      </c>
      <c r="P15" s="19" t="n">
        <v>2650328000</v>
      </c>
      <c r="Q15" s="19" t="n">
        <v>4851359772</v>
      </c>
      <c r="R15" s="19" t="n">
        <v>3033090126</v>
      </c>
      <c r="S15" s="19" t="n">
        <v>3432863279</v>
      </c>
      <c r="T15" s="19" t="n">
        <v>2491959930</v>
      </c>
      <c r="U15" s="19" t="n">
        <v>1918835719</v>
      </c>
      <c r="V15" s="19" t="n">
        <v>2199174842</v>
      </c>
      <c r="W15" s="19" t="n">
        <v>2260284719</v>
      </c>
      <c r="X15" s="19" t="n">
        <v>1714470388</v>
      </c>
      <c r="Y15" s="19" t="n">
        <v>2378697778</v>
      </c>
      <c r="Z15" s="19" t="n">
        <v>3447341422.4375</v>
      </c>
      <c r="AA15" s="19" t="n">
        <v>3852962362.2578001</v>
      </c>
      <c r="AB15" s="19" t="n">
        <v>3974846285.3246999</v>
      </c>
      <c r="AC15" s="19" t="n">
        <v>7831244376.4720001</v>
      </c>
      <c r="AD15" s="19" t="n">
        <v>6571859871.1251001</v>
      </c>
      <c r="AE15" s="19" t="n">
        <v>10369184080.044701</v>
      </c>
      <c r="AF15" s="19" t="n">
        <v>9699820767.9169998</v>
      </c>
      <c r="AG15" s="19" t="n">
        <v>21254478212.2411</v>
      </c>
      <c r="AH15" s="19" t="n">
        <v>32479339881.922699</v>
      </c>
      <c r="AI15" s="19" t="n">
        <v>21782136239.599098</v>
      </c>
      <c r="AJ15" s="19" t="n">
        <v>21086212453.177101</v>
      </c>
      <c r="AK15" s="19" t="n">
        <v>16142382797.832899</v>
      </c>
      <c r="AL15" s="19" t="n">
        <v>8982056576.8836994</v>
      </c>
      <c r="AM15" s="19" t="n">
        <v>5086336901.6626997</v>
      </c>
      <c r="AN15" s="19" t="n">
        <v>4383428678.5978003</v>
      </c>
      <c r="AO15" s="19" t="n">
        <v>5509073025.2392998</v>
      </c>
      <c r="AP15" s="19" t="n">
        <v>5421509425.4354</v>
      </c>
      <c r="AQ15" s="19" t="n">
        <v>6199955811.0749998</v>
      </c>
      <c r="AR15" s="19" t="n">
        <v>8440473518.7207003</v>
      </c>
      <c r="AS15" s="19" t="n">
        <v>9086188651.1086006</v>
      </c>
      <c r="AT15" s="19" t="n">
        <v>8286826049.2445002</v>
      </c>
      <c r="AU15" t="n">
        <v>6263214050.9090004</v>
      </c>
      <c r="AV15" t="n">
        <v>7594616885.9507999</v>
      </c>
      <c r="AW15" t="n">
        <v>4918187921.6556997</v>
      </c>
    </row>
    <row r="16">
      <c r="A16" s="31" t="str">
        <f t="shared" si="5"/>
        <v>MED</v>
      </c>
      <c r="B16" s="19" t="n">
        <f t="shared" si="2"/>
        <v>17095395882.459</v>
      </c>
      <c r="C16" s="19" t="n">
        <f t="shared" si="3"/>
        <v>17888614854.144299</v>
      </c>
      <c r="D16" s="19" t="n">
        <f t="shared" si="3"/>
        <v>18989947213.2565</v>
      </c>
      <c r="E16" s="46" t="n">
        <f t="shared" si="6"/>
        <v>6.1566106045211955E-2</v>
      </c>
      <c r="F16" s="47" t="n">
        <f t="shared" si="7"/>
        <v>0.1108223140209017</v>
      </c>
      <c r="G16" s="23" t="n">
        <f t="shared" si="8"/>
        <v>-212795.36720000001</v>
      </c>
      <c r="H16" s="23"/>
      <c r="I16" s="23"/>
      <c r="J16" s="23"/>
      <c r="K16" s="23"/>
      <c r="L16" s="22" t="str">
        <f t="shared" si="9"/>
        <v>MED</v>
      </c>
      <c r="M16" s="19" t="n">
        <f t="shared" si="10"/>
        <v>1823603938.0020294</v>
      </c>
      <c r="N16" s="19" t="n">
        <f t="shared" si="10"/>
        <v>1145770939.459352</v>
      </c>
      <c r="O16" s="19" t="s">
        <v>263</v>
      </c>
      <c r="P16" s="19" t="n">
        <v>2932254799</v>
      </c>
      <c r="Q16" s="19" t="n">
        <v>4083510627</v>
      </c>
      <c r="R16" s="19" t="n">
        <v>4822223677</v>
      </c>
      <c r="S16" s="19" t="n">
        <v>4468651646</v>
      </c>
      <c r="T16" s="19" t="n">
        <v>4841588061</v>
      </c>
      <c r="U16" s="19" t="n">
        <v>5038442272</v>
      </c>
      <c r="V16" s="19" t="n">
        <v>5449863799</v>
      </c>
      <c r="W16" s="19" t="n">
        <v>5112399818</v>
      </c>
      <c r="X16" s="19" t="n">
        <v>5375772104</v>
      </c>
      <c r="Y16" s="19" t="n">
        <v>6120083787</v>
      </c>
      <c r="Z16" s="19" t="n">
        <v>7344611737.7209997</v>
      </c>
      <c r="AA16" s="19" t="n">
        <v>7667927386.9988003</v>
      </c>
      <c r="AB16" s="19" t="n">
        <v>8443963055.0586996</v>
      </c>
      <c r="AC16" s="19" t="n">
        <v>10503897199.0271</v>
      </c>
      <c r="AD16" s="19" t="n">
        <v>12956980104.556299</v>
      </c>
      <c r="AE16" s="19" t="n">
        <v>13434015820.5891</v>
      </c>
      <c r="AF16" s="19" t="n">
        <v>14354101029.673201</v>
      </c>
      <c r="AG16" s="19" t="n">
        <v>15145158611.163</v>
      </c>
      <c r="AH16" s="19" t="n">
        <v>15612520262.0683</v>
      </c>
      <c r="AI16" s="19" t="n">
        <v>16521509971.944099</v>
      </c>
      <c r="AJ16" s="19" t="n">
        <v>16886520459.019899</v>
      </c>
      <c r="AK16" s="19" t="n">
        <v>18111520069.416199</v>
      </c>
      <c r="AL16" s="19" t="n">
        <v>17095395882.459</v>
      </c>
      <c r="AM16" s="19" t="n">
        <v>15200195345.560301</v>
      </c>
      <c r="AN16" s="19" t="n">
        <v>14500281916.012501</v>
      </c>
      <c r="AO16" s="19" t="n">
        <v>13727496892.9704</v>
      </c>
      <c r="AP16" s="19" t="n">
        <v>15208747538.542601</v>
      </c>
      <c r="AQ16" s="19" t="n">
        <v>15520079823.2971</v>
      </c>
      <c r="AR16" s="19" t="n">
        <v>17888614854.144299</v>
      </c>
      <c r="AS16" s="19" t="n">
        <v>18989947213.2565</v>
      </c>
      <c r="AT16" s="19" t="n">
        <v>21728265052.1166</v>
      </c>
      <c r="AU16" t="n">
        <v>19269304463.324001</v>
      </c>
      <c r="AV16" t="n">
        <v>20132104260.694302</v>
      </c>
      <c r="AW16" t="n">
        <v>12210100305.5779</v>
      </c>
    </row>
    <row r="17">
      <c r="A17" s="31" t="str">
        <f t="shared" si="5"/>
        <v>Ordnance and Missiles</v>
      </c>
      <c r="B17" s="19" t="n">
        <f t="shared" si="2"/>
        <v>6409542834.3487997</v>
      </c>
      <c r="C17" s="19" t="n">
        <f t="shared" si="3"/>
        <v>8353605905.3100996</v>
      </c>
      <c r="D17" s="19" t="n">
        <f t="shared" si="3"/>
        <v>8168485522.9771996</v>
      </c>
      <c r="E17" s="46" t="n">
        <f t="shared" si="6"/>
        <v>-2.216053575321586E-2</v>
      </c>
      <c r="F17" s="47" t="n">
        <f t="shared" si="7"/>
        <v>0.27442560789237724</v>
      </c>
      <c r="G17" s="23" t="n">
        <f t="shared" si="8"/>
        <v>0.59799436364016822</v>
      </c>
      <c r="H17" s="23"/>
      <c r="I17" s="23"/>
      <c r="J17" s="23"/>
      <c r="K17" s="23"/>
      <c r="L17" s="22" t="str">
        <f t="shared" si="9"/>
        <v>Ordnance and Missiles</v>
      </c>
      <c r="M17" s="19" t="n">
        <f t="shared" si="10"/>
        <v>22521272714.328114</v>
      </c>
      <c r="N17" s="19" t="n">
        <f t="shared" si="10"/>
        <v>28467781065.670673</v>
      </c>
      <c r="O17" s="19" t="s">
        <v>449</v>
      </c>
      <c r="P17" s="19" t="n">
        <v>1816994714</v>
      </c>
      <c r="Q17" s="19" t="n">
        <v>3808915171</v>
      </c>
      <c r="R17" s="19" t="n">
        <v>3150482054</v>
      </c>
      <c r="S17" s="19" t="n">
        <v>3042705346</v>
      </c>
      <c r="T17" s="19" t="n">
        <v>1766237719</v>
      </c>
      <c r="U17" s="19" t="n">
        <v>1870648416</v>
      </c>
      <c r="V17" s="19" t="n">
        <v>2362215350</v>
      </c>
      <c r="W17" s="19" t="n">
        <v>2495171665</v>
      </c>
      <c r="X17" s="19" t="n">
        <v>2113956884</v>
      </c>
      <c r="Y17" s="19" t="n">
        <v>2233516303</v>
      </c>
      <c r="Z17" s="19" t="n">
        <v>2744765008.9000001</v>
      </c>
      <c r="AA17" s="19" t="n">
        <v>3116033655.2399998</v>
      </c>
      <c r="AB17" s="19" t="n">
        <v>4112211259.3249998</v>
      </c>
      <c r="AC17" s="19" t="n">
        <v>4834296687.0303001</v>
      </c>
      <c r="AD17" s="19" t="n">
        <v>6179939909.4570999</v>
      </c>
      <c r="AE17" s="19" t="n">
        <v>7374184123.5572996</v>
      </c>
      <c r="AF17" s="19" t="n">
        <v>6740350180.1604004</v>
      </c>
      <c r="AG17" s="19" t="n">
        <v>7698021080.5790005</v>
      </c>
      <c r="AH17" s="19" t="n">
        <v>9246910012.7856007</v>
      </c>
      <c r="AI17" s="19" t="n">
        <v>8397641409.8576002</v>
      </c>
      <c r="AJ17" s="19" t="n">
        <v>8067531444.7838001</v>
      </c>
      <c r="AK17" s="19" t="n">
        <v>7395025634.2914</v>
      </c>
      <c r="AL17" s="19" t="n">
        <v>6409542834.3487997</v>
      </c>
      <c r="AM17" s="19" t="n">
        <v>4963984040.5158005</v>
      </c>
      <c r="AN17" s="19" t="n">
        <v>4209841604.8987002</v>
      </c>
      <c r="AO17" s="19" t="n">
        <v>4225401663.9008002</v>
      </c>
      <c r="AP17" s="19" t="n">
        <v>7544556374.6513004</v>
      </c>
      <c r="AQ17" s="19" t="n">
        <v>6702175080.5014</v>
      </c>
      <c r="AR17" s="19" t="n">
        <v>8353605905.3100996</v>
      </c>
      <c r="AS17" s="19" t="n">
        <v>8168485522.9771996</v>
      </c>
      <c r="AT17" s="19" t="n">
        <v>6807688175.1837997</v>
      </c>
      <c r="AU17" t="n">
        <v>6141609511.7813997</v>
      </c>
      <c r="AV17" t="n">
        <v>6633201178.6856003</v>
      </c>
      <c r="AW17" t="n">
        <v>4899897016.3638</v>
      </c>
    </row>
    <row r="18">
      <c r="A18" s="31" t="str">
        <f t="shared" si="5"/>
        <v>Grand Total</v>
      </c>
      <c r="B18" s="19" t="n">
        <f t="shared" si="2"/>
        <v>13708786101.9753</v>
      </c>
      <c r="C18" s="19" t="n">
        <f t="shared" si="3"/>
        <v>13969372310.566999</v>
      </c>
      <c r="D18" s="19" t="n">
        <f t="shared" si="3"/>
        <v>14201722288.9277</v>
      </c>
      <c r="E18" s="48" t="n">
        <f t="shared" si="6"/>
        <v>1.6632814502691939E-2</v>
      </c>
      <c r="F18" s="47" t="n">
        <f t="shared" si="7"/>
        <v>3.5957683144634656E-2</v>
      </c>
      <c r="G18" s="23" t="b">
        <f t="shared" si="8"/>
        <v>0</v>
      </c>
      <c r="H18" s="23"/>
      <c r="I18" s="23"/>
      <c r="J18" s="23"/>
      <c r="K18" s="23"/>
      <c r="L18" s="22" t="str">
        <f t="shared" si="9"/>
        <v>Grand Total</v>
      </c>
      <c r="M18" s="19" t="n">
        <f t="shared" si="10"/>
        <v>84240805019.609543</v>
      </c>
      <c r="N18" s="19" t="n">
        <f t="shared" si="10"/>
        <v>108470828443.09485</v>
      </c>
      <c r="O18" s="19" t="s">
        <v>266</v>
      </c>
      <c r="P18" s="19" t="n">
        <v>917522000</v>
      </c>
      <c r="Q18" s="19" t="n">
        <v>597041920</v>
      </c>
      <c r="R18" s="19" t="n">
        <v>735888108</v>
      </c>
      <c r="S18" s="19" t="n">
        <v>693627610</v>
      </c>
      <c r="T18" s="19" t="n">
        <v>829591436</v>
      </c>
      <c r="U18" s="19" t="n">
        <v>1729592044</v>
      </c>
      <c r="V18" s="19" t="n">
        <v>1749694962</v>
      </c>
      <c r="W18" s="19" t="n">
        <v>2653300460</v>
      </c>
      <c r="X18" s="19" t="n">
        <v>2994392962</v>
      </c>
      <c r="Y18" s="19" t="n">
        <v>3474107091</v>
      </c>
      <c r="Z18" s="19" t="n">
        <v>2206554815.8007998</v>
      </c>
      <c r="AA18" s="19" t="n">
        <v>3356057051.2363</v>
      </c>
      <c r="AB18" s="19" t="n">
        <v>5353433907.9385004</v>
      </c>
      <c r="AC18" s="19" t="n">
        <v>7128888723.96</v>
      </c>
      <c r="AD18" s="19" t="n">
        <v>6472680683.7143002</v>
      </c>
      <c r="AE18" s="19" t="n">
        <v>8011259767.0004997</v>
      </c>
      <c r="AF18" s="19" t="n">
        <v>9434026804.0825996</v>
      </c>
      <c r="AG18" s="19" t="n">
        <v>10716277969.4613</v>
      </c>
      <c r="AH18" s="19" t="n">
        <v>10881237555.92</v>
      </c>
      <c r="AI18" s="19" t="n">
        <v>13674759065.311701</v>
      </c>
      <c r="AJ18" s="19" t="n">
        <v>12939215879.3626</v>
      </c>
      <c r="AK18" s="19" t="n">
        <v>13924855850.944401</v>
      </c>
      <c r="AL18" s="19" t="n">
        <v>13708786101.9753</v>
      </c>
      <c r="AM18" s="19" t="n">
        <v>13363623688.661301</v>
      </c>
      <c r="AN18" s="19" t="n">
        <v>14209286517.6201</v>
      </c>
      <c r="AO18" s="19" t="n">
        <v>12714703152.380899</v>
      </c>
      <c r="AP18" s="19" t="n">
        <v>13368262938.296</v>
      </c>
      <c r="AQ18" s="19" t="n">
        <v>13676931675.0611</v>
      </c>
      <c r="AR18" s="19" t="n">
        <v>13969372310.566999</v>
      </c>
      <c r="AS18" s="19" t="n">
        <v>14201722288.9277</v>
      </c>
      <c r="AT18" s="19" t="n">
        <v>14689782118.9011</v>
      </c>
      <c r="AU18" t="n">
        <v>15330797492.637899</v>
      </c>
      <c r="AV18" t="n">
        <v>16426528598.934601</v>
      </c>
      <c r="AW18" t="n">
        <v>12759431432.407301</v>
      </c>
    </row>
    <row r="19" ht="30" customHeight="1">
      <c r="L19" s="22" t="s">
        <v>24</v>
      </c>
      <c r="M19" s="22" t="b">
        <f t="shared" ref="M19:N19" si="11">M18=SUM(M12:M17)</f>
        <v>1</v>
      </c>
      <c r="N19" s="22" t="b">
        <f t="shared" si="11"/>
        <v>1</v>
      </c>
      <c r="O19" s="22" t="s">
        <v>451</v>
      </c>
      <c r="P19" s="22" t="n">
        <v>8801443000</v>
      </c>
      <c r="Q19" s="22" t="n">
        <v>9340772308</v>
      </c>
      <c r="R19" s="22" t="n">
        <v>7145358828</v>
      </c>
      <c r="S19" s="22" t="n">
        <v>6423617216</v>
      </c>
      <c r="T19" s="22" t="n">
        <v>4837150924</v>
      </c>
      <c r="U19" s="22" t="n">
        <v>4480529903</v>
      </c>
      <c r="V19" s="22" t="n">
        <v>4375215581</v>
      </c>
      <c r="W19" s="22" t="n">
        <v>4485228697</v>
      </c>
      <c r="X19" s="22" t="n">
        <v>4576263807</v>
      </c>
      <c r="Y19" s="22" t="n">
        <v>4636789745</v>
      </c>
      <c r="Z19" s="22" t="n">
        <v>4512811326</v>
      </c>
      <c r="AA19" s="22" t="n">
        <v>5066090947</v>
      </c>
      <c r="AB19" s="22" t="n">
        <v>7445126596.2734003</v>
      </c>
      <c r="AC19" s="22" t="n">
        <v>7570046624.9102001</v>
      </c>
      <c r="AD19" s="22" t="n">
        <v>9732228365</v>
      </c>
      <c r="AE19" s="22" t="n">
        <v>9106600889.5895996</v>
      </c>
      <c r="AF19" s="22" t="n">
        <v>10218627287.7747</v>
      </c>
      <c r="AG19" s="22" t="n">
        <v>10546750028.716299</v>
      </c>
      <c r="AH19" s="22" t="n">
        <v>13719229492.7017</v>
      </c>
      <c r="AI19" s="22" t="n">
        <v>13509706488.8132</v>
      </c>
      <c r="AJ19" s="22" t="n">
        <v>12405240703.7241</v>
      </c>
      <c r="AK19" s="22" t="n">
        <v>13762988352.979</v>
      </c>
      <c r="AL19" s="22" t="n">
        <v>15835106575.788</v>
      </c>
      <c r="AM19" s="22" t="n">
        <v>13731363294.2743</v>
      </c>
      <c r="AN19" s="22" t="n">
        <v>12133393748.5228</v>
      </c>
      <c r="AO19" s="22" t="n">
        <v>13171702565.823999</v>
      </c>
      <c r="AP19" s="22" t="n">
        <v>12964190156.4007</v>
      </c>
      <c r="AQ19" s="22" t="n">
        <v>12528448770.4748</v>
      </c>
      <c r="AR19" s="22" t="n">
        <v>19018478798.019001</v>
      </c>
      <c r="AS19" s="22" t="n">
        <v>21904147275.097401</v>
      </c>
      <c r="AT19" s="22" t="n">
        <v>25577295469.303398</v>
      </c>
      <c r="AU19" t="n">
        <v>18481128880.788502</v>
      </c>
      <c r="AV19" t="n">
        <v>19461048015.492699</v>
      </c>
      <c r="AW19" t="n">
        <v>15798110099.7104</v>
      </c>
    </row>
    <row r="20">
      <c r="L20" s="22"/>
      <c r="M20" s="22"/>
      <c r="O20" t="s">
        <v>452</v>
      </c>
      <c r="P20" t="n">
        <v>3826544000</v>
      </c>
      <c r="Q20" t="n">
        <v>4308226737</v>
      </c>
      <c r="R20" t="n">
        <v>3910081088</v>
      </c>
      <c r="S20" t="n">
        <v>3720889710</v>
      </c>
      <c r="T20" t="n">
        <v>3585351058</v>
      </c>
      <c r="U20" t="n">
        <v>4762692900</v>
      </c>
      <c r="V20" t="n">
        <v>4062908569</v>
      </c>
      <c r="W20" s="31" t="n">
        <v>4108189253</v>
      </c>
      <c r="X20" t="n">
        <v>4772748627</v>
      </c>
      <c r="Y20" t="n">
        <v>5059025834</v>
      </c>
      <c r="Z20" t="n">
        <v>5047190255.7802</v>
      </c>
      <c r="AA20" t="n">
        <v>4868326303</v>
      </c>
      <c r="AB20" t="n">
        <v>7276919623.5194998</v>
      </c>
      <c r="AC20" t="n">
        <v>8902654067.5</v>
      </c>
      <c r="AD20" t="n">
        <v>9314382855.7812996</v>
      </c>
      <c r="AE20" t="n">
        <v>11795563629.417999</v>
      </c>
      <c r="AF20" t="n">
        <v>14993827584.933599</v>
      </c>
      <c r="AG20" t="n">
        <v>15059574057.177</v>
      </c>
      <c r="AH20" t="n">
        <v>12975373642.8237</v>
      </c>
      <c r="AI20" t="n">
        <v>13837083040.196899</v>
      </c>
      <c r="AJ20" t="n">
        <v>11457240139.045601</v>
      </c>
      <c r="AK20" t="n">
        <v>10083946745.809299</v>
      </c>
      <c r="AL20" t="n">
        <v>8202359355.7025003</v>
      </c>
      <c r="AM20" t="n">
        <v>6386824648.0382996</v>
      </c>
      <c r="AN20" s="2" t="n">
        <v>4224453246.3042998</v>
      </c>
      <c r="AO20" s="2" t="n">
        <v>4267270827.6353998</v>
      </c>
      <c r="AP20" s="2" t="n">
        <v>3702004692.7574</v>
      </c>
      <c r="AQ20" s="2" t="n">
        <v>4189069216.5555</v>
      </c>
      <c r="AR20" s="2" t="n">
        <v>4136901306.7002001</v>
      </c>
      <c r="AS20" t="n">
        <v>4078805708.3671999</v>
      </c>
      <c r="AT20" t="n">
        <v>3788278459.3959999</v>
      </c>
      <c r="AU20" t="n">
        <v>322476937.31279999</v>
      </c>
      <c r="AV20" t="n">
        <v>163702780.1909</v>
      </c>
      <c r="AW20" t="n">
        <v>106190360.7154</v>
      </c>
    </row>
    <row r="21">
      <c r="L21" s="22"/>
      <c r="M21" s="22"/>
      <c r="O21" t="s">
        <v>453</v>
      </c>
      <c r="P21" t="n">
        <v>6346856769</v>
      </c>
      <c r="Q21" t="n">
        <v>7714953779</v>
      </c>
      <c r="R21" t="n">
        <v>7110582504</v>
      </c>
      <c r="S21" t="n">
        <v>6226474295</v>
      </c>
      <c r="T21" t="n">
        <v>5102403759</v>
      </c>
      <c r="U21" t="n">
        <v>6265977193</v>
      </c>
      <c r="V21" t="n">
        <v>6750387712</v>
      </c>
      <c r="W21" s="31" t="n">
        <v>6156476847</v>
      </c>
      <c r="X21" t="n">
        <v>5961782463</v>
      </c>
      <c r="Y21" t="n">
        <v>5901741682</v>
      </c>
      <c r="Z21" t="n">
        <v>5957672717.0900002</v>
      </c>
      <c r="AA21" t="n">
        <v>7107329889.8393002</v>
      </c>
      <c r="AB21" t="n">
        <v>8400240763.4442997</v>
      </c>
      <c r="AC21" t="n">
        <v>9692007230.3223991</v>
      </c>
      <c r="AD21" t="n">
        <v>11729756728.7397</v>
      </c>
      <c r="AE21" t="n">
        <v>20063089895.750801</v>
      </c>
      <c r="AF21" t="n">
        <v>17982899001.3316</v>
      </c>
      <c r="AG21" t="n">
        <v>18745604553.845798</v>
      </c>
      <c r="AH21" t="n">
        <v>22707352645.771702</v>
      </c>
      <c r="AI21" t="n">
        <v>16003945430.733</v>
      </c>
      <c r="AJ21" t="n">
        <v>15440209034.022301</v>
      </c>
      <c r="AK21" t="n">
        <v>14982460753.377501</v>
      </c>
      <c r="AL21" t="n">
        <v>12036984655.8988</v>
      </c>
      <c r="AM21" t="n">
        <v>9640700595.9494991</v>
      </c>
      <c r="AN21" s="2" t="n">
        <v>9687737215.0949001</v>
      </c>
      <c r="AO21" s="2" t="n">
        <v>9685796183.0457993</v>
      </c>
      <c r="AP21" s="2" t="n">
        <v>10045482305.7626</v>
      </c>
      <c r="AQ21" s="2" t="n">
        <v>12859093034.2192</v>
      </c>
      <c r="AR21" s="2" t="n">
        <v>13769313945.0611</v>
      </c>
      <c r="AS21" t="n">
        <v>14456430999.923401</v>
      </c>
      <c r="AT21" t="n">
        <v>13421928730.218</v>
      </c>
      <c r="AU21" t="n">
        <v>14152680192.6572</v>
      </c>
      <c r="AV21" t="n">
        <v>13657706997.640499</v>
      </c>
      <c r="AW21" t="n">
        <v>9512132959.3208008</v>
      </c>
    </row>
    <row r="22">
      <c r="A22" t="str">
        <f t="shared" ref="A22:A28" si="12">L22</f>
        <v>PAMS</v>
      </c>
      <c r="L22" s="29" t="str">
        <f t="shared" ref="L22:L27" si="13">L12</f>
        <v>PAMS</v>
      </c>
      <c r="M22" s="10" t="n">
        <f t="shared" ref="M22:AB27" si="14">IFERROR(M12/M$18,"")</f>
        <v>0.2226120449705884</v>
      </c>
      <c r="N22" s="10" t="n">
        <f t="shared" si="14"/>
        <v>0.2060977256710054</v>
      </c>
      <c r="O22" s="10" t="s">
        <v>262</v>
      </c>
      <c r="P22" s="10" t="n">
        <v>9435330835</v>
      </c>
      <c r="Q22" s="10" t="n">
        <v>11649121600</v>
      </c>
      <c r="R22" s="10" t="n">
        <v>11512769914</v>
      </c>
      <c r="S22" s="10" t="n">
        <v>12188008848</v>
      </c>
      <c r="T22" s="10" t="n">
        <v>12764049547</v>
      </c>
      <c r="U22" s="10" t="n">
        <v>12935251309</v>
      </c>
      <c r="V22" s="10" t="n">
        <v>13514715568</v>
      </c>
      <c r="W22" s="10" t="n">
        <v>13359447099</v>
      </c>
      <c r="X22" s="10" t="n">
        <v>14503015888</v>
      </c>
      <c r="Y22" s="10" t="n">
        <v>15943295004</v>
      </c>
      <c r="Z22" s="10" t="n">
        <v>17284311842.694199</v>
      </c>
      <c r="AA22" s="10" t="n">
        <v>17256873389.462101</v>
      </c>
      <c r="AB22" s="10" t="n">
        <v>21268079099.4599</v>
      </c>
      <c r="AC22" s="10" t="n">
        <v>28735840733.104301</v>
      </c>
      <c r="AD22" s="10" t="n">
        <v>34351534835.816898</v>
      </c>
      <c r="AE22" s="10" t="n">
        <v>38670589631.593399</v>
      </c>
      <c r="AF22" s="10" t="n">
        <v>43821675745.396599</v>
      </c>
      <c r="AG22" s="10" t="n">
        <v>48519588147.007004</v>
      </c>
      <c r="AH22" s="10" t="n">
        <v>55266477676.273399</v>
      </c>
      <c r="AI22" s="10" t="n">
        <v>58877386159.063904</v>
      </c>
      <c r="AJ22" s="10" t="n">
        <v>59728879998.247002</v>
      </c>
      <c r="AK22" s="10" t="n">
        <v>57636930317.390701</v>
      </c>
      <c r="AL22" s="10" t="n">
        <v>54356973963.185501</v>
      </c>
      <c r="AM22" s="10" t="n">
        <v>48574287311.362396</v>
      </c>
      <c r="AN22" s="10" t="n">
        <v>41800749634.492699</v>
      </c>
      <c r="AO22" s="10" t="n">
        <v>41391200415.295601</v>
      </c>
      <c r="AP22" s="10" t="n">
        <v>43148575909.549301</v>
      </c>
      <c r="AQ22" s="10" t="n">
        <v>45909632741.212997</v>
      </c>
      <c r="AR22" s="10" t="n">
        <v>50444908533.363998</v>
      </c>
      <c r="AS22" s="10" t="n">
        <v>54734276281.701103</v>
      </c>
      <c r="AT22" s="10" t="n">
        <v>57287356464.694099</v>
      </c>
      <c r="AU22" t="n">
        <v>57370996666.792297</v>
      </c>
      <c r="AV22" t="n">
        <v>57722346137.004501</v>
      </c>
      <c r="AW22" t="n">
        <v>33889691456.917599</v>
      </c>
    </row>
    <row r="23">
      <c r="A23" t="str">
        <f t="shared" si="12"/>
        <v>ICT</v>
      </c>
      <c r="L23" s="29" t="str">
        <f t="shared" si="13"/>
        <v>ICT</v>
      </c>
      <c r="M23" s="10" t="n">
        <f t="shared" si="14"/>
        <v>6.9182019008686049E-2</v>
      </c>
      <c r="N23" s="10" t="n">
        <f t="shared" si="14"/>
        <v>7.2245984021497484E-2</v>
      </c>
      <c r="O23" s="10" t="s">
        <v>455</v>
      </c>
      <c r="P23" s="10" t="n">
        <v>746915000</v>
      </c>
      <c r="Q23" s="10" t="n">
        <v>1127462755</v>
      </c>
      <c r="R23" s="10" t="n">
        <v>1413423659</v>
      </c>
      <c r="S23" s="10" t="n">
        <v>1444082272</v>
      </c>
      <c r="T23" s="10" t="n">
        <v>1122314507</v>
      </c>
      <c r="U23" s="10" t="n">
        <v>789244551</v>
      </c>
      <c r="V23" s="10" t="n">
        <v>830606845</v>
      </c>
      <c r="W23" s="10" t="n">
        <v>1005562023</v>
      </c>
      <c r="X23" s="10" t="n">
        <v>874705388</v>
      </c>
      <c r="Y23" s="10" t="n">
        <v>1007726382</v>
      </c>
      <c r="Z23" s="10" t="n">
        <v>1091711883.0078001</v>
      </c>
      <c r="AA23" s="10" t="n">
        <v>1122007883.3008001</v>
      </c>
      <c r="AB23" s="10" t="n">
        <v>1445155027.3048</v>
      </c>
      <c r="AC23" s="10" t="n">
        <v>1200014367.7139001</v>
      </c>
      <c r="AD23" s="10" t="n">
        <v>1135233256.9407001</v>
      </c>
      <c r="AE23" s="10" t="n">
        <v>1282356277.3255</v>
      </c>
      <c r="AF23" s="10" t="n">
        <v>1285136318.6073</v>
      </c>
      <c r="AG23" s="10" t="n">
        <v>1357657136.6169</v>
      </c>
      <c r="AH23" s="10" t="n">
        <v>1455482888.0453999</v>
      </c>
      <c r="AI23" s="10" t="n">
        <v>1567139362.1833999</v>
      </c>
      <c r="AJ23" s="10" t="n">
        <v>1675008381.9797001</v>
      </c>
      <c r="AK23" s="10" t="n">
        <v>1527068094.4019001</v>
      </c>
      <c r="AL23" s="10" t="n">
        <v>1563995972.6084001</v>
      </c>
      <c r="AM23" s="10" t="n">
        <v>1361605615.3806</v>
      </c>
      <c r="AN23" s="10" t="n">
        <v>1473637013.4672999</v>
      </c>
      <c r="AO23" s="10" t="n">
        <v>1223663687.4416001</v>
      </c>
      <c r="AP23" s="10" t="n">
        <v>1110835335.1596999</v>
      </c>
      <c r="AQ23" s="10" t="n">
        <v>954653023.00300002</v>
      </c>
      <c r="AR23" s="10" t="n">
        <v>1004475253.83</v>
      </c>
      <c r="AS23" s="10" t="n">
        <v>1057632900.1628</v>
      </c>
      <c r="AT23" s="10" t="n">
        <v>1239080805.3127</v>
      </c>
      <c r="AU23" t="n">
        <v>6663132044.6953001</v>
      </c>
      <c r="AV23" t="n">
        <v>6358372138.7579002</v>
      </c>
      <c r="AW23" t="n">
        <v>6162702594.9305</v>
      </c>
    </row>
    <row r="24">
      <c r="A24" t="str">
        <f t="shared" si="12"/>
        <v>ERS</v>
      </c>
      <c r="L24" s="29" t="str">
        <f t="shared" si="13"/>
        <v>ERS</v>
      </c>
      <c r="M24" s="10" t="n">
        <f t="shared" si="14"/>
        <v>0.19195695867421583</v>
      </c>
      <c r="N24" s="10" t="n">
        <f t="shared" si="14"/>
        <v>0.16517824470618733</v>
      </c>
      <c r="O24" s="10" t="s">
        <v>456</v>
      </c>
      <c r="P24" s="10" t="n">
        <v>287046000</v>
      </c>
      <c r="Q24" s="10" t="n">
        <v>223846621</v>
      </c>
      <c r="R24" s="10" t="n">
        <v>193006078</v>
      </c>
      <c r="S24" s="10" t="n">
        <v>412017769</v>
      </c>
      <c r="T24" s="10" t="n">
        <v>675707898</v>
      </c>
      <c r="U24" s="10" t="n">
        <v>717936425</v>
      </c>
      <c r="V24" s="10" t="n">
        <v>662734168</v>
      </c>
      <c r="W24" s="10" t="n">
        <v>515220063</v>
      </c>
      <c r="X24" s="10" t="n">
        <v>628323030</v>
      </c>
      <c r="Y24" s="10" t="n">
        <v>682597841</v>
      </c>
      <c r="Z24" s="10" t="n">
        <v>683679440</v>
      </c>
      <c r="AA24" s="10" t="n">
        <v>654338561</v>
      </c>
      <c r="AB24" s="10" t="n">
        <v>505092888</v>
      </c>
      <c r="AC24" s="10" t="n">
        <v>648443544</v>
      </c>
      <c r="AD24" s="10" t="n">
        <v>730135771</v>
      </c>
      <c r="AE24" s="10" t="n">
        <v>857611550</v>
      </c>
      <c r="AF24" s="10" t="n">
        <v>770413795.16340005</v>
      </c>
      <c r="AG24" s="10" t="n">
        <v>610201623.12530005</v>
      </c>
      <c r="AH24" s="10" t="n">
        <v>620240440.19939995</v>
      </c>
      <c r="AI24" s="10" t="n">
        <v>192794088.27500001</v>
      </c>
      <c r="AJ24" s="10" t="n">
        <v>111641866.7578</v>
      </c>
      <c r="AK24" s="10" t="n">
        <v>124977366.9153</v>
      </c>
      <c r="AL24" s="10" t="n">
        <v>74411023.762899995</v>
      </c>
      <c r="AM24" s="10" t="n">
        <v>100100897.23</v>
      </c>
      <c r="AN24" s="10" t="n">
        <v>80794715.823799998</v>
      </c>
      <c r="AO24" s="10" t="n">
        <v>84600961.893299997</v>
      </c>
      <c r="AP24" s="10" t="n">
        <v>114471958.7473</v>
      </c>
      <c r="AQ24" s="10" t="n">
        <v>157944594.4788</v>
      </c>
      <c r="AR24" s="10" t="n">
        <v>196015516.21650001</v>
      </c>
      <c r="AS24" s="10" t="n">
        <v>137120522.42449999</v>
      </c>
      <c r="AT24" s="10" t="n">
        <v>228316273.4021</v>
      </c>
      <c r="AU24" t="n">
        <v>2639488874.0134001</v>
      </c>
      <c r="AV24" t="n">
        <v>2272789243.6329002</v>
      </c>
      <c r="AW24" t="n">
        <v>1564673843.0033</v>
      </c>
    </row>
    <row r="25">
      <c r="A25" t="str">
        <f t="shared" si="12"/>
        <v>FRS&amp;C</v>
      </c>
      <c r="L25" s="29" t="str">
        <f t="shared" si="13"/>
        <v>FRS&amp;C</v>
      </c>
      <c r="M25" s="10" t="n">
        <f t="shared" si="14"/>
        <v>0.2272574767707122</v>
      </c>
      <c r="N25" s="10" t="n">
        <f t="shared" si="14"/>
        <v>0.28346868050122059</v>
      </c>
      <c r="O25" s="10" t="s">
        <v>457</v>
      </c>
      <c r="P25" s="10" t="n">
        <v>4977429000</v>
      </c>
      <c r="Q25" s="10" t="n">
        <v>4915188351</v>
      </c>
      <c r="R25" s="10" t="n">
        <v>4050072036</v>
      </c>
      <c r="S25" s="10" t="n">
        <v>5200265803</v>
      </c>
      <c r="T25" s="10" t="n">
        <v>3652783539</v>
      </c>
      <c r="U25" s="10" t="n">
        <v>5590246706</v>
      </c>
      <c r="V25" s="10" t="n">
        <v>3819890488</v>
      </c>
      <c r="W25" s="10" t="n">
        <v>3561853856</v>
      </c>
      <c r="X25" s="10" t="n">
        <v>3894445602</v>
      </c>
      <c r="Y25" s="10" t="n">
        <v>3876564820</v>
      </c>
      <c r="Z25" s="10" t="n">
        <v>4136220835</v>
      </c>
      <c r="AA25" s="10" t="n">
        <v>5703548176</v>
      </c>
      <c r="AB25" s="10" t="n">
        <v>5172657893</v>
      </c>
      <c r="AC25" s="10" t="n">
        <v>5526347008.0100002</v>
      </c>
      <c r="AD25" s="10" t="n">
        <v>7356622000.5908003</v>
      </c>
      <c r="AE25" s="10" t="n">
        <v>6955671326.1299</v>
      </c>
      <c r="AF25" s="10" t="n">
        <v>8909496707.8626995</v>
      </c>
      <c r="AG25" s="10" t="n">
        <v>8913430010.0077991</v>
      </c>
      <c r="AH25" s="10" t="n">
        <v>10261180407.341299</v>
      </c>
      <c r="AI25" s="10" t="n">
        <v>12712211040.232599</v>
      </c>
      <c r="AJ25" s="10" t="n">
        <v>9914506756.3812008</v>
      </c>
      <c r="AK25" s="10" t="n">
        <v>19542425201.257301</v>
      </c>
      <c r="AL25" s="10" t="n">
        <v>15992293564.773899</v>
      </c>
      <c r="AM25" s="10" t="n">
        <v>14876765211.230301</v>
      </c>
      <c r="AN25" s="10" t="n">
        <v>15349731967.825701</v>
      </c>
      <c r="AO25" s="10" t="n">
        <v>13170630236.189301</v>
      </c>
      <c r="AP25" s="10" t="n">
        <v>15419487585.831699</v>
      </c>
      <c r="AQ25" s="10" t="n">
        <v>17894305319.1992</v>
      </c>
      <c r="AR25" s="10" t="n">
        <v>20564002169.8176</v>
      </c>
      <c r="AS25" s="10" t="n">
        <v>22653887257.205799</v>
      </c>
      <c r="AT25" s="10" t="n">
        <v>30307983837.928902</v>
      </c>
      <c r="AU25" t="n">
        <v>22326737922.612801</v>
      </c>
      <c r="AV25" t="n">
        <v>25200310669.020901</v>
      </c>
      <c r="AW25" t="n">
        <v>16675309783.244499</v>
      </c>
    </row>
    <row r="26">
      <c r="A26" t="str">
        <f t="shared" si="12"/>
        <v>MED</v>
      </c>
      <c r="L26" s="29" t="str">
        <f t="shared" si="13"/>
        <v>MED</v>
      </c>
      <c r="M26" s="10" t="n">
        <f t="shared" si="14"/>
        <v>2.1647513192419417E-2</v>
      </c>
      <c r="N26" s="10" t="n">
        <f t="shared" si="14"/>
        <v>1.0562940800811139E-2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 t="n">
        <v>29507158.538600001</v>
      </c>
      <c r="AA26" s="10" t="n">
        <v>9838575.9429000001</v>
      </c>
      <c r="AB26" s="10" t="n">
        <v>84083862.294300005</v>
      </c>
      <c r="AC26" s="10" t="n">
        <v>75741000.173999995</v>
      </c>
      <c r="AD26" s="10" t="n">
        <v>7078195.7825999996</v>
      </c>
      <c r="AE26" s="10" t="n">
        <v>3802636.1222999999</v>
      </c>
      <c r="AF26" s="10" t="n">
        <v>109748294.80769999</v>
      </c>
      <c r="AG26" s="10" t="n">
        <v>18047585.049899999</v>
      </c>
      <c r="AH26" s="10" t="n">
        <v>368043.21919999999</v>
      </c>
      <c r="AI26" s="10" t="n">
        <v>986168.13329999999</v>
      </c>
      <c r="AJ26" s="10" t="n">
        <v>-253919.658</v>
      </c>
      <c r="AK26" s="10" t="n">
        <v>-140825.10130000001</v>
      </c>
      <c r="AL26" s="10" t="n">
        <v>-6477.8001000000004</v>
      </c>
      <c r="AM26" s="10" t="n">
        <v>-99723.120599999995</v>
      </c>
      <c r="AN26" s="10"/>
      <c r="AO26" s="10" t="n">
        <v>30000</v>
      </c>
      <c r="AP26" s="10" t="n">
        <v>3581529.4308000002</v>
      </c>
      <c r="AQ26" s="10" t="n">
        <v>1345607</v>
      </c>
      <c r="AR26" s="10" t="n">
        <v>-212795.36720000001</v>
      </c>
      <c r="AS26" s="10" t="n">
        <v>465885</v>
      </c>
      <c r="AT26" s="10" t="n">
        <v>314555.625</v>
      </c>
      <c r="AU26" t="n">
        <v>386316</v>
      </c>
      <c r="AV26" t="n">
        <v>0</v>
      </c>
      <c r="AW26" t="n">
        <v>10000</v>
      </c>
    </row>
    <row r="27">
      <c r="A27" t="str">
        <f t="shared" si="12"/>
        <v>Ordnance and Missiles</v>
      </c>
      <c r="L27" s="29" t="str">
        <f t="shared" si="13"/>
        <v>Ordnance and Missiles</v>
      </c>
      <c r="M27" s="10" t="n">
        <f t="shared" si="14"/>
        <v>0.26734398738337817</v>
      </c>
      <c r="N27" s="10" t="n">
        <f t="shared" si="14"/>
        <v>0.26244642429927811</v>
      </c>
      <c r="O27" s="10" t="str">
        <f t="shared" si="14"/>
      </c>
      <c r="P27" s="10" t="n">
        <f t="shared" si="14"/>
        <v>1.9803282253722527</v>
      </c>
      <c r="Q27" s="10" t="n">
        <f t="shared" si="14"/>
        <v>6.3796444494215754</v>
      </c>
      <c r="R27" s="10" t="n">
        <f t="shared" si="14"/>
        <v>4.2811971273219704</v>
      </c>
      <c r="S27" s="10" t="n">
        <f t="shared" si="14"/>
        <v>4.3866554648826623</v>
      </c>
      <c r="T27" s="10" t="n">
        <f t="shared" si="14"/>
        <v>2.1290452653612011</v>
      </c>
      <c r="U27" s="10" t="n">
        <f t="shared" si="14"/>
        <v>1.0815547067814797</v>
      </c>
      <c r="V27" s="10" t="n">
        <f t="shared" si="14"/>
        <v>1.3500726705527315</v>
      </c>
      <c r="W27" s="10" t="n">
        <f t="shared" si="14"/>
        <v>0.94040298210327822</v>
      </c>
      <c r="X27" s="10" t="n">
        <f t="shared" si="14"/>
        <v>0.70597176483745694</v>
      </c>
      <c r="Y27" s="10" t="n">
        <f t="shared" si="14"/>
        <v>0.64290369999996066</v>
      </c>
      <c r="Z27" s="10" t="n">
        <f t="shared" si="14"/>
        <v>1.2439142636499034</v>
      </c>
      <c r="AA27" s="10" t="n">
        <f t="shared" si="14"/>
        <v>0.92848053762736815</v>
      </c>
      <c r="AB27" s="10" t="n">
        <f t="shared" si="14"/>
        <v>0.76814458346577952</v>
      </c>
      <c r="AC27" s="10" t="n">
        <f t="shared" ref="AC27:BJ27" si="15">IFERROR(AC17/AC$18,"")</f>
        <v>0.67812766817110792</v>
      </c>
      <c r="AD27" s="10" t="n">
        <f t="shared" si="15"/>
        <v>0.95477286945519257</v>
      </c>
      <c r="AE27" s="10" t="n">
        <f t="shared" si="15"/>
        <v>0.9204774702141848</v>
      </c>
      <c r="AF27" s="10" t="n">
        <f t="shared" si="15"/>
        <v>0.71447223122617121</v>
      </c>
      <c r="AG27" s="10" t="n">
        <f t="shared" si="15"/>
        <v>0.71834839507862958</v>
      </c>
      <c r="AH27" s="10" t="n">
        <f t="shared" si="15"/>
        <v>0.84980315568561093</v>
      </c>
      <c r="AI27" s="10" t="n">
        <f t="shared" si="15"/>
        <v>0.61409794276811891</v>
      </c>
      <c r="AJ27" s="10" t="n">
        <f t="shared" si="15"/>
        <v>0.62349461667542838</v>
      </c>
      <c r="AK27" s="10" t="n">
        <f t="shared" si="15"/>
        <v>0.53106658434743226</v>
      </c>
      <c r="AL27" s="10" t="n">
        <f t="shared" si="15"/>
        <v>0.46754999214884885</v>
      </c>
      <c r="AM27" s="10" t="n">
        <f t="shared" si="15"/>
        <v>0.37145494037875493</v>
      </c>
      <c r="AN27" s="10" t="n">
        <f t="shared" si="15"/>
        <v>0.29627396137577516</v>
      </c>
      <c r="AO27" s="10" t="n">
        <f t="shared" si="15"/>
        <v>0.33232405139632143</v>
      </c>
      <c r="AP27" s="10" t="n">
        <f t="shared" si="15"/>
        <v>0.56436325418453925</v>
      </c>
      <c r="AQ27" s="10" t="n">
        <f t="shared" si="15"/>
        <v>0.49003499028384662</v>
      </c>
      <c r="AR27" s="10" t="n">
        <f t="shared" si="15"/>
        <v>0.59799436364016822</v>
      </c>
      <c r="AS27" s="10" t="n">
        <f t="shared" si="15"/>
        <v>0.57517569748182706</v>
      </c>
      <c r="AT27" s="10" t="n">
        <f t="shared" si="15"/>
        <v>0.46343016663429337</v>
      </c>
    </row>
    <row r="28">
      <c r="A28" t="str">
        <f t="shared" si="12"/>
        <v>SumCheck</v>
      </c>
      <c r="L28" s="1" t="s">
        <v>24</v>
      </c>
      <c r="M28" s="10" t="n">
        <f t="shared" ref="M28:AT28" si="16">IF(SUM(M22:M27)=1,SUM(M22:M27),FALSE)</f>
        <v>1</v>
      </c>
      <c r="N28" s="10" t="n">
        <f t="shared" si="16"/>
        <v>1</v>
      </c>
      <c r="O28" s="10" t="b">
        <f t="shared" si="16"/>
        <v>0</v>
      </c>
      <c r="P28" s="10" t="b">
        <f t="shared" si="16"/>
        <v>0</v>
      </c>
      <c r="Q28" s="10" t="b">
        <f t="shared" si="16"/>
        <v>0</v>
      </c>
      <c r="R28" s="10" t="b">
        <f t="shared" si="16"/>
        <v>0</v>
      </c>
      <c r="S28" s="10" t="b">
        <f t="shared" si="16"/>
        <v>0</v>
      </c>
      <c r="T28" s="10" t="b">
        <f t="shared" si="16"/>
        <v>0</v>
      </c>
      <c r="U28" s="10" t="b">
        <f t="shared" si="16"/>
        <v>0</v>
      </c>
      <c r="V28" s="10" t="b">
        <f t="shared" si="16"/>
        <v>0</v>
      </c>
      <c r="W28" s="10" t="b">
        <f t="shared" si="16"/>
        <v>0</v>
      </c>
      <c r="X28" s="10" t="b">
        <f t="shared" si="16"/>
        <v>0</v>
      </c>
      <c r="Y28" s="10" t="b">
        <f t="shared" si="16"/>
        <v>0</v>
      </c>
      <c r="Z28" s="10" t="b">
        <f t="shared" si="16"/>
        <v>0</v>
      </c>
      <c r="AA28" s="10" t="b">
        <f t="shared" si="16"/>
        <v>0</v>
      </c>
      <c r="AB28" s="10" t="b">
        <f t="shared" si="16"/>
        <v>0</v>
      </c>
      <c r="AC28" s="10" t="b">
        <f t="shared" si="16"/>
        <v>0</v>
      </c>
      <c r="AD28" s="10" t="b">
        <f t="shared" si="16"/>
        <v>0</v>
      </c>
      <c r="AE28" s="10" t="b">
        <f t="shared" si="16"/>
        <v>0</v>
      </c>
      <c r="AF28" s="10" t="b">
        <f t="shared" si="16"/>
        <v>0</v>
      </c>
      <c r="AG28" s="10" t="b">
        <f t="shared" si="16"/>
        <v>0</v>
      </c>
      <c r="AH28" s="10" t="b">
        <f t="shared" si="16"/>
        <v>0</v>
      </c>
      <c r="AI28" s="10" t="b">
        <f t="shared" si="16"/>
        <v>0</v>
      </c>
      <c r="AJ28" s="10" t="b">
        <f t="shared" si="16"/>
        <v>0</v>
      </c>
      <c r="AK28" s="10" t="b">
        <f t="shared" si="16"/>
        <v>0</v>
      </c>
      <c r="AL28" s="10" t="b">
        <f t="shared" si="16"/>
        <v>0</v>
      </c>
      <c r="AM28" s="10" t="b">
        <f t="shared" si="16"/>
        <v>0</v>
      </c>
      <c r="AN28" s="10" t="b">
        <f t="shared" si="16"/>
        <v>0</v>
      </c>
      <c r="AO28" s="10" t="b">
        <f t="shared" si="16"/>
        <v>0</v>
      </c>
      <c r="AP28" s="10" t="b">
        <f t="shared" si="16"/>
        <v>0</v>
      </c>
      <c r="AQ28" s="10" t="b">
        <f t="shared" si="16"/>
        <v>0</v>
      </c>
      <c r="AR28" s="10" t="b">
        <f t="shared" si="16"/>
        <v>0</v>
      </c>
      <c r="AS28" s="10" t="b">
        <f t="shared" si="16"/>
        <v>0</v>
      </c>
      <c r="AT28" s="10" t="b">
        <f t="shared" si="16"/>
        <v>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8" topLeftCell="X9" activePane="bottomRight" state="frozen"/>
      <selection activeCell="Q56" sqref="Q56"/>
      <selection pane="topRight" activeCell="Q56" sqref="Q56"/>
      <selection pane="bottomLeft" activeCell="Q56" sqref="Q56"/>
      <selection pane="bottomRight" activeCell="K1" sqref="K1"/>
    </sheetView>
  </sheetViews>
  <sheetFormatPr defaultRowHeight="15.0" baseColWidth="10"/>
  <cols>
    <col min="11" max="11" width="17.88671875" hidden="0" customWidth="1"/>
    <col min="12" max="12" width="8" hidden="1" customWidth="1"/>
    <col min="13" max="13" width="7.88671875" hidden="1" customWidth="1"/>
    <col min="14" max="14" width="7.88671875" hidden="1" customWidth="1"/>
    <col min="15" max="15" width="9.88671875" hidden="1" customWidth="1"/>
    <col min="16" max="16" width="9.88671875" hidden="1" customWidth="1"/>
    <col min="17" max="17" width="10.88671875" hidden="1" customWidth="1"/>
    <col min="18" max="18" width="10.88671875" hidden="1" customWidth="1"/>
    <col min="19" max="19" width="10.88671875" hidden="1" customWidth="1"/>
    <col min="20" max="20" width="7.88671875" hidden="1" customWidth="1"/>
    <col min="21" max="21" width="7.88671875" hidden="1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t="str">
        <f>K1</f>
        <v>AnyCommercialText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t="s">
        <v>301</v>
      </c>
    </row>
    <row r="2" ht="30" customHeight="1">
      <c r="A2" t="str">
        <f t="shared" ref="A2:A6" si="0">K2</f>
        <v>Not Classified
as Commercial</v>
      </c>
      <c r="K2" s="22" t="s">
        <v>302</v>
      </c>
      <c r="V2" s="19" t="n">
        <v>116001138699.354</v>
      </c>
      <c r="W2" s="19" t="n">
        <v>123663486670.043</v>
      </c>
      <c r="X2" s="19" t="n">
        <v>136762350076.60899</v>
      </c>
      <c r="Y2" s="19" t="n">
        <v>168717682215.866</v>
      </c>
      <c r="Z2" s="19" t="n">
        <v>175428842290.34201</v>
      </c>
      <c r="AA2" s="19" t="n">
        <v>225630140078.496</v>
      </c>
      <c r="AB2" s="19" t="n">
        <v>245337702600.466</v>
      </c>
      <c r="AC2" s="19" t="n">
        <v>256905551531.83899</v>
      </c>
      <c r="AD2" s="19" t="n">
        <v>292556133393.42999</v>
      </c>
      <c r="AE2" s="19" t="n">
        <v>304441838269.836</v>
      </c>
      <c r="AF2" s="19" t="n">
        <v>292306025739.15198</v>
      </c>
      <c r="AG2" s="19" t="n">
        <v>299084646497.10999</v>
      </c>
      <c r="AH2" s="19" t="n">
        <v>287277140277.138</v>
      </c>
      <c r="AI2" s="19" t="n">
        <v>250030723402.82501</v>
      </c>
      <c r="AJ2" s="19" t="n">
        <v>230017657895.21899</v>
      </c>
      <c r="AK2" s="19" t="n">
        <v>223577921309.62</v>
      </c>
      <c r="AL2" s="19" t="n">
        <v>250007280724.73499</v>
      </c>
      <c r="AM2" s="19" t="n">
        <v>267328245301.793</v>
      </c>
      <c r="AN2" s="19" t="n">
        <v>295963332124.64697</v>
      </c>
      <c r="AO2" s="19" t="n">
        <v>317598525470.96503</v>
      </c>
      <c r="AP2" s="19" t="n">
        <v>349834172286.29102</v>
      </c>
      <c r="AQ2" s="19" t="n">
        <v>286138366763.71802</v>
      </c>
      <c r="AR2" s="19" t="n">
        <v>305253803625.65302</v>
      </c>
      <c r="AS2" t="n">
        <v>216680607715.99399</v>
      </c>
    </row>
    <row r="3" ht="45" customHeight="1">
      <c r="A3" t="str">
        <f t="shared" si="0"/>
        <v>Non-Development
or Commercial Similar</v>
      </c>
      <c r="K3" s="22" t="s">
        <v>303</v>
      </c>
      <c r="V3" s="19" t="n">
        <v>26260158</v>
      </c>
      <c r="W3" s="19" t="n">
        <v>-322238</v>
      </c>
      <c r="X3" s="19" t="n">
        <v>230943578</v>
      </c>
      <c r="Y3" s="19" t="n">
        <v>809179391.42970002</v>
      </c>
      <c r="Z3" s="19" t="n">
        <v>1111423974.5401001</v>
      </c>
      <c r="AA3" s="19" t="n">
        <v>954299946.61720002</v>
      </c>
      <c r="AB3" s="19" t="n">
        <v>516931351.18580002</v>
      </c>
      <c r="AC3" s="19" t="n">
        <v>724735757.20710003</v>
      </c>
      <c r="AD3" s="19" t="n">
        <v>862716587.70529997</v>
      </c>
      <c r="AE3" s="19" t="n">
        <v>665214868.69739997</v>
      </c>
      <c r="AF3" s="19" t="n">
        <v>388168271.14670002</v>
      </c>
      <c r="AG3" s="19" t="n">
        <v>1065671635.7907</v>
      </c>
      <c r="AH3" s="19" t="n">
        <v>721532203.27209997</v>
      </c>
      <c r="AI3" s="19" t="n">
        <v>584361705.2335</v>
      </c>
      <c r="AJ3" s="19" t="n">
        <v>277848041.38260001</v>
      </c>
      <c r="AK3" s="19" t="n">
        <v>118451795.06640001</v>
      </c>
      <c r="AL3" s="19" t="n">
        <v>105079384.096</v>
      </c>
      <c r="AM3" s="19" t="n">
        <v>43193853.223700002</v>
      </c>
      <c r="AN3" s="19" t="n">
        <v>151953700.9587</v>
      </c>
      <c r="AO3" s="19" t="n">
        <v>127378103.1477</v>
      </c>
      <c r="AP3" s="19" t="n">
        <v>31584471.583000001</v>
      </c>
      <c r="AQ3" s="19" t="n">
        <v>107601478.4163</v>
      </c>
      <c r="AR3" s="19" t="n">
        <v>51439717.461800002</v>
      </c>
      <c r="AS3" t="n">
        <v>31700578.159000002</v>
      </c>
    </row>
    <row r="4" ht="30" customHeight="1">
      <c r="A4" t="str">
        <f t="shared" si="0"/>
        <v>Any Commercial
Classification</v>
      </c>
      <c r="K4" s="22" t="s">
        <v>304</v>
      </c>
      <c r="V4" s="19" t="n">
        <v>16151087649.0334</v>
      </c>
      <c r="W4" s="19" t="n">
        <v>20329750153.0933</v>
      </c>
      <c r="X4" s="19" t="n">
        <v>32783365818.179401</v>
      </c>
      <c r="Y4" s="19" t="n">
        <v>41995070994.621201</v>
      </c>
      <c r="Z4" s="19" t="n">
        <v>53221614225.906403</v>
      </c>
      <c r="AA4" s="19" t="n">
        <v>39078306584.714203</v>
      </c>
      <c r="AB4" s="19" t="n">
        <v>49310529833.041397</v>
      </c>
      <c r="AC4" s="19" t="n">
        <v>70523189291.862793</v>
      </c>
      <c r="AD4" s="19" t="n">
        <v>84568765594.393906</v>
      </c>
      <c r="AE4" s="19" t="n">
        <v>76446535125.893707</v>
      </c>
      <c r="AF4" s="19" t="n">
        <v>69717798469.148605</v>
      </c>
      <c r="AG4" s="19" t="n">
        <v>68415180663.8013</v>
      </c>
      <c r="AH4" s="19" t="n">
        <v>69637440291.9767</v>
      </c>
      <c r="AI4" s="19" t="n">
        <v>55965808443.623199</v>
      </c>
      <c r="AJ4" s="19" t="n">
        <v>52989412734.927299</v>
      </c>
      <c r="AK4" s="19" t="n">
        <v>50486597339.563103</v>
      </c>
      <c r="AL4" s="19" t="n">
        <v>48248629092.330704</v>
      </c>
      <c r="AM4" s="19" t="n">
        <v>53241496258.321404</v>
      </c>
      <c r="AN4" s="19" t="n">
        <v>62784249634.794197</v>
      </c>
      <c r="AO4" s="19" t="n">
        <v>66084674689.696602</v>
      </c>
      <c r="AP4" s="19" t="n">
        <v>72687150983.099197</v>
      </c>
      <c r="AQ4" s="19" t="n">
        <v>100759463901.24899</v>
      </c>
      <c r="AR4" s="19" t="n">
        <v>108986953491.476</v>
      </c>
      <c r="AS4" t="n">
        <v>45687538539.527496</v>
      </c>
    </row>
    <row r="5">
      <c r="A5" t="n">
        <f t="shared" si="0"/>
        <v>0</v>
      </c>
      <c r="K5" s="22"/>
      <c r="L5" s="1" t="n">
        <v>120350129405</v>
      </c>
      <c r="M5" s="1" t="n">
        <v>136154193844</v>
      </c>
      <c r="N5" s="1" t="n">
        <v>123406660550</v>
      </c>
      <c r="O5" s="1" t="n">
        <v>121373382142</v>
      </c>
      <c r="P5" s="1" t="n">
        <v>117161902725</v>
      </c>
      <c r="Q5" s="1" t="n">
        <v>116592014868</v>
      </c>
      <c r="R5" s="1" t="n">
        <v>118448779098</v>
      </c>
      <c r="S5" s="1" t="n">
        <v>115982151879</v>
      </c>
      <c r="T5" s="1" t="n">
        <v>116965882167</v>
      </c>
      <c r="U5" s="1" t="n">
        <v>122185036488</v>
      </c>
      <c r="V5" s="19" t="n">
        <v>0</v>
      </c>
      <c r="W5" s="19" t="n">
        <v>723958.70019999996</v>
      </c>
      <c r="X5" s="19" t="n">
        <v>33861753.340000004</v>
      </c>
      <c r="Y5" s="19" t="n">
        <v>11154910.420499999</v>
      </c>
      <c r="Z5" s="19" t="n">
        <v>76558</v>
      </c>
      <c r="AA5" s="19" t="n">
        <v>614416.0625</v>
      </c>
      <c r="AB5" s="19" t="n">
        <v>14326.159799999999</v>
      </c>
      <c r="AC5" s="19" t="n">
        <v>4000</v>
      </c>
      <c r="AD5" s="19" t="n">
        <v>484171.875</v>
      </c>
      <c r="AE5" s="19" t="n">
        <v>1792522.5578000001</v>
      </c>
      <c r="AF5" s="19" t="n">
        <v>-8123638.4396000002</v>
      </c>
      <c r="AG5" s="19" t="n">
        <v>417164.46</v>
      </c>
      <c r="AH5" s="19" t="n">
        <v>317883.20020000002</v>
      </c>
      <c r="AI5" s="19" t="n">
        <v>158791</v>
      </c>
      <c r="AJ5" s="19" t="n">
        <v>-558047.03</v>
      </c>
      <c r="AK5" s="19" t="n">
        <v>1471322.375</v>
      </c>
      <c r="AL5" s="19" t="n">
        <v>796427.23</v>
      </c>
      <c r="AM5" s="19" t="n">
        <v>2911392</v>
      </c>
      <c r="AN5" s="19" t="n">
        <v>56285293.052199997</v>
      </c>
      <c r="AO5" s="19" t="n">
        <v>44827886.136200003</v>
      </c>
      <c r="AP5" s="19" t="n">
        <v>48591362.614699997</v>
      </c>
      <c r="AQ5" s="19" t="n">
        <v>58456454.273699999</v>
      </c>
      <c r="AR5" s="19" t="n">
        <v>28495214.612599999</v>
      </c>
      <c r="AS5" t="n">
        <v>21155924.706700001</v>
      </c>
    </row>
    <row r="6">
      <c r="A6" t="str">
        <f t="shared" si="0"/>
        <v>Grand Total</v>
      </c>
      <c r="K6" s="1" t="s">
        <v>27</v>
      </c>
      <c r="L6" s="19" t="n">
        <f t="shared" ref="L6:AS6" si="1">SUBTOTAL(9,L2:L5)</f>
        <v>120350129405</v>
      </c>
      <c r="M6" s="19" t="n">
        <f t="shared" si="1"/>
        <v>136154193844</v>
      </c>
      <c r="N6" s="19" t="n">
        <f t="shared" si="1"/>
        <v>123406660550</v>
      </c>
      <c r="O6" s="19" t="n">
        <f t="shared" si="1"/>
        <v>121373382142</v>
      </c>
      <c r="P6" s="19" t="n">
        <f t="shared" si="1"/>
        <v>117161902725</v>
      </c>
      <c r="Q6" s="19" t="n">
        <f t="shared" si="1"/>
        <v>116592014868</v>
      </c>
      <c r="R6" s="19" t="n">
        <f t="shared" si="1"/>
        <v>118448779098</v>
      </c>
      <c r="S6" s="19" t="n">
        <f t="shared" si="1"/>
        <v>115982151879</v>
      </c>
      <c r="T6" s="19" t="n">
        <f t="shared" si="1"/>
        <v>116965882167</v>
      </c>
      <c r="U6" s="19" t="n">
        <f t="shared" si="1"/>
        <v>122185036488</v>
      </c>
      <c r="V6" s="19" t="n">
        <f t="shared" si="1"/>
        <v>132178486506.38741</v>
      </c>
      <c r="W6" s="19" t="n">
        <f t="shared" si="1"/>
        <v>143993638543.83649</v>
      </c>
      <c r="X6" s="19" t="n">
        <f t="shared" si="1"/>
        <v>169810521226.12839</v>
      </c>
      <c r="Y6" s="19" t="n">
        <f t="shared" si="1"/>
        <v>211533087512.33737</v>
      </c>
      <c r="Z6" s="19" t="n">
        <f t="shared" si="1"/>
        <v>229761957048.78851</v>
      </c>
      <c r="AA6" s="19" t="n">
        <f t="shared" si="1"/>
        <v>265663361025.88989</v>
      </c>
      <c r="AB6" s="19" t="n">
        <f t="shared" si="1"/>
        <v>295165178110.85297</v>
      </c>
      <c r="AC6" s="19" t="n">
        <f t="shared" si="1"/>
        <v>328153480580.90887</v>
      </c>
      <c r="AD6" s="19" t="n">
        <f t="shared" si="1"/>
        <v>377988099747.40424</v>
      </c>
      <c r="AE6" s="19" t="n">
        <f t="shared" si="1"/>
        <v>381555380786.98492</v>
      </c>
      <c r="AF6" s="19" t="n">
        <f t="shared" si="1"/>
        <v>362403868841.00775</v>
      </c>
      <c r="AG6" s="19" t="n">
        <f t="shared" si="1"/>
        <v>368565915961.16205</v>
      </c>
      <c r="AH6" s="19" t="n">
        <f t="shared" si="1"/>
        <v>357636430655.58698</v>
      </c>
      <c r="AI6" s="19" t="n">
        <f t="shared" si="1"/>
        <v>306581052342.6817</v>
      </c>
      <c r="AJ6" s="19" t="n">
        <f t="shared" si="1"/>
        <v>283284360624.49884</v>
      </c>
      <c r="AK6" s="19" t="n">
        <f t="shared" si="1"/>
        <v>274184441766.62451</v>
      </c>
      <c r="AL6" s="19" t="n">
        <f t="shared" si="1"/>
        <v>298361785628.39166</v>
      </c>
      <c r="AM6" s="19" t="n">
        <f t="shared" si="1"/>
        <v>320615846805.33807</v>
      </c>
      <c r="AN6" s="19" t="n">
        <f t="shared" si="1"/>
        <v>358955820753.45203</v>
      </c>
      <c r="AO6" s="19" t="n">
        <f t="shared" si="1"/>
        <v>383855406149.94556</v>
      </c>
      <c r="AP6" s="19" t="n">
        <f t="shared" si="1"/>
        <v>422601499103.58789</v>
      </c>
      <c r="AQ6" s="19" t="n">
        <f t="shared" si="1"/>
        <v>387063888597.65698</v>
      </c>
      <c r="AR6" s="19" t="n">
        <f t="shared" si="1"/>
        <v>414320692049.20343</v>
      </c>
      <c r="AS6" s="19" t="n">
        <f t="shared" si="1"/>
        <v>262421002758.38718</v>
      </c>
    </row>
    <row r="7">
      <c r="A7" s="1" t="n">
        <v>1000000000</v>
      </c>
    </row>
    <row r="8">
      <c r="B8" s="8" t="n">
        <f t="shared" ref="B8:B13" si="2">AK8</f>
        <v>2015</v>
      </c>
      <c r="C8" s="8" t="n">
        <f t="shared" ref="C8:D13" si="3">AQ8</f>
        <v>2021</v>
      </c>
      <c r="D8" s="8" t="n">
        <f t="shared" si="3"/>
        <v>2022</v>
      </c>
      <c r="E8" s="8" t="str">
        <f>C8&amp;"-"&amp;$D8</f>
        <v>2021-2022</v>
      </c>
      <c r="F8" s="8" t="str">
        <f>B8&amp;"-"&amp;$D8</f>
        <v>2015-2022</v>
      </c>
      <c r="G8" s="8" t="str">
        <f>"Share "&amp;AR8</f>
        <v>Share 2022</v>
      </c>
      <c r="H8" s="1" t="s">
        <v>96</v>
      </c>
      <c r="I8" s="1" t="s">
        <v>77</v>
      </c>
      <c r="K8" s="1" t="str">
        <f t="shared" ref="K8:U8" si="4">K1</f>
        <v>AnyCommercialText</v>
      </c>
      <c r="L8" s="1" t="str">
        <f t="shared" si="4"/>
        <v>1990</v>
      </c>
      <c r="M8" s="1" t="str">
        <f t="shared" si="4"/>
        <v>1991</v>
      </c>
      <c r="N8" s="1" t="str">
        <f t="shared" si="4"/>
        <v>1992</v>
      </c>
      <c r="O8" s="1" t="str">
        <f t="shared" si="4"/>
        <v>1993</v>
      </c>
      <c r="P8" s="1" t="str">
        <f t="shared" si="4"/>
        <v>1994</v>
      </c>
      <c r="Q8" s="1" t="str">
        <f t="shared" si="4"/>
        <v>1995</v>
      </c>
      <c r="R8" s="1" t="str">
        <f t="shared" si="4"/>
        <v>1996</v>
      </c>
      <c r="S8" s="1" t="str">
        <f t="shared" si="4"/>
        <v>1997</v>
      </c>
      <c r="T8" s="1" t="str">
        <f t="shared" si="4"/>
        <v>1998</v>
      </c>
      <c r="U8" s="1" t="str">
        <f t="shared" si="4"/>
        <v>1999</v>
      </c>
      <c r="V8" s="1" t="n">
        <f>V1+0</f>
        <v>2000</v>
      </c>
      <c r="W8" s="1" t="n">
        <f t="shared" ref="W8:AR8" si="5">W1+0</f>
        <v>2001</v>
      </c>
      <c r="X8" s="1" t="n">
        <f t="shared" si="5"/>
        <v>2002</v>
      </c>
      <c r="Y8" s="1" t="n">
        <f t="shared" si="5"/>
        <v>2003</v>
      </c>
      <c r="Z8" s="1" t="n">
        <f t="shared" si="5"/>
        <v>2004</v>
      </c>
      <c r="AA8" s="1" t="n">
        <f t="shared" si="5"/>
        <v>2005</v>
      </c>
      <c r="AB8" s="1" t="n">
        <f t="shared" si="5"/>
        <v>2006</v>
      </c>
      <c r="AC8" s="1" t="n">
        <f t="shared" si="5"/>
        <v>2007</v>
      </c>
      <c r="AD8" s="1" t="n">
        <f t="shared" si="5"/>
        <v>2008</v>
      </c>
      <c r="AE8" s="1" t="n">
        <f t="shared" si="5"/>
        <v>2009</v>
      </c>
      <c r="AF8" s="1" t="n">
        <f t="shared" si="5"/>
        <v>2010</v>
      </c>
      <c r="AG8" s="1" t="n">
        <f t="shared" si="5"/>
        <v>2011</v>
      </c>
      <c r="AH8" s="1" t="n">
        <f t="shared" si="5"/>
        <v>2012</v>
      </c>
      <c r="AI8" s="1" t="n">
        <f t="shared" si="5"/>
        <v>2013</v>
      </c>
      <c r="AJ8" s="1" t="n">
        <f t="shared" si="5"/>
        <v>2014</v>
      </c>
      <c r="AK8" s="1" t="n">
        <f t="shared" si="5"/>
        <v>2015</v>
      </c>
      <c r="AL8" s="1" t="n">
        <f t="shared" si="5"/>
        <v>2016</v>
      </c>
      <c r="AM8" s="1" t="n">
        <f t="shared" si="5"/>
        <v>2017</v>
      </c>
      <c r="AN8" s="1" t="n">
        <f t="shared" si="5"/>
        <v>2018</v>
      </c>
      <c r="AO8" s="1" t="n">
        <f t="shared" si="5"/>
        <v>2019</v>
      </c>
      <c r="AP8" s="1" t="n">
        <f t="shared" si="5"/>
        <v>2020</v>
      </c>
      <c r="AQ8" s="1" t="n">
        <f t="shared" si="5"/>
        <v>2021</v>
      </c>
      <c r="AR8" s="1" t="n">
        <f t="shared" si="5"/>
        <v>2022</v>
      </c>
      <c r="AS8" s="1" t="n">
        <f t="shared" ref="AS8" si="6">AS1+0</f>
        <v>2023</v>
      </c>
    </row>
    <row r="9">
      <c r="A9" s="31" t="str">
        <f>K9</f>
        <v>Not Classified
as Commercial</v>
      </c>
      <c r="B9" s="54" t="n">
        <f t="shared" si="2"/>
        <v>268.16999376663892</v>
      </c>
      <c r="C9" s="54" t="n">
        <f t="shared" si="3"/>
        <v>305.964206012342</v>
      </c>
      <c r="D9" s="54" t="n">
        <f t="shared" si="3"/>
        <v>305.25380362565301</v>
      </c>
      <c r="E9" s="47" t="n">
        <f>(D9/C9)-1</f>
        <v>-2.3218480225113414E-3</v>
      </c>
      <c r="F9" s="47" t="n">
        <f>(D9/B9)-1</f>
        <v>0.13828471015025023</v>
      </c>
      <c r="G9" s="23" t="n">
        <f>AR17</f>
        <v>0.7367573222468986</v>
      </c>
      <c r="H9" s="23" t="n">
        <f>AP17</f>
        <v>0.82781100641704031</v>
      </c>
      <c r="I9" s="23" t="n">
        <f>AK17</f>
        <v>0.81542891299398068</v>
      </c>
      <c r="K9" s="1" t="str">
        <f>K2</f>
        <v>Not Classified
as Commercial</v>
      </c>
      <c r="L9" s="57" t="str">
        <f t="shared" ref="L9:AR9" si="7">IF(L2="","",L2/VLOOKUP(L$8,deflator,2,FALSE)/$A$7)</f>
      </c>
      <c r="M9" s="57" t="str">
        <f t="shared" si="7"/>
      </c>
      <c r="N9" s="57" t="str">
        <f t="shared" si="7"/>
      </c>
      <c r="O9" s="57" t="str">
        <f t="shared" si="7"/>
      </c>
      <c r="P9" s="57" t="str">
        <f t="shared" si="7"/>
      </c>
      <c r="Q9" s="57" t="str">
        <f t="shared" si="7"/>
      </c>
      <c r="R9" s="57" t="str">
        <f t="shared" si="7"/>
      </c>
      <c r="S9" s="57" t="str">
        <f t="shared" si="7"/>
      </c>
      <c r="T9" s="57" t="str">
        <f t="shared" si="7"/>
      </c>
      <c r="U9" s="57" t="str">
        <f t="shared" si="7"/>
      </c>
      <c r="V9" s="57" t="n">
        <f t="shared" si="7"/>
        <v>187.42652560398776</v>
      </c>
      <c r="W9" s="57" t="n">
        <f t="shared" si="7"/>
        <v>195.07632325004528</v>
      </c>
      <c r="X9" s="57" t="n">
        <f t="shared" si="7"/>
        <v>212.38725792430054</v>
      </c>
      <c r="Y9" s="57" t="n">
        <f t="shared" si="7"/>
        <v>257.09847206660174</v>
      </c>
      <c r="Z9" s="57" t="n">
        <f t="shared" si="7"/>
        <v>260.94677656214822</v>
      </c>
      <c r="AA9" s="57" t="n">
        <f t="shared" si="7"/>
        <v>325.73201356917048</v>
      </c>
      <c r="AB9" s="57" t="n">
        <f t="shared" si="7"/>
        <v>343.01517567017021</v>
      </c>
      <c r="AC9" s="57" t="n">
        <f t="shared" si="7"/>
        <v>349.60142751090751</v>
      </c>
      <c r="AD9" s="57" t="n">
        <f t="shared" si="7"/>
        <v>389.98193990699315</v>
      </c>
      <c r="AE9" s="57" t="n">
        <f t="shared" si="7"/>
        <v>401.74327482874145</v>
      </c>
      <c r="AF9" s="57" t="n">
        <f t="shared" si="7"/>
        <v>382.4028444512025</v>
      </c>
      <c r="AG9" s="57" t="n">
        <f t="shared" si="7"/>
        <v>383.54103376933364</v>
      </c>
      <c r="AH9" s="57" t="n">
        <f t="shared" si="7"/>
        <v>361.76810268197448</v>
      </c>
      <c r="AI9" s="57" t="n">
        <f t="shared" si="7"/>
        <v>309.20523405794</v>
      </c>
      <c r="AJ9" s="57" t="n">
        <f t="shared" si="7"/>
        <v>279.05706806112386</v>
      </c>
      <c r="AK9" s="57" t="n">
        <f t="shared" si="7"/>
        <v>268.16999376663892</v>
      </c>
      <c r="AL9" s="57" t="n">
        <f t="shared" si="7"/>
        <v>297.40616738087311</v>
      </c>
      <c r="AM9" s="57" t="n">
        <f t="shared" si="7"/>
        <v>312.43290902686721</v>
      </c>
      <c r="AN9" s="57" t="n">
        <f t="shared" si="7"/>
        <v>337.96393190618556</v>
      </c>
      <c r="AO9" s="57" t="n">
        <f t="shared" si="7"/>
        <v>355.70243969715563</v>
      </c>
      <c r="AP9" s="57" t="n">
        <f t="shared" si="7"/>
        <v>386.64751044457057</v>
      </c>
      <c r="AQ9" s="57" t="n">
        <f t="shared" si="7"/>
        <v>305.964206012342</v>
      </c>
      <c r="AR9" s="57" t="n">
        <f t="shared" si="7"/>
        <v>305.25380362565301</v>
      </c>
      <c r="AS9" s="57" t="n">
        <f t="shared" ref="AS9" si="8">IF(AS2="","",AS2/VLOOKUP(AS$8,deflator,2,FALSE)/$A$7)</f>
        <v>206.66961249457523</v>
      </c>
    </row>
    <row r="10">
      <c r="A10" s="31" t="str">
        <f>K10</f>
        <v>Non-Development
or Commercial Similar</v>
      </c>
      <c r="B10" s="54" t="n">
        <f t="shared" si="2"/>
        <v>0.14207671740812852</v>
      </c>
      <c r="C10" s="54" t="n">
        <f t="shared" si="3"/>
        <v>0.11505692606606389</v>
      </c>
      <c r="D10" s="54" t="n">
        <f t="shared" si="3"/>
        <v>5.1439717461800004E-2</v>
      </c>
      <c r="E10" s="47" t="n">
        <f>(D10/C10)-1</f>
        <v>-0.55291941806037714</v>
      </c>
      <c r="F10" s="47" t="n">
        <f>(D10/B10)-1</f>
        <v>-0.63794407415794485</v>
      </c>
      <c r="G10" s="23" t="n">
        <f>AR18</f>
        <v>1.2415435301428582E-4</v>
      </c>
      <c r="H10" s="23" t="n">
        <f>AP18</f>
        <v>7.4738191061783312E-5</v>
      </c>
      <c r="I10" s="23" t="n">
        <f>AK18</f>
        <v>4.3201501260681203E-4</v>
      </c>
      <c r="K10" s="1" t="str">
        <f>K3</f>
        <v>Non-Development
or Commercial Similar</v>
      </c>
      <c r="L10" s="57" t="str">
        <f t="shared" ref="L10:AR10" si="9">IF(L3="","",L3/VLOOKUP(L$8,deflator,2,FALSE)/$A$7)</f>
      </c>
      <c r="M10" s="57" t="str">
        <f t="shared" si="9"/>
      </c>
      <c r="N10" s="57" t="str">
        <f t="shared" si="9"/>
      </c>
      <c r="O10" s="57" t="str">
        <f t="shared" si="9"/>
      </c>
      <c r="P10" s="57" t="str">
        <f t="shared" si="9"/>
      </c>
      <c r="Q10" s="57" t="str">
        <f t="shared" si="9"/>
      </c>
      <c r="R10" s="57" t="str">
        <f t="shared" si="9"/>
      </c>
      <c r="S10" s="57" t="str">
        <f t="shared" si="9"/>
      </c>
      <c r="T10" s="57" t="str">
        <f t="shared" si="9"/>
      </c>
      <c r="U10" s="57" t="str">
        <f t="shared" si="9"/>
      </c>
      <c r="V10" s="57" t="n">
        <f t="shared" si="9"/>
        <v>4.242932639228629E-2</v>
      </c>
      <c r="W10" s="57" t="n">
        <f t="shared" si="9"/>
        <v>-5.0832307857510799E-4</v>
      </c>
      <c r="X10" s="57" t="n">
        <f t="shared" si="9"/>
        <v>0.35864748769797533</v>
      </c>
      <c r="Y10" s="57" t="n">
        <f t="shared" si="9"/>
        <v>1.2330585770979423</v>
      </c>
      <c r="Z10" s="57" t="n">
        <f t="shared" si="9"/>
        <v>1.6532201875341053</v>
      </c>
      <c r="AA10" s="57" t="n">
        <f t="shared" si="9"/>
        <v>1.377679608993861</v>
      </c>
      <c r="AB10" s="57" t="n">
        <f t="shared" si="9"/>
        <v>0.72273970269125221</v>
      </c>
      <c r="AC10" s="57" t="n">
        <f t="shared" si="9"/>
        <v>0.986232698270049</v>
      </c>
      <c r="AD10" s="57" t="n">
        <f t="shared" si="9"/>
        <v>1.1500148178770335</v>
      </c>
      <c r="AE10" s="57" t="n">
        <f t="shared" si="9"/>
        <v>0.87782152851933859</v>
      </c>
      <c r="AF10" s="57" t="n">
        <f t="shared" si="9"/>
        <v>0.50781249081969193</v>
      </c>
      <c r="AG10" s="57" t="n">
        <f t="shared" si="9"/>
        <v>1.3665990736631521</v>
      </c>
      <c r="AH10" s="57" t="n">
        <f t="shared" si="9"/>
        <v>0.90862550340718973</v>
      </c>
      <c r="AI10" s="57" t="n">
        <f t="shared" si="9"/>
        <v>0.72266198082431254</v>
      </c>
      <c r="AJ10" s="57" t="n">
        <f t="shared" si="9"/>
        <v>0.33708481559304571</v>
      </c>
      <c r="AK10" s="57" t="n">
        <f t="shared" si="9"/>
        <v>0.14207671740812852</v>
      </c>
      <c r="AL10" s="57" t="n">
        <f t="shared" si="9"/>
        <v>0.12500138717617004</v>
      </c>
      <c r="AM10" s="57" t="n">
        <f t="shared" si="9"/>
        <v>5.048168853061185E-2</v>
      </c>
      <c r="AN10" s="57" t="n">
        <f t="shared" si="9"/>
        <v>0.1735176782712749</v>
      </c>
      <c r="AO10" s="57" t="n">
        <f t="shared" si="9"/>
        <v>0.14266030355917053</v>
      </c>
      <c r="AP10" s="57" t="n">
        <f t="shared" si="9"/>
        <v>3.4908131548339279E-2</v>
      </c>
      <c r="AQ10" s="57" t="n">
        <f t="shared" si="9"/>
        <v>0.11505692606606389</v>
      </c>
      <c r="AR10" s="57" t="n">
        <f t="shared" si="9"/>
        <v>5.1439717461800004E-2</v>
      </c>
      <c r="AS10" s="57" t="n">
        <f t="shared" ref="AS10" si="10">IF(AS3="","",AS3/VLOOKUP(AS$8,deflator,2,FALSE)/$A$7)</f>
        <v>3.0235960075216881E-2</v>
      </c>
    </row>
    <row r="11">
      <c r="A11" s="31" t="str">
        <f>K11</f>
        <v>Any Commercial
Classification</v>
      </c>
      <c r="B11" s="54" t="n">
        <f t="shared" si="2"/>
        <v>60.556026348863355</v>
      </c>
      <c r="C11" s="54" t="n">
        <f t="shared" si="3"/>
        <v>107.7408448208279</v>
      </c>
      <c r="D11" s="54" t="n">
        <f t="shared" si="3"/>
        <v>108.986953491476</v>
      </c>
      <c r="E11" s="48" t="n">
        <f>(D11/C11)-1</f>
        <v>1.1565796358107061E-2</v>
      </c>
      <c r="F11" s="47" t="n">
        <f>(D11/B11)-1</f>
        <v>0.79977056063094376</v>
      </c>
      <c r="G11" s="23" t="n">
        <f>AR19</f>
        <v>0.26304974765424716</v>
      </c>
      <c r="H11" s="23" t="n">
        <f>AP19</f>
        <v>0.17199927387215011</v>
      </c>
      <c r="I11" s="23" t="n">
        <f>AK19</f>
        <v>0.18413370581593905</v>
      </c>
      <c r="K11" s="1" t="str">
        <f>K4</f>
        <v>Any Commercial
Classification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 t="n">
        <f t="shared" ref="V11:AR11" si="11">IF(V4="","",V4/VLOOKUP(V$8,deflator,2,FALSE)/$A$7)</f>
        <v>26.095797650998978</v>
      </c>
      <c r="W11" s="57" t="n">
        <f t="shared" si="11"/>
        <v>32.069716124365094</v>
      </c>
      <c r="X11" s="57" t="n">
        <f t="shared" si="11"/>
        <v>50.911447249568994</v>
      </c>
      <c r="Y11" s="57" t="n">
        <f t="shared" si="11"/>
        <v>63.993699090955459</v>
      </c>
      <c r="Z11" s="57" t="n">
        <f t="shared" si="11"/>
        <v>79.166051000320792</v>
      </c>
      <c r="AA11" s="57" t="n">
        <f t="shared" si="11"/>
        <v>56.415581208627238</v>
      </c>
      <c r="AB11" s="57" t="n">
        <f t="shared" si="11"/>
        <v>68.942766944446547</v>
      </c>
      <c r="AC11" s="57" t="n">
        <f t="shared" si="11"/>
        <v>95.969150927443536</v>
      </c>
      <c r="AD11" s="57" t="n">
        <f t="shared" si="11"/>
        <v>112.73149832647522</v>
      </c>
      <c r="AE11" s="57" t="n">
        <f t="shared" si="11"/>
        <v>100.87930602877941</v>
      </c>
      <c r="AF11" s="57" t="n">
        <f t="shared" si="11"/>
        <v>91.206756261908964</v>
      </c>
      <c r="AG11" s="57" t="n">
        <f t="shared" si="11"/>
        <v>87.734457200107812</v>
      </c>
      <c r="AH11" s="57" t="n">
        <f t="shared" si="11"/>
        <v>87.694428542954157</v>
      </c>
      <c r="AI11" s="57" t="n">
        <f t="shared" si="11"/>
        <v>69.211177984604532</v>
      </c>
      <c r="AJ11" s="57" t="n">
        <f t="shared" si="11"/>
        <v>64.286673864080527</v>
      </c>
      <c r="AK11" s="57" t="n">
        <f t="shared" si="11"/>
        <v>60.556026348863355</v>
      </c>
      <c r="AL11" s="57" t="n">
        <f t="shared" si="11"/>
        <v>57.396087898458063</v>
      </c>
      <c r="AM11" s="57" t="n">
        <f t="shared" si="11"/>
        <v>62.224609068718003</v>
      </c>
      <c r="AN11" s="57" t="n">
        <f t="shared" si="11"/>
        <v>71.694056544200862</v>
      </c>
      <c r="AO11" s="57" t="n">
        <f t="shared" si="11"/>
        <v>74.013190013588172</v>
      </c>
      <c r="AP11" s="57" t="n">
        <f t="shared" si="11"/>
        <v>80.336079763884328</v>
      </c>
      <c r="AQ11" s="57" t="n">
        <f t="shared" si="11"/>
        <v>107.7408448208279</v>
      </c>
      <c r="AR11" s="57" t="n">
        <f t="shared" si="11"/>
        <v>108.986953491476</v>
      </c>
      <c r="AS11" s="57" t="n">
        <f t="shared" ref="AS11" si="12">IF(AS4="","",AS4/VLOOKUP(AS$8,deflator,2,FALSE)/$A$7)</f>
        <v>43.57670021939002</v>
      </c>
    </row>
    <row r="12">
      <c r="A12" s="31" t="n">
        <f>K12</f>
        <v>0</v>
      </c>
      <c r="B12" s="54" t="n">
        <f t="shared" si="2"/>
        <v>1.7647740430776124E-3</v>
      </c>
      <c r="C12" s="54" t="n">
        <f t="shared" si="3"/>
        <v>6.250676139812672E-2</v>
      </c>
      <c r="D12" s="54" t="n">
        <f t="shared" si="3"/>
        <v>2.84952146126E-2</v>
      </c>
      <c r="E12" s="47" t="n">
        <f>(D12/C12)-1</f>
        <v>-0.54412588374073112</v>
      </c>
      <c r="F12" s="47" t="n">
        <f>(D12/B12)-1</f>
        <v>15.146664625068276</v>
      </c>
      <c r="G12" s="23" t="n">
        <f>AR20</f>
        <v>6.8775745839930186E-5</v>
      </c>
      <c r="H12" s="23" t="n">
        <f>AP20</f>
        <v>1.1498151974796782E-4</v>
      </c>
      <c r="I12" s="23" t="n">
        <f>AK20</f>
        <v>5.3661774735283278E-6</v>
      </c>
      <c r="K12" s="1" t="n">
        <f>K5</f>
        <v>0</v>
      </c>
      <c r="L12" s="57" t="e">
        <f t="shared" ref="L12:U12" si="13">IF(L5="","",L5/VLOOKUP(L$8,deflator,2,FALSE)/$A$7)</f>
        <v>#N/A</v>
      </c>
      <c r="M12" s="57" t="e">
        <f t="shared" si="13"/>
        <v>#N/A</v>
      </c>
      <c r="N12" s="57" t="e">
        <f t="shared" si="13"/>
        <v>#N/A</v>
      </c>
      <c r="O12" s="57" t="e">
        <f t="shared" si="13"/>
        <v>#N/A</v>
      </c>
      <c r="P12" s="57" t="e">
        <f t="shared" si="13"/>
        <v>#N/A</v>
      </c>
      <c r="Q12" s="57" t="e">
        <f t="shared" si="13"/>
        <v>#N/A</v>
      </c>
      <c r="R12" s="57" t="e">
        <f t="shared" si="13"/>
        <v>#N/A</v>
      </c>
      <c r="S12" s="57" t="e">
        <f t="shared" si="13"/>
        <v>#N/A</v>
      </c>
      <c r="T12" s="57" t="e">
        <f t="shared" si="13"/>
        <v>#N/A</v>
      </c>
      <c r="U12" s="57" t="e">
        <f t="shared" si="13"/>
        <v>#N/A</v>
      </c>
      <c r="V12" s="57" t="n">
        <f t="shared" ref="V12:AR12" si="14">IF(V5="","",V5/VLOOKUP(V$8,deflator,2,FALSE)/$A$7)</f>
        <v>0</v>
      </c>
      <c r="W12" s="57" t="n">
        <f t="shared" si="14"/>
        <v>1.1420282997253509E-3</v>
      </c>
      <c r="X12" s="57" t="n">
        <f t="shared" si="14"/>
        <v>5.2586146233689714E-2</v>
      </c>
      <c r="Y12" s="57" t="n">
        <f t="shared" si="14"/>
        <v>1.6998280129767389E-2</v>
      </c>
      <c r="Z12" s="57" t="n">
        <f t="shared" si="14"/>
        <v>1.1387844244552015E-4</v>
      </c>
      <c r="AA12" s="57" t="n">
        <f t="shared" si="14"/>
        <v>8.8700464015020318E-4</v>
      </c>
      <c r="AB12" s="57" t="n">
        <f t="shared" si="14"/>
        <v>2.0029902328051701E-5</v>
      </c>
      <c r="AC12" s="57" t="n">
        <f t="shared" si="14"/>
        <v>5.4432677756686077E-6</v>
      </c>
      <c r="AD12" s="57" t="n">
        <f t="shared" si="14"/>
        <v>6.4540874556536149E-4</v>
      </c>
      <c r="AE12" s="57" t="n">
        <f t="shared" si="14"/>
        <v>2.3654235129689622E-3</v>
      </c>
      <c r="AF12" s="57" t="n">
        <f t="shared" si="14"/>
        <v>-1.0627568962154579E-2</v>
      </c>
      <c r="AG12" s="57" t="n">
        <f t="shared" si="14"/>
        <v>5.3496456643344244E-4</v>
      </c>
      <c r="AH12" s="57" t="n">
        <f t="shared" si="14"/>
        <v>4.0031031393548077E-4</v>
      </c>
      <c r="AI12" s="57" t="n">
        <f t="shared" si="14"/>
        <v>1.9637190043317532E-4</v>
      </c>
      <c r="AJ12" s="57" t="n">
        <f t="shared" si="14"/>
        <v>-6.7702179674813067E-4</v>
      </c>
      <c r="AK12" s="57" t="n">
        <f t="shared" si="14"/>
        <v>1.7647740430776124E-3</v>
      </c>
      <c r="AL12" s="57" t="n">
        <f t="shared" si="14"/>
        <v>9.4742188861634473E-4</v>
      </c>
      <c r="AM12" s="57" t="n">
        <f t="shared" si="14"/>
        <v>3.4026134082863709E-3</v>
      </c>
      <c r="AN12" s="57" t="n">
        <f t="shared" si="14"/>
        <v>6.4272823298265891E-2</v>
      </c>
      <c r="AO12" s="57" t="n">
        <f t="shared" si="14"/>
        <v>5.0206116169674644E-2</v>
      </c>
      <c r="AP12" s="57" t="n">
        <f t="shared" si="14"/>
        <v>5.3704671734320933E-2</v>
      </c>
      <c r="AQ12" s="57" t="n">
        <f t="shared" si="14"/>
        <v>6.250676139812672E-2</v>
      </c>
      <c r="AR12" s="57" t="n">
        <f t="shared" si="14"/>
        <v>2.84952146126E-2</v>
      </c>
      <c r="AS12" s="57" t="n">
        <f t="shared" ref="AS12" si="15">IF(AS5="","",AS5/VLOOKUP(AS$8,deflator,2,FALSE)/$A$7)</f>
        <v>2.0178486700706093E-2</v>
      </c>
    </row>
    <row r="13">
      <c r="A13" s="31" t="str">
        <f>K13</f>
        <v>Grand Total</v>
      </c>
      <c r="B13" s="54" t="n">
        <f t="shared" si="2"/>
        <v>328.86986160695346</v>
      </c>
      <c r="C13" s="54" t="n">
        <f t="shared" si="3"/>
        <v>413.88261452063404</v>
      </c>
      <c r="D13" s="54" t="n">
        <f t="shared" si="3"/>
        <v>414.32069204920344</v>
      </c>
      <c r="E13" s="47" t="n">
        <f>(D13/C13)-1</f>
        <v>1.0584583966561922E-3</v>
      </c>
      <c r="F13" s="47" t="n">
        <f>(D13/B13)-1</f>
        <v>0.25983174628624361</v>
      </c>
      <c r="G13" s="23" t="e">
        <f>#REF!</f>
        <v>#REF!</v>
      </c>
      <c r="H13" s="23" t="e">
        <f>#REF!</f>
        <v>#REF!</v>
      </c>
      <c r="I13" s="23" t="e">
        <f>#REF!</f>
        <v>#REF!</v>
      </c>
      <c r="K13" s="1" t="s">
        <v>27</v>
      </c>
      <c r="L13" s="57" t="e">
        <f t="shared" ref="L13:U13" si="16">IF(L6="","",L6/VLOOKUP(L$8,deflator,2,FALSE)/$A$7)</f>
        <v>#N/A</v>
      </c>
      <c r="M13" s="57" t="e">
        <f t="shared" si="16"/>
        <v>#N/A</v>
      </c>
      <c r="N13" s="57" t="e">
        <f t="shared" si="16"/>
        <v>#N/A</v>
      </c>
      <c r="O13" s="57" t="e">
        <f t="shared" si="16"/>
        <v>#N/A</v>
      </c>
      <c r="P13" s="57" t="e">
        <f t="shared" si="16"/>
        <v>#N/A</v>
      </c>
      <c r="Q13" s="57" t="e">
        <f t="shared" si="16"/>
        <v>#N/A</v>
      </c>
      <c r="R13" s="57" t="e">
        <f t="shared" si="16"/>
        <v>#N/A</v>
      </c>
      <c r="S13" s="57" t="e">
        <f t="shared" si="16"/>
        <v>#N/A</v>
      </c>
      <c r="T13" s="57" t="e">
        <f t="shared" si="16"/>
        <v>#N/A</v>
      </c>
      <c r="U13" s="57" t="e">
        <f t="shared" si="16"/>
        <v>#N/A</v>
      </c>
      <c r="V13" s="57" t="n">
        <f t="shared" ref="V13:AS13" si="17">IF(V6="","",V6/VLOOKUP(V$8,deflator,2,FALSE)/$A$7)</f>
        <v>213.56475258137903</v>
      </c>
      <c r="W13" s="57" t="n">
        <f t="shared" si="17"/>
        <v>227.14667307963151</v>
      </c>
      <c r="X13" s="57" t="n">
        <f t="shared" si="17"/>
        <v>263.70993880780117</v>
      </c>
      <c r="Y13" s="57" t="n">
        <f t="shared" si="17"/>
        <v>322.34222801478489</v>
      </c>
      <c r="Z13" s="57" t="n">
        <f t="shared" si="17"/>
        <v>341.76616162844556</v>
      </c>
      <c r="AA13" s="57" t="n">
        <f t="shared" si="17"/>
        <v>383.52616139143163</v>
      </c>
      <c r="AB13" s="57" t="n">
        <f t="shared" si="17"/>
        <v>412.68070234721029</v>
      </c>
      <c r="AC13" s="57" t="n">
        <f t="shared" si="17"/>
        <v>446.5568165798889</v>
      </c>
      <c r="AD13" s="57" t="n">
        <f t="shared" si="17"/>
        <v>503.86409846009099</v>
      </c>
      <c r="AE13" s="57" t="n">
        <f t="shared" si="17"/>
        <v>503.50276780955318</v>
      </c>
      <c r="AF13" s="57" t="n">
        <f t="shared" si="17"/>
        <v>474.10678563496913</v>
      </c>
      <c r="AG13" s="57" t="n">
        <f t="shared" si="17"/>
        <v>472.64262500767109</v>
      </c>
      <c r="AH13" s="57" t="n">
        <f t="shared" si="17"/>
        <v>450.37155703864977</v>
      </c>
      <c r="AI13" s="57" t="n">
        <f t="shared" si="17"/>
        <v>379.13927039526931</v>
      </c>
      <c r="AJ13" s="57" t="n">
        <f t="shared" si="17"/>
        <v>343.68014971900061</v>
      </c>
      <c r="AK13" s="57" t="n">
        <f t="shared" si="17"/>
        <v>328.86986160695346</v>
      </c>
      <c r="AL13" s="57" t="n">
        <f t="shared" si="17"/>
        <v>354.92820408839594</v>
      </c>
      <c r="AM13" s="57" t="n">
        <f t="shared" si="17"/>
        <v>374.71140239752407</v>
      </c>
      <c r="AN13" s="57" t="n">
        <f t="shared" si="17"/>
        <v>409.89577895195589</v>
      </c>
      <c r="AO13" s="57" t="n">
        <f t="shared" si="17"/>
        <v>429.90849613047266</v>
      </c>
      <c r="AP13" s="57" t="n">
        <f t="shared" si="17"/>
        <v>467.07220301173749</v>
      </c>
      <c r="AQ13" s="57" t="n">
        <f t="shared" si="17"/>
        <v>413.88261452063404</v>
      </c>
      <c r="AR13" s="57" t="n">
        <f t="shared" si="17"/>
        <v>414.32069204920344</v>
      </c>
      <c r="AS13" s="57" t="n">
        <f t="shared" si="17"/>
        <v>250.29672716074117</v>
      </c>
    </row>
    <row r="14">
      <c r="A14" s="29"/>
      <c r="B14" s="58"/>
      <c r="C14" s="25"/>
      <c r="D14" s="25"/>
      <c r="E14" s="47"/>
      <c r="F14" s="47"/>
      <c r="G14" s="26"/>
      <c r="H14" s="26"/>
      <c r="I14" s="26"/>
      <c r="K14" s="1" t="s">
        <v>88</v>
      </c>
      <c r="L14" s="57" t="e">
        <f t="shared" ref="L14:AR14" si="18">SUM(L9:L12)=L13</f>
        <v>#N/A</v>
      </c>
      <c r="M14" s="57" t="e">
        <f t="shared" si="18"/>
        <v>#N/A</v>
      </c>
      <c r="N14" s="57" t="e">
        <f t="shared" si="18"/>
        <v>#N/A</v>
      </c>
      <c r="O14" s="57" t="e">
        <f t="shared" si="18"/>
        <v>#N/A</v>
      </c>
      <c r="P14" s="57" t="e">
        <f t="shared" si="18"/>
        <v>#N/A</v>
      </c>
      <c r="Q14" s="57" t="e">
        <f t="shared" si="18"/>
        <v>#N/A</v>
      </c>
      <c r="R14" s="57" t="e">
        <f t="shared" si="18"/>
        <v>#N/A</v>
      </c>
      <c r="S14" s="57" t="e">
        <f t="shared" si="18"/>
        <v>#N/A</v>
      </c>
      <c r="T14" s="57" t="e">
        <f t="shared" si="18"/>
        <v>#N/A</v>
      </c>
      <c r="U14" s="57" t="e">
        <f t="shared" si="18"/>
        <v>#N/A</v>
      </c>
      <c r="V14" s="57" t="b">
        <f t="shared" si="18"/>
        <v>1</v>
      </c>
      <c r="W14" s="57" t="b">
        <f t="shared" si="18"/>
        <v>1</v>
      </c>
      <c r="X14" s="57" t="b">
        <f t="shared" si="18"/>
        <v>1</v>
      </c>
      <c r="Y14" s="57" t="b">
        <f t="shared" si="18"/>
        <v>1</v>
      </c>
      <c r="Z14" s="57" t="b">
        <f t="shared" si="18"/>
        <v>1</v>
      </c>
      <c r="AA14" s="57" t="b">
        <f t="shared" si="18"/>
        <v>1</v>
      </c>
      <c r="AB14" s="57" t="b">
        <f t="shared" si="18"/>
        <v>1</v>
      </c>
      <c r="AC14" s="57" t="b">
        <f t="shared" si="18"/>
        <v>1</v>
      </c>
      <c r="AD14" s="57" t="b">
        <f t="shared" si="18"/>
        <v>1</v>
      </c>
      <c r="AE14" s="57" t="b">
        <f t="shared" si="18"/>
        <v>1</v>
      </c>
      <c r="AF14" s="57" t="b">
        <f t="shared" si="18"/>
        <v>1</v>
      </c>
      <c r="AG14" s="57" t="b">
        <f t="shared" si="18"/>
        <v>1</v>
      </c>
      <c r="AH14" s="57" t="b">
        <f t="shared" si="18"/>
        <v>1</v>
      </c>
      <c r="AI14" s="57" t="b">
        <f t="shared" si="18"/>
        <v>1</v>
      </c>
      <c r="AJ14" s="57" t="b">
        <f t="shared" si="18"/>
        <v>1</v>
      </c>
      <c r="AK14" s="57" t="b">
        <f t="shared" si="18"/>
        <v>1</v>
      </c>
      <c r="AL14" s="57" t="b">
        <f t="shared" si="18"/>
        <v>1</v>
      </c>
      <c r="AM14" s="57" t="b">
        <f t="shared" si="18"/>
        <v>1</v>
      </c>
      <c r="AN14" s="57" t="b">
        <f t="shared" si="18"/>
        <v>1</v>
      </c>
      <c r="AO14" s="57" t="b">
        <f t="shared" si="18"/>
        <v>1</v>
      </c>
      <c r="AP14" s="57" t="b">
        <f t="shared" si="18"/>
        <v>0</v>
      </c>
      <c r="AQ14" s="57" t="b">
        <f t="shared" si="18"/>
        <v>1</v>
      </c>
      <c r="AR14" s="57" t="b">
        <f t="shared" si="18"/>
        <v>1</v>
      </c>
      <c r="AS14" s="57" t="b">
        <f t="shared" ref="AS14" si="19">SUM(AS9:AS12)=AS13</f>
        <v>1</v>
      </c>
    </row>
    <row r="15">
      <c r="A15" s="29"/>
      <c r="B15" s="55"/>
      <c r="C15" s="25"/>
      <c r="D15" s="25"/>
      <c r="E15" s="47"/>
      <c r="F15" s="47"/>
      <c r="G15" s="26"/>
      <c r="H15" s="26"/>
      <c r="I15" s="26"/>
    </row>
    <row r="16">
      <c r="C16" s="1" t="n">
        <f>C13/B13-1</f>
        <v>0.25849967673621288</v>
      </c>
      <c r="K16" s="1" t="str">
        <f t="shared" ref="K16:AR16" si="20">K8</f>
        <v>AnyCommercialText</v>
      </c>
      <c r="L16" s="1" t="str">
        <f t="shared" si="20"/>
        <v>1990</v>
      </c>
      <c r="M16" s="1" t="str">
        <f t="shared" si="20"/>
        <v>1991</v>
      </c>
      <c r="N16" s="1" t="str">
        <f t="shared" si="20"/>
        <v>1992</v>
      </c>
      <c r="O16" s="1" t="str">
        <f t="shared" si="20"/>
        <v>1993</v>
      </c>
      <c r="P16" s="1" t="str">
        <f t="shared" si="20"/>
        <v>1994</v>
      </c>
      <c r="Q16" s="1" t="str">
        <f t="shared" si="20"/>
        <v>1995</v>
      </c>
      <c r="R16" s="1" t="str">
        <f t="shared" si="20"/>
        <v>1996</v>
      </c>
      <c r="S16" s="1" t="str">
        <f t="shared" si="20"/>
        <v>1997</v>
      </c>
      <c r="T16" s="1" t="str">
        <f t="shared" si="20"/>
        <v>1998</v>
      </c>
      <c r="U16" s="1" t="str">
        <f t="shared" si="20"/>
        <v>1999</v>
      </c>
      <c r="V16" s="1" t="n">
        <f t="shared" si="20"/>
        <v>2000</v>
      </c>
      <c r="W16" s="1" t="n">
        <f t="shared" si="20"/>
        <v>2001</v>
      </c>
      <c r="X16" s="1" t="n">
        <f t="shared" si="20"/>
        <v>2002</v>
      </c>
      <c r="Y16" s="1" t="n">
        <f t="shared" si="20"/>
        <v>2003</v>
      </c>
      <c r="Z16" s="1" t="n">
        <f t="shared" si="20"/>
        <v>2004</v>
      </c>
      <c r="AA16" s="1" t="n">
        <f t="shared" si="20"/>
        <v>2005</v>
      </c>
      <c r="AB16" s="1" t="n">
        <f t="shared" si="20"/>
        <v>2006</v>
      </c>
      <c r="AC16" s="1" t="n">
        <f t="shared" si="20"/>
        <v>2007</v>
      </c>
      <c r="AD16" s="1" t="n">
        <f t="shared" si="20"/>
        <v>2008</v>
      </c>
      <c r="AE16" s="1" t="n">
        <f t="shared" si="20"/>
        <v>2009</v>
      </c>
      <c r="AF16" s="1" t="n">
        <f t="shared" si="20"/>
        <v>2010</v>
      </c>
      <c r="AG16" s="1" t="n">
        <f t="shared" si="20"/>
        <v>2011</v>
      </c>
      <c r="AH16" s="1" t="n">
        <f t="shared" si="20"/>
        <v>2012</v>
      </c>
      <c r="AI16" s="1" t="n">
        <f t="shared" si="20"/>
        <v>2013</v>
      </c>
      <c r="AJ16" s="1" t="n">
        <f t="shared" si="20"/>
        <v>2014</v>
      </c>
      <c r="AK16" s="1" t="n">
        <f t="shared" si="20"/>
        <v>2015</v>
      </c>
      <c r="AL16" s="1" t="n">
        <f t="shared" si="20"/>
        <v>2016</v>
      </c>
      <c r="AM16" s="1" t="n">
        <f t="shared" si="20"/>
        <v>2017</v>
      </c>
      <c r="AN16" s="1" t="n">
        <f t="shared" si="20"/>
        <v>2018</v>
      </c>
      <c r="AO16" s="1" t="n">
        <f t="shared" si="20"/>
        <v>2019</v>
      </c>
      <c r="AP16" s="1" t="n">
        <f t="shared" si="20"/>
        <v>2020</v>
      </c>
      <c r="AQ16" s="1" t="n">
        <f t="shared" si="20"/>
        <v>2021</v>
      </c>
      <c r="AR16" s="1" t="n">
        <f t="shared" si="20"/>
        <v>2022</v>
      </c>
      <c r="AS16" s="1" t="n">
        <f t="shared" ref="AS16" si="21">AS8</f>
        <v>2023</v>
      </c>
    </row>
    <row r="17">
      <c r="C17" s="1" t="n">
        <f>C11/B11-1</f>
        <v>0.7791927792641602</v>
      </c>
      <c r="K17" s="1" t="str">
        <f>K9</f>
        <v>Not Classified
as Commercial</v>
      </c>
      <c r="L17" s="23" t="str">
        <f t="shared" ref="L17:AR17" si="22">IF(L9="","",L9/L$13)</f>
      </c>
      <c r="M17" s="23" t="str">
        <f t="shared" si="22"/>
      </c>
      <c r="N17" s="23" t="str">
        <f t="shared" si="22"/>
      </c>
      <c r="O17" s="23" t="str">
        <f t="shared" si="22"/>
      </c>
      <c r="P17" s="23" t="str">
        <f t="shared" si="22"/>
      </c>
      <c r="Q17" s="23" t="str">
        <f t="shared" si="22"/>
      </c>
      <c r="R17" s="23" t="str">
        <f t="shared" si="22"/>
      </c>
      <c r="S17" s="23" t="str">
        <f t="shared" si="22"/>
      </c>
      <c r="T17" s="23" t="str">
        <f t="shared" si="22"/>
      </c>
      <c r="U17" s="23" t="str">
        <f t="shared" si="22"/>
      </c>
      <c r="V17" s="23" t="n">
        <f t="shared" si="22"/>
        <v>0.87760982717674219</v>
      </c>
      <c r="W17" s="23" t="n">
        <f t="shared" si="22"/>
        <v>0.85881215254100052</v>
      </c>
      <c r="X17" s="23" t="n">
        <f t="shared" si="22"/>
        <v>0.80538207579310861</v>
      </c>
      <c r="Y17" s="23" t="n">
        <f t="shared" si="22"/>
        <v>0.79759476023355336</v>
      </c>
      <c r="Z17" s="23" t="n">
        <f t="shared" si="22"/>
        <v>0.76352432118730074</v>
      </c>
      <c r="AA17" s="23" t="n">
        <f t="shared" si="22"/>
        <v>0.84930846017756867</v>
      </c>
      <c r="AB17" s="23" t="n">
        <f t="shared" si="22"/>
        <v>0.831187825646311</v>
      </c>
      <c r="AC17" s="23" t="n">
        <f t="shared" si="22"/>
        <v>0.78288229970029788</v>
      </c>
      <c r="AD17" s="23" t="n">
        <f t="shared" si="22"/>
        <v>0.77398239147987646</v>
      </c>
      <c r="AE17" s="23" t="n">
        <f t="shared" si="22"/>
        <v>0.79789685482066386</v>
      </c>
      <c r="AF17" s="23" t="n">
        <f t="shared" si="22"/>
        <v>0.80657534555016341</v>
      </c>
      <c r="AG17" s="23" t="n">
        <f t="shared" si="22"/>
        <v>0.81148210820619215</v>
      </c>
      <c r="AH17" s="23" t="n">
        <f t="shared" si="22"/>
        <v>0.80326587464964716</v>
      </c>
      <c r="AI17" s="23" t="n">
        <f t="shared" si="22"/>
        <v>0.81554525790900001</v>
      </c>
      <c r="AJ17" s="23" t="n">
        <f t="shared" si="22"/>
        <v>0.81196737224796423</v>
      </c>
      <c r="AK17" s="23" t="n">
        <f t="shared" si="22"/>
        <v>0.81542891299398068</v>
      </c>
      <c r="AL17" s="23" t="n">
        <f t="shared" si="22"/>
        <v>0.83793331709080865</v>
      </c>
      <c r="AM17" s="23" t="n">
        <f t="shared" si="22"/>
        <v>0.83379610822574646</v>
      </c>
      <c r="AN17" s="23" t="n">
        <f t="shared" si="22"/>
        <v>0.82451186194283421</v>
      </c>
      <c r="AO17" s="23" t="n">
        <f t="shared" si="22"/>
        <v>0.82739104460313739</v>
      </c>
      <c r="AP17" s="23" t="n">
        <f t="shared" si="22"/>
        <v>0.82781100641704031</v>
      </c>
      <c r="AQ17" s="23" t="n">
        <f t="shared" si="22"/>
        <v>0.73925358369235927</v>
      </c>
      <c r="AR17" s="23" t="n">
        <f t="shared" si="22"/>
        <v>0.7367573222468986</v>
      </c>
      <c r="AS17" s="23" t="n">
        <f t="shared" ref="AS17" si="23">IF(AS9="","",AS9/AS$13)</f>
        <v>0.82569842138547622</v>
      </c>
    </row>
    <row r="18">
      <c r="K18" s="1" t="str">
        <f>K10</f>
        <v>Non-Development
or Commercial Similar</v>
      </c>
      <c r="L18" s="23" t="str">
        <f t="shared" ref="L18:AR18" si="24">IF(L10="","",L10/L$13)</f>
      </c>
      <c r="M18" s="23" t="str">
        <f t="shared" si="24"/>
      </c>
      <c r="N18" s="23" t="str">
        <f t="shared" si="24"/>
      </c>
      <c r="O18" s="23" t="str">
        <f t="shared" si="24"/>
      </c>
      <c r="P18" s="23" t="str">
        <f t="shared" si="24"/>
      </c>
      <c r="Q18" s="23" t="str">
        <f t="shared" si="24"/>
      </c>
      <c r="R18" s="23" t="str">
        <f t="shared" si="24"/>
      </c>
      <c r="S18" s="23" t="str">
        <f t="shared" si="24"/>
      </c>
      <c r="T18" s="23" t="str">
        <f t="shared" si="24"/>
      </c>
      <c r="U18" s="23" t="str">
        <f t="shared" si="24"/>
      </c>
      <c r="V18" s="23" t="n">
        <f t="shared" si="24"/>
        <v>1.9867195255508541E-4</v>
      </c>
      <c r="W18" s="23" t="n">
        <f t="shared" si="24"/>
        <v>-2.237862750456854E-6</v>
      </c>
      <c r="X18" s="23" t="n">
        <f t="shared" si="24"/>
        <v>1.3600074738152634E-3</v>
      </c>
      <c r="Y18" s="23" t="n">
        <f t="shared" si="24"/>
        <v>3.8253088485861852E-3</v>
      </c>
      <c r="Z18" s="23" t="n">
        <f t="shared" si="24"/>
        <v>4.8372845914787192E-3</v>
      </c>
      <c r="AA18" s="23" t="n">
        <f t="shared" si="24"/>
        <v>3.5921398529780708E-3</v>
      </c>
      <c r="AB18" s="23" t="n">
        <f t="shared" si="24"/>
        <v>1.7513290507176968E-3</v>
      </c>
      <c r="AC18" s="23" t="n">
        <f t="shared" si="24"/>
        <v>2.2085268025319959E-3</v>
      </c>
      <c r="AD18" s="23" t="n">
        <f t="shared" si="24"/>
        <v>2.2823908696644746E-3</v>
      </c>
      <c r="AE18" s="23" t="n">
        <f t="shared" si="24"/>
        <v>1.7434294002756489E-3</v>
      </c>
      <c r="AF18" s="23" t="n">
        <f t="shared" si="24"/>
        <v>1.0710930663849936E-3</v>
      </c>
      <c r="AG18" s="23" t="n">
        <f t="shared" si="24"/>
        <v>2.8914003971625959E-3</v>
      </c>
      <c r="AH18" s="23" t="n">
        <f t="shared" si="24"/>
        <v>2.0175019696663785E-3</v>
      </c>
      <c r="AI18" s="23" t="n">
        <f t="shared" si="24"/>
        <v>1.906059427900744E-3</v>
      </c>
      <c r="AJ18" s="23" t="n">
        <f t="shared" si="24"/>
        <v>9.8080967396182951E-4</v>
      </c>
      <c r="AK18" s="23" t="n">
        <f t="shared" si="24"/>
        <v>4.3201501260681203E-4</v>
      </c>
      <c r="AL18" s="23" t="n">
        <f t="shared" si="24"/>
        <v>3.5218781076366102E-4</v>
      </c>
      <c r="AM18" s="23" t="n">
        <f t="shared" si="24"/>
        <v>1.347215168997094E-4</v>
      </c>
      <c r="AN18" s="23" t="n">
        <f t="shared" si="24"/>
        <v>4.2332145677355951E-4</v>
      </c>
      <c r="AO18" s="23" t="n">
        <f t="shared" si="24"/>
        <v>3.3183876300010281E-4</v>
      </c>
      <c r="AP18" s="23" t="n">
        <f t="shared" si="24"/>
        <v>7.4738191061783312E-5</v>
      </c>
      <c r="AQ18" s="23" t="n">
        <f t="shared" si="24"/>
        <v>2.7799410274655968E-4</v>
      </c>
      <c r="AR18" s="23" t="n">
        <f t="shared" si="24"/>
        <v>1.2415435301428582E-4</v>
      </c>
      <c r="AS18" s="23" t="n">
        <f t="shared" ref="AS18" si="25">IF(AS10="","",AS10/AS$13)</f>
        <v>1.2080046118940769E-4</v>
      </c>
    </row>
    <row r="19">
      <c r="K19" s="1" t="str">
        <f>K11</f>
        <v>Any Commercial
Classification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 t="n">
        <f t="shared" ref="V19:AR19" si="26">IF(V11="","",V11/V$13)</f>
        <v>0.12219150087070269</v>
      </c>
      <c r="W19" s="23" t="n">
        <f t="shared" si="26"/>
        <v>0.14118505760866817</v>
      </c>
      <c r="X19" s="23" t="n">
        <f t="shared" si="26"/>
        <v>0.19305850769118951</v>
      </c>
      <c r="Y19" s="23" t="n">
        <f t="shared" si="26"/>
        <v>0.19852719727438334</v>
      </c>
      <c r="Z19" s="23" t="n">
        <f t="shared" si="26"/>
        <v>0.23163806101549322</v>
      </c>
      <c r="AA19" s="23" t="n">
        <f t="shared" si="26"/>
        <v>0.14709708720769321</v>
      </c>
      <c r="AB19" s="23" t="n">
        <f t="shared" si="26"/>
        <v>0.16706079676689442</v>
      </c>
      <c r="AC19" s="23" t="n">
        <f t="shared" si="26"/>
        <v>0.21490916130775192</v>
      </c>
      <c r="AD19" s="23" t="n">
        <f t="shared" si="26"/>
        <v>0.2237339367321568</v>
      </c>
      <c r="AE19" s="23" t="n">
        <f t="shared" si="26"/>
        <v>0.20035501784358886</v>
      </c>
      <c r="AF19" s="23" t="n">
        <f t="shared" si="26"/>
        <v>0.19237597736500683</v>
      </c>
      <c r="AG19" s="23" t="n">
        <f t="shared" si="26"/>
        <v>0.18562535953815817</v>
      </c>
      <c r="AH19" s="23" t="n">
        <f t="shared" si="26"/>
        <v>0.19471573453611424</v>
      </c>
      <c r="AI19" s="23" t="n">
        <f t="shared" si="26"/>
        <v>0.18254816472176266</v>
      </c>
      <c r="AJ19" s="23" t="n">
        <f t="shared" si="26"/>
        <v>0.18705378799631731</v>
      </c>
      <c r="AK19" s="23" t="n">
        <f t="shared" si="26"/>
        <v>0.18413370581593905</v>
      </c>
      <c r="AL19" s="23" t="n">
        <f t="shared" si="26"/>
        <v>0.16171182576452389</v>
      </c>
      <c r="AM19" s="23" t="n">
        <f t="shared" si="26"/>
        <v>0.16606008963320823</v>
      </c>
      <c r="AN19" s="23" t="n">
        <f t="shared" si="26"/>
        <v>0.17490801375781956</v>
      </c>
      <c r="AO19" s="23" t="n">
        <f t="shared" si="26"/>
        <v>0.17216033337272302</v>
      </c>
      <c r="AP19" s="23" t="n">
        <f t="shared" si="26"/>
        <v>0.17199927387215011</v>
      </c>
      <c r="AQ19" s="10" t="n">
        <f t="shared" si="26"/>
        <v>0.26031739686774524</v>
      </c>
      <c r="AR19" s="10" t="n">
        <f t="shared" si="26"/>
        <v>0.26304974765424716</v>
      </c>
      <c r="AS19" s="10" t="n">
        <f t="shared" ref="AS19" si="27">IF(AS11="","",AS11/AS$13)</f>
        <v>0.17410015989304151</v>
      </c>
    </row>
    <row r="20">
      <c r="K20" s="1" t="n">
        <f>K12</f>
        <v>0</v>
      </c>
      <c r="L20" s="23" t="e">
        <f t="shared" ref="L20:U20" si="28">IF(L12="","",L12/L$13)</f>
        <v>#N/A</v>
      </c>
      <c r="M20" s="23" t="e">
        <f t="shared" si="28"/>
        <v>#N/A</v>
      </c>
      <c r="N20" s="23" t="e">
        <f t="shared" si="28"/>
        <v>#N/A</v>
      </c>
      <c r="O20" s="23" t="e">
        <f t="shared" si="28"/>
        <v>#N/A</v>
      </c>
      <c r="P20" s="23" t="e">
        <f t="shared" si="28"/>
        <v>#N/A</v>
      </c>
      <c r="Q20" s="23" t="e">
        <f t="shared" si="28"/>
        <v>#N/A</v>
      </c>
      <c r="R20" s="23" t="e">
        <f t="shared" si="28"/>
        <v>#N/A</v>
      </c>
      <c r="S20" s="23" t="e">
        <f t="shared" si="28"/>
        <v>#N/A</v>
      </c>
      <c r="T20" s="23" t="e">
        <f t="shared" si="28"/>
        <v>#N/A</v>
      </c>
      <c r="U20" s="23" t="e">
        <f t="shared" si="28"/>
        <v>#N/A</v>
      </c>
      <c r="V20" s="23" t="n">
        <f t="shared" ref="V20:AR20" si="29">IF(V12="","",V12/V$13)</f>
        <v>0</v>
      </c>
      <c r="W20" s="23" t="n">
        <f t="shared" si="29"/>
        <v>5.0277130817803635E-6</v>
      </c>
      <c r="X20" s="23" t="n">
        <f t="shared" si="29"/>
        <v>1.9940904188679782E-4</v>
      </c>
      <c r="Y20" s="23" t="n">
        <f t="shared" si="29"/>
        <v>5.2733643477167151E-5</v>
      </c>
      <c r="Z20" s="23" t="n">
        <f t="shared" si="29"/>
        <v>3.3320572728122866E-7</v>
      </c>
      <c r="AA20" s="23" t="n">
        <f t="shared" si="29"/>
        <v>2.3127617603246498E-6</v>
      </c>
      <c r="AB20" s="23" t="n">
        <f t="shared" si="29"/>
        <v>4.8536076957626859E-8</v>
      </c>
      <c r="AC20" s="23" t="n">
        <f t="shared" si="29"/>
        <v>1.2189418173834568E-8</v>
      </c>
      <c r="AD20" s="23" t="n">
        <f t="shared" si="29"/>
        <v>1.2809183022522523E-6</v>
      </c>
      <c r="AE20" s="23" t="n">
        <f t="shared" si="29"/>
        <v>4.6979354716549826E-6</v>
      </c>
      <c r="AF20" s="23" t="n">
        <f t="shared" si="29"/>
        <v>-2.2415981555550026E-5</v>
      </c>
      <c r="AG20" s="23" t="n">
        <f t="shared" si="29"/>
        <v>1.1318584870011668E-6</v>
      </c>
      <c r="AH20" s="23" t="n">
        <f t="shared" si="29"/>
        <v>8.888445721742751E-7</v>
      </c>
      <c r="AI20" s="23" t="n">
        <f t="shared" si="29"/>
        <v>5.1794133651322644E-7</v>
      </c>
      <c r="AJ20" s="23" t="n">
        <f t="shared" si="29"/>
        <v>-1.969918243173708E-6</v>
      </c>
      <c r="AK20" s="23" t="n">
        <f t="shared" si="29"/>
        <v>5.3661774735283278E-6</v>
      </c>
      <c r="AL20" s="23" t="n">
        <f t="shared" si="29"/>
        <v>2.6693339038798574E-6</v>
      </c>
      <c r="AM20" s="23" t="n">
        <f t="shared" si="29"/>
        <v>9.0806241457168259E-6</v>
      </c>
      <c r="AN20" s="23" t="n">
        <f t="shared" si="29"/>
        <v>1.5680284257281739E-4</v>
      </c>
      <c r="AO20" s="23" t="n">
        <f t="shared" si="29"/>
        <v>1.1678326113945332E-4</v>
      </c>
      <c r="AP20" s="23" t="n">
        <f t="shared" si="29"/>
        <v>1.1498151974796782E-4</v>
      </c>
      <c r="AQ20" s="23" t="n">
        <f t="shared" si="29"/>
        <v>1.5102533714909269E-4</v>
      </c>
      <c r="AR20" s="23" t="n">
        <f t="shared" si="29"/>
        <v>6.8775745839930186E-5</v>
      </c>
      <c r="AS20" s="23" t="n">
        <f t="shared" ref="AS20" si="30">IF(AS12="","",AS12/AS$13)</f>
        <v>8.0618260292901944E-5</v>
      </c>
    </row>
    <row r="21">
      <c r="K21" s="1" t="str">
        <f>K14</f>
        <v>Checksum</v>
      </c>
      <c r="L21" s="23" t="e">
        <f>IF(#REF!="","",#REF!/L$13)</f>
        <v>#REF!</v>
      </c>
      <c r="M21" s="23" t="e">
        <f>IF(#REF!="","",#REF!/M$13)</f>
        <v>#REF!</v>
      </c>
      <c r="N21" s="23" t="e">
        <f>IF(#REF!="","",#REF!/N$13)</f>
        <v>#REF!</v>
      </c>
      <c r="O21" s="23" t="e">
        <f>IF(#REF!="","",#REF!/O$13)</f>
        <v>#REF!</v>
      </c>
      <c r="P21" s="23" t="e">
        <f>IF(#REF!="","",#REF!/P$13)</f>
        <v>#REF!</v>
      </c>
      <c r="Q21" s="23" t="e">
        <f>IF(#REF!="","",#REF!/Q$13)</f>
        <v>#REF!</v>
      </c>
      <c r="R21" s="23" t="e">
        <f>IF(#REF!="","",#REF!/R$13)</f>
        <v>#REF!</v>
      </c>
      <c r="S21" s="23" t="e">
        <f>IF(#REF!="","",#REF!/S$13)</f>
        <v>#REF!</v>
      </c>
      <c r="T21" s="23" t="e">
        <f>IF(#REF!="","",#REF!/T$13)</f>
        <v>#REF!</v>
      </c>
      <c r="U21" s="23" t="e">
        <f>IF(#REF!="","",#REF!/U$13)</f>
        <v>#REF!</v>
      </c>
      <c r="V21" s="23" t="b">
        <f t="shared" ref="V21:AR21" si="31">SUM(V17:V20)=1</f>
        <v>1</v>
      </c>
      <c r="W21" s="23" t="b">
        <f t="shared" si="31"/>
        <v>1</v>
      </c>
      <c r="X21" s="23" t="b">
        <f t="shared" si="31"/>
        <v>1</v>
      </c>
      <c r="Y21" s="23" t="b">
        <f t="shared" si="31"/>
        <v>1</v>
      </c>
      <c r="Z21" s="23" t="b">
        <f t="shared" si="31"/>
        <v>1</v>
      </c>
      <c r="AA21" s="23" t="b">
        <f t="shared" si="31"/>
        <v>1</v>
      </c>
      <c r="AB21" s="23" t="b">
        <f t="shared" si="31"/>
        <v>1</v>
      </c>
      <c r="AC21" s="23" t="b">
        <f t="shared" si="31"/>
        <v>1</v>
      </c>
      <c r="AD21" s="23" t="b">
        <f t="shared" si="31"/>
        <v>1</v>
      </c>
      <c r="AE21" s="23" t="b">
        <f t="shared" si="31"/>
        <v>1</v>
      </c>
      <c r="AF21" s="23" t="b">
        <f t="shared" si="31"/>
        <v>1</v>
      </c>
      <c r="AG21" s="23" t="b">
        <f t="shared" si="31"/>
        <v>1</v>
      </c>
      <c r="AH21" s="23" t="b">
        <f t="shared" si="31"/>
        <v>1</v>
      </c>
      <c r="AI21" s="23" t="b">
        <f t="shared" si="31"/>
        <v>1</v>
      </c>
      <c r="AJ21" s="23" t="b">
        <f t="shared" si="31"/>
        <v>1</v>
      </c>
      <c r="AK21" s="23" t="b">
        <f t="shared" si="31"/>
        <v>1</v>
      </c>
      <c r="AL21" s="23" t="b">
        <f t="shared" si="31"/>
        <v>1</v>
      </c>
      <c r="AM21" s="23" t="b">
        <f t="shared" si="31"/>
        <v>1</v>
      </c>
      <c r="AN21" s="23" t="b">
        <f t="shared" si="31"/>
        <v>1</v>
      </c>
      <c r="AO21" s="23" t="b">
        <f t="shared" si="31"/>
        <v>1</v>
      </c>
      <c r="AP21" s="23" t="b">
        <f t="shared" si="31"/>
        <v>1</v>
      </c>
      <c r="AQ21" s="23" t="b">
        <f t="shared" si="31"/>
        <v>1</v>
      </c>
      <c r="AR21" s="23" t="b">
        <f t="shared" si="31"/>
        <v>1</v>
      </c>
      <c r="AS21" s="23" t="b">
        <f t="shared" ref="AS21" si="32">SUM(AS17:AS20)=1</f>
        <v>1</v>
      </c>
    </row>
    <row r="25">
      <c r="U25" s="21"/>
    </row>
    <row r="26">
      <c r="U26" s="29"/>
    </row>
    <row r="27">
      <c r="U27" s="29"/>
    </row>
    <row r="28">
      <c r="A28" s="1" t="n">
        <v>2021</v>
      </c>
      <c r="U28" s="29"/>
    </row>
    <row r="29">
      <c r="A29" s="27" t="n">
        <v>36807644564</v>
      </c>
      <c r="U29" s="29"/>
    </row>
    <row r="30">
      <c r="A30" s="56" t="n">
        <f>A29/VLOOKUP(A28,deflator,2,FALSE)</f>
        <v>39357957730.66787</v>
      </c>
      <c r="U30" s="29"/>
    </row>
    <row r="31">
      <c r="U31" s="29"/>
    </row>
    <row r="32">
      <c r="U32" s="29"/>
    </row>
    <row r="33">
      <c r="U33" s="29"/>
    </row>
    <row r="34">
      <c r="M34" s="55"/>
      <c r="N34" s="55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1" ySplit="11" topLeftCell="L12" activePane="bottomRight" state="frozen"/>
      <selection activeCell="Q56" sqref="Q56"/>
      <selection pane="topRight" activeCell="Q56" sqref="Q56"/>
      <selection pane="bottomLeft" activeCell="Q56" sqref="Q56"/>
      <selection pane="bottomRight" activeCell="C7" sqref="C7"/>
    </sheetView>
  </sheetViews>
  <sheetFormatPr defaultRowHeight="15.0" baseColWidth="10"/>
  <cols>
    <col min="2" max="2" width="8.5546875" hidden="0" customWidth="1"/>
    <col min="11" max="11" width="18.5546875" hidden="0" customWidth="1"/>
    <col min="12" max="12" width="7.6640625" hidden="1" customWidth="1"/>
    <col min="13" max="13" width="7.6640625" hidden="1" customWidth="1"/>
    <col min="14" max="14" width="7.6640625" hidden="1" customWidth="1"/>
    <col min="15" max="15" width="7.6640625" hidden="1" customWidth="1"/>
    <col min="16" max="16" width="7.6640625" hidden="1" customWidth="1"/>
    <col min="17" max="17" width="7.6640625" hidden="1" customWidth="1"/>
    <col min="18" max="18" width="7.6640625" hidden="1" customWidth="1"/>
    <col min="19" max="19" width="7.6640625" hidden="1" customWidth="1"/>
    <col min="20" max="20" width="7.6640625" hidden="1" customWidth="1"/>
    <col min="21" max="21" width="8.44140625" hidden="1" customWidth="1"/>
    <col min="22" max="22" width="7.66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</cols>
  <sheetData>
    <row r="1">
      <c r="B1" s="60" t="n">
        <v>1000000000</v>
      </c>
      <c r="K1" s="1" t="s">
        <v>85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</row>
    <row r="2">
      <c r="K2" s="1" t="s">
        <v>6</v>
      </c>
      <c r="L2" s="19" t="n">
        <v>120350129405</v>
      </c>
      <c r="M2" s="19" t="n">
        <v>136154193844</v>
      </c>
      <c r="N2" s="19" t="n">
        <v>123406660550</v>
      </c>
      <c r="O2" s="19" t="n">
        <v>121373382142</v>
      </c>
      <c r="P2" s="19" t="n">
        <v>117161902725</v>
      </c>
      <c r="Q2" s="19" t="n">
        <v>116592014868</v>
      </c>
      <c r="R2" s="19" t="n">
        <v>118448779098</v>
      </c>
      <c r="S2" s="19" t="n">
        <v>115982151879</v>
      </c>
      <c r="T2" s="19" t="n">
        <v>116965882167</v>
      </c>
      <c r="U2" s="19" t="n">
        <v>122185036488</v>
      </c>
      <c r="V2" s="19" t="n">
        <v>5236358155.9916</v>
      </c>
      <c r="W2" s="19" t="n">
        <v>5493894687.7280998</v>
      </c>
      <c r="X2" s="19" t="n">
        <v>6595852744.1830997</v>
      </c>
      <c r="Y2" s="19" t="n">
        <v>6925356056.2142</v>
      </c>
      <c r="Z2" s="19" t="n">
        <v>9372288644.3409996</v>
      </c>
      <c r="AA2" s="19" t="n">
        <v>15240556753.4702</v>
      </c>
      <c r="AB2" s="19" t="n">
        <v>13482576861.5732</v>
      </c>
      <c r="AC2" s="19" t="n">
        <v>8113478167.1252003</v>
      </c>
      <c r="AD2" s="19" t="n">
        <v>10047527768.832001</v>
      </c>
      <c r="AE2" s="19" t="n">
        <v>5891485075.0867996</v>
      </c>
      <c r="AF2" s="19" t="n">
        <v>5104291491.3231001</v>
      </c>
      <c r="AG2" s="19" t="n">
        <v>4330718826.8533001</v>
      </c>
      <c r="AH2" s="19" t="n">
        <v>3082990599.5089002</v>
      </c>
      <c r="AI2" s="19" t="n">
        <v>1609033568.5028</v>
      </c>
      <c r="AJ2" s="19" t="n">
        <v>680453391.70319998</v>
      </c>
      <c r="AK2" s="19" t="n">
        <v>566899218.0891</v>
      </c>
      <c r="AL2" s="19" t="n">
        <v>766600193.24919999</v>
      </c>
      <c r="AM2" s="19" t="n">
        <v>547517746.23169994</v>
      </c>
      <c r="AN2" s="19" t="n">
        <v>240712405.9436</v>
      </c>
      <c r="AO2" s="19" t="n">
        <v>380518692.11409998</v>
      </c>
      <c r="AP2" s="19" t="n">
        <v>89444381.4296</v>
      </c>
      <c r="AQ2" s="19" t="n">
        <v>769670794.68789995</v>
      </c>
      <c r="AR2" s="19" t="n">
        <v>23298725.528499998</v>
      </c>
    </row>
    <row r="3">
      <c r="K3" s="1" t="s">
        <v>84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 t="n">
        <v>1329220610.9814999</v>
      </c>
      <c r="W3" s="19" t="n">
        <v>1060612921.42</v>
      </c>
      <c r="X3" s="19" t="n">
        <v>1798490281.3146</v>
      </c>
      <c r="Y3" s="19" t="n">
        <v>1927951779.4036</v>
      </c>
      <c r="Z3" s="19" t="n">
        <v>2652741722.4707999</v>
      </c>
      <c r="AA3" s="19" t="n">
        <v>3808159135.1995001</v>
      </c>
      <c r="AB3" s="19" t="n">
        <v>9863060854.3008995</v>
      </c>
      <c r="AC3" s="19" t="n">
        <v>12893838480.6689</v>
      </c>
      <c r="AD3" s="19" t="n">
        <v>16867084713.4167</v>
      </c>
      <c r="AE3" s="19" t="n">
        <v>20550517047.766102</v>
      </c>
      <c r="AF3" s="19" t="n">
        <v>22679836748.497101</v>
      </c>
      <c r="AG3" s="19" t="n">
        <v>19753164985.670601</v>
      </c>
      <c r="AH3" s="19" t="n">
        <v>18705132716.526901</v>
      </c>
      <c r="AI3" s="19" t="n">
        <v>18039454964.6385</v>
      </c>
      <c r="AJ3" s="19" t="n">
        <v>12582856811.937799</v>
      </c>
      <c r="AK3" s="19" t="n">
        <v>10809719855.91</v>
      </c>
      <c r="AL3" s="19" t="n">
        <v>9825055376.3080006</v>
      </c>
      <c r="AM3" s="19" t="n">
        <v>9874481423.7910004</v>
      </c>
      <c r="AN3" s="19" t="n">
        <v>11566748983.780899</v>
      </c>
      <c r="AO3" s="19" t="n">
        <v>11431443200.739201</v>
      </c>
      <c r="AP3" s="19" t="n">
        <v>11132235463.3976</v>
      </c>
      <c r="AQ3" s="19" t="n">
        <v>10617085078.811701</v>
      </c>
      <c r="AR3" s="19" t="n">
        <v>14695703018.6654</v>
      </c>
    </row>
    <row r="4">
      <c r="K4" s="1" t="s">
        <v>83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 t="n">
        <v>42550348684.225403</v>
      </c>
      <c r="W4" s="19" t="n">
        <v>45940286084.192802</v>
      </c>
      <c r="X4" s="19" t="n">
        <v>59993621994.9049</v>
      </c>
      <c r="Y4" s="19" t="n">
        <v>70079943223.124695</v>
      </c>
      <c r="Z4" s="19" t="n">
        <v>72713438415.730103</v>
      </c>
      <c r="AA4" s="19" t="n">
        <v>73891453993.501907</v>
      </c>
      <c r="AB4" s="19" t="n">
        <v>88492988640.822296</v>
      </c>
      <c r="AC4" s="19" t="n">
        <v>98636916529.182007</v>
      </c>
      <c r="AD4" s="19" t="n">
        <v>104368842060.722</v>
      </c>
      <c r="AE4" s="19" t="n">
        <v>106814133477.713</v>
      </c>
      <c r="AF4" s="19" t="n">
        <v>95972949166.275406</v>
      </c>
      <c r="AG4" s="19" t="n">
        <v>108581856624.386</v>
      </c>
      <c r="AH4" s="19" t="n">
        <v>105059996799.245</v>
      </c>
      <c r="AI4" s="19" t="n">
        <v>96262274718.122894</v>
      </c>
      <c r="AJ4" s="19" t="n">
        <v>81791269260.164307</v>
      </c>
      <c r="AK4" s="19" t="n">
        <v>81079398578.443405</v>
      </c>
      <c r="AL4" s="19" t="n">
        <v>102613617058.157</v>
      </c>
      <c r="AM4" s="19" t="n">
        <v>112269920603.578</v>
      </c>
      <c r="AN4" s="19" t="n">
        <v>112777910161.715</v>
      </c>
      <c r="AO4" s="19" t="n">
        <v>123162121122.30499</v>
      </c>
      <c r="AP4" s="19" t="n">
        <v>152131113905.879</v>
      </c>
      <c r="AQ4" s="19" t="n">
        <v>113866888946.255</v>
      </c>
      <c r="AR4" s="19"/>
    </row>
    <row r="5">
      <c r="K5" s="1" t="s">
        <v>82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 t="n">
        <v>34771960308.124001</v>
      </c>
      <c r="W5" s="19" t="n">
        <v>34644144663.959801</v>
      </c>
      <c r="X5" s="19" t="n">
        <v>39931653102.951797</v>
      </c>
      <c r="Y5" s="19" t="n">
        <v>57857715324.034401</v>
      </c>
      <c r="Z5" s="19" t="n">
        <v>68361291669.708</v>
      </c>
      <c r="AA5" s="19" t="n">
        <v>78149556229.715897</v>
      </c>
      <c r="AB5" s="19" t="n">
        <v>85415814068.938202</v>
      </c>
      <c r="AC5" s="19" t="n">
        <v>99907699292.168106</v>
      </c>
      <c r="AD5" s="19" t="n">
        <v>123304861439.13699</v>
      </c>
      <c r="AE5" s="19" t="n">
        <v>115692542058.72099</v>
      </c>
      <c r="AF5" s="19" t="n">
        <v>112773832479.60899</v>
      </c>
      <c r="AG5" s="19" t="n">
        <v>112002013294.28101</v>
      </c>
      <c r="AH5" s="19" t="n">
        <v>112706297744.78799</v>
      </c>
      <c r="AI5" s="19" t="n">
        <v>92009454850.906799</v>
      </c>
      <c r="AJ5" s="19" t="n">
        <v>87683498577.074203</v>
      </c>
      <c r="AK5" s="19" t="n">
        <v>82423041509.961304</v>
      </c>
      <c r="AL5" s="19" t="n">
        <v>81715171365.361496</v>
      </c>
      <c r="AM5" s="19" t="n">
        <v>86456298004.801102</v>
      </c>
      <c r="AN5" s="19" t="n">
        <v>102584634452.491</v>
      </c>
      <c r="AO5" s="19" t="n">
        <v>106175928827.299</v>
      </c>
      <c r="AP5" s="19" t="n">
        <v>109344848026.80099</v>
      </c>
      <c r="AQ5" s="19" t="n">
        <v>119338778113.12</v>
      </c>
      <c r="AR5" s="19"/>
    </row>
    <row r="6">
      <c r="K6" s="1" t="s">
        <v>81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 t="n">
        <v>27694293262.518799</v>
      </c>
      <c r="W6" s="19" t="n">
        <v>35111137462.907898</v>
      </c>
      <c r="X6" s="19" t="n">
        <v>35319299190.563698</v>
      </c>
      <c r="Y6" s="19" t="n">
        <v>42152434129.100601</v>
      </c>
      <c r="Z6" s="19" t="n">
        <v>41810873166.582603</v>
      </c>
      <c r="AA6" s="19" t="n">
        <v>51196509191.389397</v>
      </c>
      <c r="AB6" s="19" t="n">
        <v>52356729984.398804</v>
      </c>
      <c r="AC6" s="19" t="n">
        <v>58768716005.904999</v>
      </c>
      <c r="AD6" s="19" t="n">
        <v>68549479127.734901</v>
      </c>
      <c r="AE6" s="19" t="n">
        <v>73312728652.464706</v>
      </c>
      <c r="AF6" s="19" t="n">
        <v>67896397299.762497</v>
      </c>
      <c r="AG6" s="19" t="n">
        <v>67582833412.996902</v>
      </c>
      <c r="AH6" s="19" t="n">
        <v>61772668672.706299</v>
      </c>
      <c r="AI6" s="19" t="n">
        <v>51521872781.575699</v>
      </c>
      <c r="AJ6" s="19" t="n">
        <v>47080820542.145599</v>
      </c>
      <c r="AK6" s="19" t="n">
        <v>46810336551.083199</v>
      </c>
      <c r="AL6" s="19" t="n">
        <v>46933879756.8078</v>
      </c>
      <c r="AM6" s="19" t="n">
        <v>52306258163.265297</v>
      </c>
      <c r="AN6" s="19" t="n">
        <v>61603863743.861702</v>
      </c>
      <c r="AO6" s="19" t="n">
        <v>69494553151.243698</v>
      </c>
      <c r="AP6" s="19" t="n">
        <v>73359449641.951401</v>
      </c>
      <c r="AQ6" s="19" t="n">
        <v>68307967099.953003</v>
      </c>
      <c r="AR6" s="19" t="n">
        <v>315660843142.83899</v>
      </c>
    </row>
    <row r="7">
      <c r="K7" s="1" t="s">
        <v>80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 t="n">
        <v>20596305484.546101</v>
      </c>
      <c r="W7" s="19" t="n">
        <v>21764290398.7523</v>
      </c>
      <c r="X7" s="19" t="n">
        <v>26157645292.836498</v>
      </c>
      <c r="Y7" s="19" t="n">
        <v>32682846504.216499</v>
      </c>
      <c r="Z7" s="19" t="n">
        <v>34837471560.018997</v>
      </c>
      <c r="AA7" s="19" t="n">
        <v>43433024996.026001</v>
      </c>
      <c r="AB7" s="19" t="n">
        <v>45613845568.231201</v>
      </c>
      <c r="AC7" s="19" t="n">
        <v>49820157637.521202</v>
      </c>
      <c r="AD7" s="19" t="n">
        <v>54820916192.657898</v>
      </c>
      <c r="AE7" s="19" t="n">
        <v>59269826605.526901</v>
      </c>
      <c r="AF7" s="19" t="n">
        <v>57976561655.5411</v>
      </c>
      <c r="AG7" s="19" t="n">
        <v>56315328459.974098</v>
      </c>
      <c r="AH7" s="19" t="n">
        <v>56309344122.811203</v>
      </c>
      <c r="AI7" s="19" t="n">
        <v>47138961458.9347</v>
      </c>
      <c r="AJ7" s="19" t="n">
        <v>53465463396.4739</v>
      </c>
      <c r="AK7" s="19" t="n">
        <v>52495096053.137398</v>
      </c>
      <c r="AL7" s="19" t="n">
        <v>56507462593.348701</v>
      </c>
      <c r="AM7" s="19" t="n">
        <v>59167914460.6707</v>
      </c>
      <c r="AN7" s="19" t="n">
        <v>70182061058.569397</v>
      </c>
      <c r="AO7" s="19" t="n">
        <v>73210930168.2453</v>
      </c>
      <c r="AP7" s="19" t="n">
        <v>75763648823.866501</v>
      </c>
      <c r="AQ7" s="19" t="n">
        <v>74162230307.019897</v>
      </c>
      <c r="AR7" s="19" t="n">
        <v>84001834295.240005</v>
      </c>
    </row>
    <row r="8">
      <c r="K8" s="1" t="s">
        <v>27</v>
      </c>
      <c r="L8" s="61" t="n">
        <f t="shared" ref="L8:AR8" si="0">SUM(L2:L7)</f>
        <v>120350129405</v>
      </c>
      <c r="M8" s="61" t="n">
        <f t="shared" si="0"/>
        <v>136154193844</v>
      </c>
      <c r="N8" s="61" t="n">
        <f t="shared" si="0"/>
        <v>123406660550</v>
      </c>
      <c r="O8" s="61" t="n">
        <f t="shared" si="0"/>
        <v>121373382142</v>
      </c>
      <c r="P8" s="61" t="n">
        <f t="shared" si="0"/>
        <v>117161902725</v>
      </c>
      <c r="Q8" s="61" t="n">
        <f t="shared" si="0"/>
        <v>116592014868</v>
      </c>
      <c r="R8" s="61" t="n">
        <f t="shared" si="0"/>
        <v>118448779098</v>
      </c>
      <c r="S8" s="61" t="n">
        <f t="shared" si="0"/>
        <v>115982151879</v>
      </c>
      <c r="T8" s="61" t="n">
        <f t="shared" si="0"/>
        <v>116965882167</v>
      </c>
      <c r="U8" s="61" t="n">
        <f t="shared" si="0"/>
        <v>122185036488</v>
      </c>
      <c r="V8" s="61" t="n">
        <f t="shared" si="0"/>
        <v>132178486506.38741</v>
      </c>
      <c r="W8" s="61" t="n">
        <f t="shared" si="0"/>
        <v>144014366218.96091</v>
      </c>
      <c r="X8" s="61" t="n">
        <f t="shared" si="0"/>
        <v>169796562606.75458</v>
      </c>
      <c r="Y8" s="61" t="n">
        <f t="shared" si="0"/>
        <v>211626247016.09399</v>
      </c>
      <c r="Z8" s="61" t="n">
        <f t="shared" si="0"/>
        <v>229748105178.8515</v>
      </c>
      <c r="AA8" s="61" t="n">
        <f t="shared" si="0"/>
        <v>265719260299.30292</v>
      </c>
      <c r="AB8" s="61" t="n">
        <f t="shared" si="0"/>
        <v>295225015978.26459</v>
      </c>
      <c r="AC8" s="61" t="n">
        <f t="shared" si="0"/>
        <v>328140806112.57037</v>
      </c>
      <c r="AD8" s="61" t="n">
        <f t="shared" si="0"/>
        <v>377958711302.50049</v>
      </c>
      <c r="AE8" s="61" t="n">
        <f t="shared" si="0"/>
        <v>381531232917.2785</v>
      </c>
      <c r="AF8" s="61" t="n">
        <f t="shared" si="0"/>
        <v>362403868841.00818</v>
      </c>
      <c r="AG8" s="61" t="n">
        <f t="shared" si="0"/>
        <v>368565915604.16193</v>
      </c>
      <c r="AH8" s="61" t="n">
        <f t="shared" si="0"/>
        <v>357636430655.5863</v>
      </c>
      <c r="AI8" s="61" t="n">
        <f t="shared" si="0"/>
        <v>306581052342.6814</v>
      </c>
      <c r="AJ8" s="61" t="n">
        <f t="shared" si="0"/>
        <v>283284361979.49902</v>
      </c>
      <c r="AK8" s="61" t="n">
        <f t="shared" si="0"/>
        <v>274184491766.62439</v>
      </c>
      <c r="AL8" s="61" t="n">
        <f t="shared" si="0"/>
        <v>298361786343.23218</v>
      </c>
      <c r="AM8" s="61" t="n">
        <f t="shared" si="0"/>
        <v>320622390402.33777</v>
      </c>
      <c r="AN8" s="61" t="n">
        <f t="shared" si="0"/>
        <v>358955930806.36157</v>
      </c>
      <c r="AO8" s="61" t="n">
        <f t="shared" si="0"/>
        <v>383855495161.94629</v>
      </c>
      <c r="AP8" s="61" t="n">
        <f t="shared" si="0"/>
        <v>421820740243.32513</v>
      </c>
      <c r="AQ8" s="61" t="n">
        <f t="shared" si="0"/>
        <v>387062620339.84753</v>
      </c>
      <c r="AR8" s="61" t="n">
        <f t="shared" si="0"/>
        <v>414381679182.27289</v>
      </c>
    </row>
    <row r="11">
      <c r="A11" s="21" t="s">
        <v>22</v>
      </c>
      <c r="B11" s="21" t="n">
        <v>2015</v>
      </c>
      <c r="C11" s="21" t="n">
        <f t="shared" ref="C11:D18" si="1">AP11</f>
        <v>2020</v>
      </c>
      <c r="D11" s="21" t="n">
        <f t="shared" si="1"/>
        <v>2021</v>
      </c>
      <c r="E11" s="1" t="str">
        <f>AP11&amp;"-"&amp;AQ11</f>
        <v>2020-2021</v>
      </c>
      <c r="F11" s="1" t="s">
        <v>79</v>
      </c>
      <c r="G11" s="1" t="s">
        <v>21</v>
      </c>
      <c r="H11" s="1" t="s">
        <v>78</v>
      </c>
      <c r="I11" s="1" t="s">
        <v>77</v>
      </c>
      <c r="K11" s="1" t="s">
        <v>75</v>
      </c>
      <c r="L11" s="1" t="n">
        <f t="shared" ref="L11:U11" si="2">L1</f>
        <v>1990</v>
      </c>
      <c r="M11" s="1" t="n">
        <f t="shared" si="2"/>
        <v>1991</v>
      </c>
      <c r="N11" s="1" t="n">
        <f t="shared" si="2"/>
        <v>1992</v>
      </c>
      <c r="O11" s="1" t="n">
        <f t="shared" si="2"/>
        <v>1993</v>
      </c>
      <c r="P11" s="1" t="n">
        <f t="shared" si="2"/>
        <v>1994</v>
      </c>
      <c r="Q11" s="1" t="n">
        <f t="shared" si="2"/>
        <v>1995</v>
      </c>
      <c r="R11" s="1" t="n">
        <f t="shared" si="2"/>
        <v>1996</v>
      </c>
      <c r="S11" s="1" t="n">
        <f t="shared" si="2"/>
        <v>1997</v>
      </c>
      <c r="T11" s="1" t="n">
        <f t="shared" si="2"/>
        <v>1998</v>
      </c>
      <c r="U11" s="1" t="n">
        <f t="shared" si="2"/>
        <v>1999</v>
      </c>
      <c r="V11" s="1" t="n">
        <v>2000</v>
      </c>
      <c r="W11" s="1" t="n">
        <v>2001</v>
      </c>
      <c r="X11" s="1" t="n">
        <v>2002</v>
      </c>
      <c r="Y11" s="1" t="n">
        <v>2003</v>
      </c>
      <c r="Z11" s="1" t="n">
        <v>2004</v>
      </c>
      <c r="AA11" s="1" t="n">
        <v>2005</v>
      </c>
      <c r="AB11" s="1" t="n">
        <v>2006</v>
      </c>
      <c r="AC11" s="1" t="n">
        <v>2007</v>
      </c>
      <c r="AD11" s="1" t="n">
        <v>2008</v>
      </c>
      <c r="AE11" s="1" t="n">
        <v>2009</v>
      </c>
      <c r="AF11" s="1" t="n">
        <v>2010</v>
      </c>
      <c r="AG11" s="1" t="n">
        <v>2011</v>
      </c>
      <c r="AH11" s="1" t="n">
        <v>2012</v>
      </c>
      <c r="AI11" s="1" t="n">
        <v>2013</v>
      </c>
      <c r="AJ11" s="1" t="n">
        <v>2014</v>
      </c>
      <c r="AK11" s="1" t="n">
        <v>2015</v>
      </c>
      <c r="AL11" s="1" t="n">
        <v>2016</v>
      </c>
      <c r="AM11" s="1" t="n">
        <v>2017</v>
      </c>
      <c r="AN11" s="1" t="n">
        <f>AN1</f>
        <v>2018</v>
      </c>
      <c r="AO11" s="1" t="n">
        <f>AO1</f>
        <v>2019</v>
      </c>
      <c r="AP11" s="1" t="n">
        <f>AP1</f>
        <v>2020</v>
      </c>
      <c r="AQ11" s="1" t="n">
        <f>AQ1</f>
        <v>2021</v>
      </c>
      <c r="AR11" s="1" t="n">
        <f>AR1</f>
        <v>2022</v>
      </c>
    </row>
    <row r="12">
      <c r="A12" s="29" t="str">
        <f t="shared" ref="A12:A17" si="3">K12</f>
        <v>Unlabeled</v>
      </c>
      <c r="B12" s="58" t="n">
        <f t="shared" ref="B12:B18" si="4">AK12</f>
        <v>0.67996588791401902</v>
      </c>
      <c r="C12" s="58" t="n">
        <f t="shared" si="1"/>
        <v>9.8856687375605032E-2</v>
      </c>
      <c r="D12" s="58" t="n">
        <f t="shared" si="1"/>
        <v>0.82299943293529554</v>
      </c>
      <c r="E12" s="26" t="n">
        <f t="shared" ref="E12:E18" si="5">D12/C12-1</f>
        <v>7.3251771304890791</v>
      </c>
      <c r="F12" s="26" t="n">
        <f t="shared" ref="F12:F18" si="6">D12/B12-1</f>
        <v>0.21035400093388645</v>
      </c>
      <c r="G12" s="23" t="n">
        <f t="shared" ref="G12:G18" si="7">D12/$D$18</f>
        <v>1.9884916657984587E-3</v>
      </c>
      <c r="H12" s="23" t="n">
        <f t="shared" ref="H12:H18" si="8">C12/$C$18</f>
        <v>2.1204358367491477E-4</v>
      </c>
      <c r="I12" s="23" t="n">
        <f t="shared" ref="I12:I18" si="9">B12/$B$18</f>
        <v>2.0675830877102397E-3</v>
      </c>
      <c r="K12" s="1" t="str">
        <f t="shared" ref="K12:K17" si="10">K2</f>
        <v>Unlabeled</v>
      </c>
      <c r="L12" s="59" t="n">
        <f t="shared" ref="L12:AR12" si="11">IF(L2="","",L2/VLOOKUP(L$11,deflator,2,FALSE)/$B$1)</f>
        <v>239.19968123054471</v>
      </c>
      <c r="M12" s="59" t="n">
        <f t="shared" si="11"/>
        <v>261.29072911994291</v>
      </c>
      <c r="N12" s="59" t="n">
        <f t="shared" si="11"/>
        <v>231.05264270919878</v>
      </c>
      <c r="O12" s="59" t="n">
        <f t="shared" si="11"/>
        <v>222.03007008275242</v>
      </c>
      <c r="P12" s="59" t="n">
        <f t="shared" si="11"/>
        <v>209.75545071641369</v>
      </c>
      <c r="Q12" s="59" t="n">
        <f t="shared" si="11"/>
        <v>204.40529624658194</v>
      </c>
      <c r="R12" s="59" t="n">
        <f t="shared" si="11"/>
        <v>203.82966328577427</v>
      </c>
      <c r="S12" s="59" t="n">
        <f t="shared" si="11"/>
        <v>196.10140143807629</v>
      </c>
      <c r="T12" s="59" t="n">
        <f t="shared" si="11"/>
        <v>195.32573317812</v>
      </c>
      <c r="U12" s="59" t="n">
        <f t="shared" si="11"/>
        <v>201.52929472562869</v>
      </c>
      <c r="V12" s="59" t="n">
        <f t="shared" si="11"/>
        <v>8.4605412239895141</v>
      </c>
      <c r="W12" s="59" t="n">
        <f t="shared" si="11"/>
        <v>8.6664932783637543</v>
      </c>
      <c r="X12" s="59" t="n">
        <f t="shared" si="11"/>
        <v>10.243134000145545</v>
      </c>
      <c r="Y12" s="59" t="n">
        <f t="shared" si="11"/>
        <v>10.553123046651374</v>
      </c>
      <c r="Z12" s="59" t="n">
        <f t="shared" si="11"/>
        <v>13.941085620932999</v>
      </c>
      <c r="AA12" s="59" t="n">
        <f t="shared" si="11"/>
        <v>22.002101481193915</v>
      </c>
      <c r="AB12" s="59" t="n">
        <f t="shared" si="11"/>
        <v>18.850459679205944</v>
      </c>
      <c r="AC12" s="59" t="n">
        <f t="shared" si="11"/>
        <v>11.040958563925852</v>
      </c>
      <c r="AD12" s="59" t="n">
        <f t="shared" si="11"/>
        <v>13.393512981965333</v>
      </c>
      <c r="AE12" s="59" t="n">
        <f t="shared" si="11"/>
        <v>7.7744390229709532</v>
      </c>
      <c r="AF12" s="59" t="n">
        <f t="shared" si="11"/>
        <v>6.6775755999359951</v>
      </c>
      <c r="AG12" s="59" t="n">
        <f t="shared" si="11"/>
        <v>5.5536397313249601</v>
      </c>
      <c r="AH12" s="59" t="n">
        <f t="shared" si="11"/>
        <v>3.8824100612207939</v>
      </c>
      <c r="AI12" s="59" t="n">
        <f t="shared" si="11"/>
        <v>1.9898418657711623</v>
      </c>
      <c r="AJ12" s="59" t="n">
        <f t="shared" si="11"/>
        <v>0.82552500611688595</v>
      </c>
      <c r="AK12" s="59" t="n">
        <f t="shared" si="11"/>
        <v>0.67996588791401902</v>
      </c>
      <c r="AL12" s="59" t="n">
        <f t="shared" si="11"/>
        <v>0.91193994321591942</v>
      </c>
      <c r="AM12" s="59" t="n">
        <f t="shared" si="11"/>
        <v>0.63989707487096092</v>
      </c>
      <c r="AN12" s="59" t="n">
        <f t="shared" si="11"/>
        <v>0.27487226403112303</v>
      </c>
      <c r="AO12" s="59" t="n">
        <f t="shared" si="11"/>
        <v>0.42617145950109286</v>
      </c>
      <c r="AP12" s="59" t="n">
        <f t="shared" si="11"/>
        <v>9.8856687375605032E-2</v>
      </c>
      <c r="AQ12" s="59" t="n">
        <f t="shared" si="11"/>
        <v>0.82299943293529554</v>
      </c>
      <c r="AR12" s="59" t="n">
        <f t="shared" si="11"/>
        <v>2.3298725528499997E-2</v>
      </c>
    </row>
    <row r="13">
      <c r="A13" s="29" t="str">
        <f t="shared" si="3"/>
        <v>International</v>
      </c>
      <c r="B13" s="58" t="n">
        <f t="shared" si="4"/>
        <v>12.965692181939827</v>
      </c>
      <c r="C13" s="58" t="n">
        <f t="shared" si="1"/>
        <v>12.303689772430253</v>
      </c>
      <c r="D13" s="58" t="n">
        <f t="shared" si="1"/>
        <v>11.352717369029186</v>
      </c>
      <c r="E13" s="16" t="n">
        <f t="shared" si="5"/>
        <v>-7.7291643481777195E-2</v>
      </c>
      <c r="F13" s="26" t="n">
        <f t="shared" si="6"/>
        <v>-0.12440329372907577</v>
      </c>
      <c r="G13" s="23" t="n">
        <f t="shared" si="7"/>
        <v>2.7429889947755019E-2</v>
      </c>
      <c r="H13" s="23" t="n">
        <f t="shared" si="8"/>
        <v>2.639091538499512E-2</v>
      </c>
      <c r="I13" s="23" t="n">
        <f t="shared" si="9"/>
        <v>3.9424986388766403E-2</v>
      </c>
      <c r="K13" s="1" t="str">
        <f t="shared" si="10"/>
        <v>International</v>
      </c>
      <c r="L13" s="59" t="str">
        <f t="shared" ref="L13:AR13" si="12">IF(L3="","",L3/VLOOKUP(L$11,deflator,2,FALSE)/$B$1)</f>
      </c>
      <c r="M13" s="59" t="str">
        <f t="shared" si="12"/>
      </c>
      <c r="N13" s="59" t="str">
        <f t="shared" si="12"/>
      </c>
      <c r="O13" s="59" t="str">
        <f t="shared" si="12"/>
      </c>
      <c r="P13" s="59" t="str">
        <f t="shared" si="12"/>
      </c>
      <c r="Q13" s="59" t="str">
        <f t="shared" si="12"/>
      </c>
      <c r="R13" s="59" t="str">
        <f t="shared" si="12"/>
      </c>
      <c r="S13" s="59" t="str">
        <f t="shared" si="12"/>
      </c>
      <c r="T13" s="59" t="str">
        <f t="shared" si="12"/>
      </c>
      <c r="U13" s="59" t="str">
        <f t="shared" si="12"/>
      </c>
      <c r="V13" s="59" t="n">
        <f t="shared" si="12"/>
        <v>2.1476616839353473</v>
      </c>
      <c r="W13" s="59" t="n">
        <f t="shared" si="12"/>
        <v>1.6730926377173192</v>
      </c>
      <c r="X13" s="59" t="n">
        <f t="shared" si="12"/>
        <v>2.792993971205842</v>
      </c>
      <c r="Y13" s="59" t="n">
        <f t="shared" si="12"/>
        <v>2.9378868307861281</v>
      </c>
      <c r="Z13" s="59" t="n">
        <f t="shared" si="12"/>
        <v>3.9458984765174243</v>
      </c>
      <c r="AA13" s="59" t="n">
        <f t="shared" si="12"/>
        <v>5.4976668572240355</v>
      </c>
      <c r="AB13" s="59" t="n">
        <f t="shared" si="12"/>
        <v>13.789888450586542</v>
      </c>
      <c r="AC13" s="59" t="n">
        <f t="shared" si="12"/>
        <v>17.546153876625226</v>
      </c>
      <c r="AD13" s="59" t="n">
        <f t="shared" si="12"/>
        <v>22.484089944776237</v>
      </c>
      <c r="AE13" s="59" t="n">
        <f t="shared" si="12"/>
        <v>27.118585491117233</v>
      </c>
      <c r="AF13" s="59" t="n">
        <f t="shared" si="12"/>
        <v>29.670391030712675</v>
      </c>
      <c r="AG13" s="59" t="n">
        <f t="shared" si="12"/>
        <v>25.331120830013965</v>
      </c>
      <c r="AH13" s="59" t="n">
        <f t="shared" si="12"/>
        <v>23.555373625427958</v>
      </c>
      <c r="AI13" s="59" t="n">
        <f t="shared" si="12"/>
        <v>22.308833965304974</v>
      </c>
      <c r="AJ13" s="59" t="n">
        <f t="shared" si="12"/>
        <v>15.265502491864503</v>
      </c>
      <c r="AK13" s="59" t="n">
        <f t="shared" si="12"/>
        <v>12.965692181939827</v>
      </c>
      <c r="AL13" s="59" t="n">
        <f t="shared" si="12"/>
        <v>11.687787872825366</v>
      </c>
      <c r="AM13" s="59" t="n">
        <f t="shared" si="12"/>
        <v>11.540542425226816</v>
      </c>
      <c r="AN13" s="59" t="n">
        <f t="shared" si="12"/>
        <v>13.208203657756178</v>
      </c>
      <c r="AO13" s="59" t="n">
        <f t="shared" si="12"/>
        <v>12.802931719322885</v>
      </c>
      <c r="AP13" s="59" t="n">
        <f t="shared" si="12"/>
        <v>12.303689772430253</v>
      </c>
      <c r="AQ13" s="59" t="n">
        <f t="shared" si="12"/>
        <v>11.352717369029186</v>
      </c>
      <c r="AR13" s="59" t="n">
        <f t="shared" si="12"/>
        <v>14.6957030186654</v>
      </c>
    </row>
    <row r="14">
      <c r="A14" s="29" t="str">
        <f t="shared" si="3"/>
        <v>U.S. Big Five</v>
      </c>
      <c r="B14" s="58" t="n">
        <f t="shared" si="4"/>
        <v>97.250487364865094</v>
      </c>
      <c r="C14" s="58" t="n">
        <f t="shared" si="1"/>
        <v>168.13999635441712</v>
      </c>
      <c r="D14" s="58" t="n">
        <f t="shared" si="1"/>
        <v>121.75645182285284</v>
      </c>
      <c r="E14" s="10" t="n">
        <f t="shared" si="5"/>
        <v>-0.27586264742027133</v>
      </c>
      <c r="F14" s="26" t="n">
        <f t="shared" si="6"/>
        <v>0.25198808892387436</v>
      </c>
      <c r="G14" s="23" t="n">
        <f t="shared" si="7"/>
        <v>0.29418208569527571</v>
      </c>
      <c r="H14" s="23" t="n">
        <f t="shared" si="8"/>
        <v>0.36065347051954572</v>
      </c>
      <c r="I14" s="23" t="n">
        <f t="shared" si="9"/>
        <v>0.29571110333787648</v>
      </c>
      <c r="K14" s="1" t="str">
        <f t="shared" si="10"/>
        <v>U.S. Big Five</v>
      </c>
      <c r="L14" s="59" t="str">
        <f t="shared" ref="L14:AR14" si="13">IF(L4="","",L4/VLOOKUP(L$11,deflator,2,FALSE)/$B$1)</f>
      </c>
      <c r="M14" s="59" t="str">
        <f t="shared" si="13"/>
      </c>
      <c r="N14" s="59" t="str">
        <f t="shared" si="13"/>
      </c>
      <c r="O14" s="59" t="str">
        <f t="shared" si="13"/>
      </c>
      <c r="P14" s="59" t="str">
        <f t="shared" si="13"/>
      </c>
      <c r="Q14" s="59" t="str">
        <f t="shared" si="13"/>
      </c>
      <c r="R14" s="59" t="str">
        <f t="shared" si="13"/>
      </c>
      <c r="S14" s="59" t="str">
        <f t="shared" si="13"/>
      </c>
      <c r="T14" s="59" t="str">
        <f t="shared" si="13"/>
      </c>
      <c r="U14" s="59" t="str">
        <f t="shared" si="13"/>
      </c>
      <c r="V14" s="59" t="n">
        <f t="shared" si="13"/>
        <v>68.749876997259094</v>
      </c>
      <c r="W14" s="59" t="n">
        <f t="shared" si="13"/>
        <v>72.469751093719807</v>
      </c>
      <c r="X14" s="59" t="n">
        <f t="shared" si="13"/>
        <v>93.168045601054274</v>
      </c>
      <c r="Y14" s="59" t="n">
        <f t="shared" si="13"/>
        <v>106.79050404525545</v>
      </c>
      <c r="Z14" s="59" t="n">
        <f t="shared" si="13"/>
        <v>108.1597365610595</v>
      </c>
      <c r="AA14" s="59" t="n">
        <f t="shared" si="13"/>
        <v>106.67374530053314</v>
      </c>
      <c r="AB14" s="59" t="n">
        <f t="shared" si="13"/>
        <v>123.72512550034934</v>
      </c>
      <c r="AC14" s="59" t="n">
        <f t="shared" si="13"/>
        <v>134.22678730865269</v>
      </c>
      <c r="AD14" s="59" t="n">
        <f t="shared" si="13"/>
        <v>139.12531253600784</v>
      </c>
      <c r="AE14" s="59" t="n">
        <f t="shared" si="13"/>
        <v>140.95257085951718</v>
      </c>
      <c r="AF14" s="59" t="n">
        <f t="shared" si="13"/>
        <v>125.55447209393151</v>
      </c>
      <c r="AG14" s="59" t="n">
        <f t="shared" si="13"/>
        <v>139.24351525919266</v>
      </c>
      <c r="AH14" s="59" t="n">
        <f t="shared" si="13"/>
        <v>132.30205394404598</v>
      </c>
      <c r="AI14" s="59" t="n">
        <f t="shared" si="13"/>
        <v>119.04456692393271</v>
      </c>
      <c r="AJ14" s="59" t="n">
        <f t="shared" si="13"/>
        <v>99.229041811810362</v>
      </c>
      <c r="AK14" s="59" t="n">
        <f t="shared" si="13"/>
        <v>97.250487364865094</v>
      </c>
      <c r="AL14" s="59" t="n">
        <f t="shared" si="13"/>
        <v>122.068135303452</v>
      </c>
      <c r="AM14" s="59" t="n">
        <f t="shared" si="13"/>
        <v>131.21253929150754</v>
      </c>
      <c r="AN14" s="59" t="n">
        <f t="shared" si="13"/>
        <v>128.78239232136846</v>
      </c>
      <c r="AO14" s="59" t="n">
        <f t="shared" si="13"/>
        <v>137.93850867700428</v>
      </c>
      <c r="AP14" s="59" t="n">
        <f t="shared" si="13"/>
        <v>168.13999635441712</v>
      </c>
      <c r="AQ14" s="59" t="n">
        <f t="shared" si="13"/>
        <v>121.75645182285284</v>
      </c>
      <c r="AR14" s="59" t="str">
        <f t="shared" si="13"/>
      </c>
    </row>
    <row r="15">
      <c r="A15" s="29" t="str">
        <f t="shared" si="3"/>
        <v>U.S. Large</v>
      </c>
      <c r="B15" s="58" t="n">
        <f t="shared" si="4"/>
        <v>98.862116610092528</v>
      </c>
      <c r="C15" s="58" t="n">
        <f t="shared" si="1"/>
        <v>120.85129646769865</v>
      </c>
      <c r="D15" s="58" t="n">
        <f t="shared" si="1"/>
        <v>127.60747502978221</v>
      </c>
      <c r="E15" s="10" t="n">
        <f t="shared" si="5"/>
        <v>5.590489104839147E-2</v>
      </c>
      <c r="F15" s="26" t="n">
        <f t="shared" si="6"/>
        <v>0.29076211804224261</v>
      </c>
      <c r="G15" s="23" t="n">
        <f t="shared" si="7"/>
        <v>0.30831904669156251</v>
      </c>
      <c r="H15" s="23" t="n">
        <f t="shared" si="8"/>
        <v>0.25922112782725193</v>
      </c>
      <c r="I15" s="23" t="n">
        <f t="shared" si="9"/>
        <v>0.30061161001081238</v>
      </c>
      <c r="K15" s="1" t="str">
        <f t="shared" si="10"/>
        <v>U.S. Large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 t="n">
        <f t="shared" ref="V15:AR15" si="14">IF(V5="","",V5/VLOOKUP(V$11,deflator,2,FALSE)/$B$1)</f>
        <v>56.182101159216835</v>
      </c>
      <c r="W15" s="59" t="n">
        <f t="shared" si="14"/>
        <v>54.650346235346071</v>
      </c>
      <c r="X15" s="59" t="n">
        <f t="shared" si="14"/>
        <v>62.012493220316877</v>
      </c>
      <c r="Y15" s="59" t="n">
        <f t="shared" si="14"/>
        <v>88.165804625277246</v>
      </c>
      <c r="Z15" s="59" t="n">
        <f t="shared" si="14"/>
        <v>101.68600824094489</v>
      </c>
      <c r="AA15" s="59" t="n">
        <f t="shared" si="14"/>
        <v>112.82097463302762</v>
      </c>
      <c r="AB15" s="59" t="n">
        <f t="shared" si="14"/>
        <v>119.42282069699215</v>
      </c>
      <c r="AC15" s="59" t="n">
        <f t="shared" si="14"/>
        <v>135.956090024562</v>
      </c>
      <c r="AD15" s="59" t="n">
        <f t="shared" si="14"/>
        <v>164.3673250197445</v>
      </c>
      <c r="AE15" s="59" t="n">
        <f t="shared" si="14"/>
        <v>152.6685720467139</v>
      </c>
      <c r="AF15" s="59" t="n">
        <f t="shared" si="14"/>
        <v>147.5338532991783</v>
      </c>
      <c r="AG15" s="59" t="n">
        <f t="shared" si="14"/>
        <v>143.62946565881398</v>
      </c>
      <c r="AH15" s="59" t="n">
        <f t="shared" si="14"/>
        <v>141.93104072293107</v>
      </c>
      <c r="AI15" s="59" t="n">
        <f t="shared" si="14"/>
        <v>113.7852366122325</v>
      </c>
      <c r="AJ15" s="59" t="n">
        <f t="shared" si="14"/>
        <v>106.37748533813169</v>
      </c>
      <c r="AK15" s="59" t="n">
        <f t="shared" si="14"/>
        <v>98.862116610092528</v>
      </c>
      <c r="AL15" s="59" t="n">
        <f t="shared" si="14"/>
        <v>97.207552764838354</v>
      </c>
      <c r="AM15" s="59" t="n">
        <f t="shared" si="14"/>
        <v>101.04354165359334</v>
      </c>
      <c r="AN15" s="59" t="n">
        <f t="shared" si="14"/>
        <v>117.14257358786978</v>
      </c>
      <c r="AO15" s="59" t="n">
        <f t="shared" si="14"/>
        <v>118.91439629632187</v>
      </c>
      <c r="AP15" s="59" t="n">
        <f t="shared" si="14"/>
        <v>120.85129646769865</v>
      </c>
      <c r="AQ15" s="59" t="n">
        <f t="shared" si="14"/>
        <v>127.60747502978221</v>
      </c>
      <c r="AR15" s="59" t="str">
        <f t="shared" si="14"/>
      </c>
    </row>
    <row r="16">
      <c r="A16" s="29" t="str">
        <f t="shared" si="3"/>
        <v>U.S. Medium</v>
      </c>
      <c r="B16" s="58" t="n">
        <f t="shared" si="4"/>
        <v>56.14654429018578</v>
      </c>
      <c r="C16" s="58" t="n">
        <f t="shared" si="1"/>
        <v>81.079124964476392</v>
      </c>
      <c r="D16" s="58" t="n">
        <f t="shared" si="1"/>
        <v>73.040861854476645</v>
      </c>
      <c r="E16" s="10" t="n">
        <f t="shared" si="5"/>
        <v>-9.9140970176005094E-2</v>
      </c>
      <c r="F16" s="26" t="n">
        <f t="shared" si="6"/>
        <v>0.30089683662408295</v>
      </c>
      <c r="G16" s="23" t="n">
        <f t="shared" si="7"/>
        <v>0.17647781911871899</v>
      </c>
      <c r="H16" s="23" t="n">
        <f t="shared" si="8"/>
        <v>0.17391143356212022</v>
      </c>
      <c r="I16" s="23" t="n">
        <f t="shared" si="9"/>
        <v>0.17072569002526372</v>
      </c>
      <c r="K16" s="1" t="str">
        <f t="shared" si="10"/>
        <v>U.S. Medium</v>
      </c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 t="n">
        <f t="shared" ref="V16:AR16" si="15">IF(V6="","",V6/VLOOKUP(V$11,deflator,2,FALSE)/$B$1)</f>
        <v>44.746501831371518</v>
      </c>
      <c r="W16" s="59" t="n">
        <f t="shared" si="15"/>
        <v>55.387016700138254</v>
      </c>
      <c r="X16" s="59" t="n">
        <f t="shared" si="15"/>
        <v>54.849665150458542</v>
      </c>
      <c r="Y16" s="59" t="n">
        <f t="shared" si="15"/>
        <v>64.233495067896996</v>
      </c>
      <c r="Z16" s="59" t="n">
        <f t="shared" si="15"/>
        <v>62.192809549591416</v>
      </c>
      <c r="AA16" s="59" t="n">
        <f t="shared" si="15"/>
        <v>73.910081431594918</v>
      </c>
      <c r="AB16" s="59" t="n">
        <f t="shared" si="15"/>
        <v>73.201765333071606</v>
      </c>
      <c r="AC16" s="59" t="n">
        <f t="shared" si="15"/>
        <v>79.973464513090647</v>
      </c>
      <c r="AD16" s="59" t="n">
        <f t="shared" si="15"/>
        <v>91.377536815805982</v>
      </c>
      <c r="AE16" s="59" t="n">
        <f t="shared" si="15"/>
        <v>96.743916220106001</v>
      </c>
      <c r="AF16" s="59" t="n">
        <f t="shared" si="15"/>
        <v>88.823948770004762</v>
      </c>
      <c r="AG16" s="59" t="n">
        <f t="shared" si="15"/>
        <v>86.667069325913943</v>
      </c>
      <c r="AH16" s="59" t="n">
        <f t="shared" si="15"/>
        <v>77.790321644696647</v>
      </c>
      <c r="AI16" s="59" t="n">
        <f t="shared" si="15"/>
        <v>63.715500702145022</v>
      </c>
      <c r="AJ16" s="59" t="n">
        <f t="shared" si="15"/>
        <v>57.118378921969558</v>
      </c>
      <c r="AK16" s="59" t="n">
        <f t="shared" si="15"/>
        <v>56.14654429018578</v>
      </c>
      <c r="AL16" s="59" t="n">
        <f t="shared" si="15"/>
        <v>55.832075203264061</v>
      </c>
      <c r="AM16" s="59" t="n">
        <f t="shared" si="15"/>
        <v>61.131573956243237</v>
      </c>
      <c r="AN16" s="59" t="n">
        <f t="shared" si="15"/>
        <v>70.346160323401051</v>
      </c>
      <c r="AO16" s="59" t="n">
        <f t="shared" si="15"/>
        <v>77.83216897781503</v>
      </c>
      <c r="AP16" s="59" t="n">
        <f t="shared" si="15"/>
        <v>81.079124964476392</v>
      </c>
      <c r="AQ16" s="59" t="n">
        <f t="shared" si="15"/>
        <v>73.040861854476645</v>
      </c>
      <c r="AR16" s="59" t="n">
        <f t="shared" si="15"/>
        <v>315.66084314283898</v>
      </c>
    </row>
    <row r="17">
      <c r="A17" s="29" t="str">
        <f t="shared" si="3"/>
        <v>U.S. Small</v>
      </c>
      <c r="B17" s="58" t="n">
        <f t="shared" si="4"/>
        <v>62.96511524433447</v>
      </c>
      <c r="C17" s="58" t="n">
        <f t="shared" si="1"/>
        <v>83.73632000698818</v>
      </c>
      <c r="D17" s="58" t="n">
        <f t="shared" si="1"/>
        <v>79.300752879214997</v>
      </c>
      <c r="E17" s="10" t="n">
        <f t="shared" si="5"/>
        <v>-5.297064795065054E-2</v>
      </c>
      <c r="F17" s="26" t="n">
        <f t="shared" si="6"/>
        <v>0.25943949394026378</v>
      </c>
      <c r="G17" s="23" t="n">
        <f t="shared" si="7"/>
        <v>0.19160266688088923</v>
      </c>
      <c r="H17" s="23" t="n">
        <f t="shared" si="8"/>
        <v>0.17961100912241212</v>
      </c>
      <c r="I17" s="23" t="n">
        <f t="shared" si="9"/>
        <v>0.19145902714957072</v>
      </c>
      <c r="K17" s="1" t="str">
        <f t="shared" si="10"/>
        <v>U.S. Small</v>
      </c>
      <c r="L17" s="59" t="str">
        <f t="shared" ref="L17:U17" si="16">IF(L5="","",L5/VLOOKUP(L$11,deflator,2,FALSE)/$B$1)</f>
      </c>
      <c r="M17" s="59" t="str">
        <f t="shared" si="16"/>
      </c>
      <c r="N17" s="59" t="str">
        <f t="shared" si="16"/>
      </c>
      <c r="O17" s="59" t="str">
        <f t="shared" si="16"/>
      </c>
      <c r="P17" s="59" t="str">
        <f t="shared" si="16"/>
      </c>
      <c r="Q17" s="59" t="str">
        <f t="shared" si="16"/>
      </c>
      <c r="R17" s="59" t="str">
        <f t="shared" si="16"/>
      </c>
      <c r="S17" s="59" t="str">
        <f t="shared" si="16"/>
      </c>
      <c r="T17" s="59" t="str">
        <f t="shared" si="16"/>
      </c>
      <c r="U17" s="59" t="str">
        <f t="shared" si="16"/>
      </c>
      <c r="V17" s="59" t="n">
        <f t="shared" ref="V17:AR17" si="17">IF(V7="","",V7/VLOOKUP(V$11,deflator,2,FALSE)/$B$1)</f>
        <v>33.278069685606724</v>
      </c>
      <c r="W17" s="59" t="n">
        <f t="shared" si="17"/>
        <v>34.332670568016297</v>
      </c>
      <c r="X17" s="59" t="n">
        <f t="shared" si="17"/>
        <v>40.621929605553177</v>
      </c>
      <c r="Y17" s="59" t="n">
        <f t="shared" si="17"/>
        <v>49.803374422074413</v>
      </c>
      <c r="Z17" s="59" t="n">
        <f t="shared" si="17"/>
        <v>51.82001880920437</v>
      </c>
      <c r="AA17" s="59" t="n">
        <f t="shared" si="17"/>
        <v>62.702290936989982</v>
      </c>
      <c r="AB17" s="59" t="n">
        <f t="shared" si="17"/>
        <v>63.774304090793756</v>
      </c>
      <c r="AC17" s="59" t="n">
        <f t="shared" si="17"/>
        <v>67.79611466176236</v>
      </c>
      <c r="AD17" s="59" t="n">
        <f t="shared" si="17"/>
        <v>73.077145901230097</v>
      </c>
      <c r="AE17" s="59" t="n">
        <f t="shared" si="17"/>
        <v>78.212818495503285</v>
      </c>
      <c r="AF17" s="59" t="n">
        <f t="shared" si="17"/>
        <v>75.846544841206452</v>
      </c>
      <c r="AG17" s="59" t="n">
        <f t="shared" si="17"/>
        <v>72.217813744600718</v>
      </c>
      <c r="AH17" s="59" t="n">
        <f t="shared" si="17"/>
        <v>70.910357040326446</v>
      </c>
      <c r="AI17" s="59" t="n">
        <f t="shared" si="17"/>
        <v>58.29529032588254</v>
      </c>
      <c r="AJ17" s="59" t="n">
        <f t="shared" si="17"/>
        <v>64.86421779299171</v>
      </c>
      <c r="AK17" s="59" t="n">
        <f t="shared" si="17"/>
        <v>62.96511524433447</v>
      </c>
      <c r="AL17" s="59" t="n">
        <f t="shared" si="17"/>
        <v>67.220713851167403</v>
      </c>
      <c r="AM17" s="59" t="n">
        <f t="shared" si="17"/>
        <v>69.150955654277809</v>
      </c>
      <c r="AN17" s="59" t="n">
        <f t="shared" si="17"/>
        <v>80.141702468212117</v>
      </c>
      <c r="AO17" s="59" t="n">
        <f t="shared" si="17"/>
        <v>81.994418691731781</v>
      </c>
      <c r="AP17" s="59" t="n">
        <f t="shared" si="17"/>
        <v>83.73632000698818</v>
      </c>
      <c r="AQ17" s="59" t="n">
        <f t="shared" si="17"/>
        <v>79.300752879214997</v>
      </c>
      <c r="AR17" s="59" t="n">
        <f t="shared" si="17"/>
        <v>84.001834295240002</v>
      </c>
    </row>
    <row r="18">
      <c r="A18" s="29" t="s">
        <v>76</v>
      </c>
      <c r="B18" s="58" t="n">
        <f t="shared" si="4"/>
        <v>328.86992157933173</v>
      </c>
      <c r="C18" s="58" t="n">
        <f t="shared" si="1"/>
        <v>466.20928425338622</v>
      </c>
      <c r="D18" s="58" t="n">
        <f t="shared" si="1"/>
        <v>413.8812583882912</v>
      </c>
      <c r="E18" s="23" t="n">
        <f t="shared" si="5"/>
        <v>-0.11224149246383208</v>
      </c>
      <c r="F18" s="23" t="n">
        <f t="shared" si="6"/>
        <v>0.25849532362433636</v>
      </c>
      <c r="G18" s="23" t="n">
        <f t="shared" si="7"/>
        <v>1</v>
      </c>
      <c r="H18" s="23" t="n">
        <f t="shared" si="8"/>
        <v>1</v>
      </c>
      <c r="I18" s="23" t="n">
        <f t="shared" si="9"/>
        <v>1</v>
      </c>
      <c r="K18" s="1" t="s">
        <v>27</v>
      </c>
      <c r="L18" s="59" t="n">
        <f t="shared" ref="L18:U18" si="18">IF(L8="","",L8/VLOOKUP(L$11,deflator,2,FALSE)/$B$1)</f>
        <v>239.19968123054471</v>
      </c>
      <c r="M18" s="59" t="n">
        <f t="shared" si="18"/>
        <v>261.29072911994291</v>
      </c>
      <c r="N18" s="59" t="n">
        <f t="shared" si="18"/>
        <v>231.05264270919878</v>
      </c>
      <c r="O18" s="59" t="n">
        <f t="shared" si="18"/>
        <v>222.03007008275242</v>
      </c>
      <c r="P18" s="59" t="n">
        <f t="shared" si="18"/>
        <v>209.75545071641369</v>
      </c>
      <c r="Q18" s="59" t="n">
        <f t="shared" si="18"/>
        <v>204.40529624658194</v>
      </c>
      <c r="R18" s="59" t="n">
        <f t="shared" si="18"/>
        <v>203.82966328577427</v>
      </c>
      <c r="S18" s="59" t="n">
        <f t="shared" si="18"/>
        <v>196.10140143807629</v>
      </c>
      <c r="T18" s="59" t="n">
        <f t="shared" si="18"/>
        <v>195.32573317812</v>
      </c>
      <c r="U18" s="59" t="n">
        <f t="shared" si="18"/>
        <v>201.52929472562869</v>
      </c>
      <c r="V18" s="59" t="n">
        <f t="shared" ref="V18:AR18" si="19">IF(V8="","",V8/VLOOKUP(V$11,deflator,2,FALSE)/$B$1)</f>
        <v>213.56475258137903</v>
      </c>
      <c r="W18" s="59" t="n">
        <f t="shared" si="19"/>
        <v>227.17937051330151</v>
      </c>
      <c r="X18" s="59" t="n">
        <f t="shared" si="19"/>
        <v>263.68826154873426</v>
      </c>
      <c r="Y18" s="59" t="n">
        <f t="shared" si="19"/>
        <v>322.48418803794158</v>
      </c>
      <c r="Z18" s="59" t="n">
        <f t="shared" si="19"/>
        <v>341.74555725825059</v>
      </c>
      <c r="AA18" s="59" t="n">
        <f t="shared" si="19"/>
        <v>383.60686064056364</v>
      </c>
      <c r="AB18" s="59" t="n">
        <f t="shared" si="19"/>
        <v>412.76436375099934</v>
      </c>
      <c r="AC18" s="59" t="n">
        <f t="shared" si="19"/>
        <v>446.53956894861869</v>
      </c>
      <c r="AD18" s="59" t="n">
        <f t="shared" si="19"/>
        <v>503.82492319952996</v>
      </c>
      <c r="AE18" s="59" t="n">
        <f t="shared" si="19"/>
        <v>503.47090213592855</v>
      </c>
      <c r="AF18" s="59" t="n">
        <f t="shared" si="19"/>
        <v>474.10678563496964</v>
      </c>
      <c r="AG18" s="59" t="n">
        <f t="shared" si="19"/>
        <v>472.64262454986022</v>
      </c>
      <c r="AH18" s="59" t="n">
        <f t="shared" si="19"/>
        <v>450.37155703864892</v>
      </c>
      <c r="AI18" s="59" t="n">
        <f t="shared" si="19"/>
        <v>379.13927039526891</v>
      </c>
      <c r="AJ18" s="59" t="n">
        <f t="shared" si="19"/>
        <v>343.68015136288471</v>
      </c>
      <c r="AK18" s="59" t="n">
        <f t="shared" si="19"/>
        <v>328.86992157933173</v>
      </c>
      <c r="AL18" s="59" t="n">
        <f t="shared" si="19"/>
        <v>354.92820493876309</v>
      </c>
      <c r="AM18" s="59" t="n">
        <f t="shared" si="19"/>
        <v>374.71905005571966</v>
      </c>
      <c r="AN18" s="59" t="n">
        <f t="shared" si="19"/>
        <v>409.89590462263868</v>
      </c>
      <c r="AO18" s="59" t="n">
        <f t="shared" si="19"/>
        <v>429.90859582169691</v>
      </c>
      <c r="AP18" s="59" t="n">
        <f t="shared" si="19"/>
        <v>466.20928425338622</v>
      </c>
      <c r="AQ18" s="59" t="n">
        <f t="shared" si="19"/>
        <v>413.8812583882912</v>
      </c>
      <c r="AR18" s="59" t="n">
        <f t="shared" si="19"/>
        <v>414.38167918227288</v>
      </c>
    </row>
    <row r="19"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>
      <c r="K20" s="1" t="s">
        <v>75</v>
      </c>
      <c r="L20" s="1" t="n">
        <f t="shared" ref="L20:AR20" si="20">L11</f>
        <v>1990</v>
      </c>
      <c r="M20" s="1" t="n">
        <f t="shared" si="20"/>
        <v>1991</v>
      </c>
      <c r="N20" s="1" t="n">
        <f t="shared" si="20"/>
        <v>1992</v>
      </c>
      <c r="O20" s="1" t="n">
        <f t="shared" si="20"/>
        <v>1993</v>
      </c>
      <c r="P20" s="1" t="n">
        <f t="shared" si="20"/>
        <v>1994</v>
      </c>
      <c r="Q20" s="1" t="n">
        <f t="shared" si="20"/>
        <v>1995</v>
      </c>
      <c r="R20" s="1" t="n">
        <f t="shared" si="20"/>
        <v>1996</v>
      </c>
      <c r="S20" s="1" t="n">
        <f t="shared" si="20"/>
        <v>1997</v>
      </c>
      <c r="T20" s="1" t="n">
        <f t="shared" si="20"/>
        <v>1998</v>
      </c>
      <c r="U20" s="1" t="n">
        <f t="shared" si="20"/>
        <v>1999</v>
      </c>
      <c r="V20" s="1" t="n">
        <f t="shared" si="20"/>
        <v>2000</v>
      </c>
      <c r="W20" s="1" t="n">
        <f t="shared" si="20"/>
        <v>2001</v>
      </c>
      <c r="X20" s="1" t="n">
        <f t="shared" si="20"/>
        <v>2002</v>
      </c>
      <c r="Y20" s="1" t="n">
        <f t="shared" si="20"/>
        <v>2003</v>
      </c>
      <c r="Z20" s="1" t="n">
        <f t="shared" si="20"/>
        <v>2004</v>
      </c>
      <c r="AA20" s="1" t="n">
        <f t="shared" si="20"/>
        <v>2005</v>
      </c>
      <c r="AB20" s="1" t="n">
        <f t="shared" si="20"/>
        <v>2006</v>
      </c>
      <c r="AC20" s="1" t="n">
        <f t="shared" si="20"/>
        <v>2007</v>
      </c>
      <c r="AD20" s="1" t="n">
        <f t="shared" si="20"/>
        <v>2008</v>
      </c>
      <c r="AE20" s="1" t="n">
        <f t="shared" si="20"/>
        <v>2009</v>
      </c>
      <c r="AF20" s="1" t="n">
        <f t="shared" si="20"/>
        <v>2010</v>
      </c>
      <c r="AG20" s="1" t="n">
        <f t="shared" si="20"/>
        <v>2011</v>
      </c>
      <c r="AH20" s="1" t="n">
        <f t="shared" si="20"/>
        <v>2012</v>
      </c>
      <c r="AI20" s="1" t="n">
        <f t="shared" si="20"/>
        <v>2013</v>
      </c>
      <c r="AJ20" s="1" t="n">
        <f t="shared" si="20"/>
        <v>2014</v>
      </c>
      <c r="AK20" s="1" t="n">
        <f t="shared" si="20"/>
        <v>2015</v>
      </c>
      <c r="AL20" s="1" t="n">
        <f t="shared" si="20"/>
        <v>2016</v>
      </c>
      <c r="AM20" s="1" t="n">
        <f t="shared" si="20"/>
        <v>2017</v>
      </c>
      <c r="AN20" s="1" t="n">
        <f t="shared" si="20"/>
        <v>2018</v>
      </c>
      <c r="AO20" s="1" t="n">
        <f t="shared" si="20"/>
        <v>2019</v>
      </c>
      <c r="AP20" s="1" t="n">
        <f t="shared" si="20"/>
        <v>2020</v>
      </c>
      <c r="AQ20" s="1" t="n">
        <f t="shared" si="20"/>
        <v>2021</v>
      </c>
      <c r="AR20" s="1" t="n">
        <f t="shared" si="20"/>
        <v>2022</v>
      </c>
    </row>
    <row r="21">
      <c r="K21" s="1" t="str">
        <f t="shared" ref="K21:K26" si="21">K12</f>
        <v>Unlabeled</v>
      </c>
      <c r="L21" s="23" t="n">
        <f t="shared" ref="L21:AR21" si="22">L12/L$18</f>
        <v>1</v>
      </c>
      <c r="M21" s="23" t="n">
        <f t="shared" si="22"/>
        <v>1</v>
      </c>
      <c r="N21" s="23" t="n">
        <f t="shared" si="22"/>
        <v>1</v>
      </c>
      <c r="O21" s="23" t="n">
        <f t="shared" si="22"/>
        <v>1</v>
      </c>
      <c r="P21" s="23" t="n">
        <f t="shared" si="22"/>
        <v>1</v>
      </c>
      <c r="Q21" s="23" t="n">
        <f t="shared" si="22"/>
        <v>1</v>
      </c>
      <c r="R21" s="23" t="n">
        <f t="shared" si="22"/>
        <v>1</v>
      </c>
      <c r="S21" s="23" t="n">
        <f t="shared" si="22"/>
        <v>1</v>
      </c>
      <c r="T21" s="23" t="n">
        <f t="shared" si="22"/>
        <v>1</v>
      </c>
      <c r="U21" s="23" t="n">
        <f t="shared" si="22"/>
        <v>1</v>
      </c>
      <c r="V21" s="23" t="n">
        <f t="shared" si="22"/>
        <v>3.9615812636336692E-2</v>
      </c>
      <c r="W21" s="23" t="n">
        <f t="shared" si="22"/>
        <v>3.8148240567716186E-2</v>
      </c>
      <c r="X21" s="23" t="n">
        <f t="shared" si="22"/>
        <v>3.8845619975587851E-2</v>
      </c>
      <c r="Y21" s="23" t="n">
        <f t="shared" si="22"/>
        <v>3.2724466619150197E-2</v>
      </c>
      <c r="Z21" s="23" t="n">
        <f t="shared" si="22"/>
        <v>4.0793758177221855E-2</v>
      </c>
      <c r="AA21" s="23" t="n">
        <f t="shared" si="22"/>
        <v>5.7355860227457443E-2</v>
      </c>
      <c r="AB21" s="23" t="n">
        <f t="shared" si="22"/>
        <v>4.5668815757015084E-2</v>
      </c>
      <c r="AC21" s="23" t="n">
        <f t="shared" si="22"/>
        <v>2.4725599547475455E-2</v>
      </c>
      <c r="AD21" s="23" t="n">
        <f t="shared" si="22"/>
        <v>2.6583665009881012E-2</v>
      </c>
      <c r="AE21" s="23" t="n">
        <f t="shared" si="22"/>
        <v>1.5441684891795371E-2</v>
      </c>
      <c r="AF21" s="23" t="n">
        <f t="shared" si="22"/>
        <v>1.4084539184548351E-2</v>
      </c>
      <c r="AG21" s="23" t="n">
        <f t="shared" si="22"/>
        <v>1.1750188076274728E-2</v>
      </c>
      <c r="AH21" s="23" t="n">
        <f t="shared" si="22"/>
        <v>8.6204601523884039E-3</v>
      </c>
      <c r="AI21" s="23" t="n">
        <f t="shared" si="22"/>
        <v>5.2483138021990365E-3</v>
      </c>
      <c r="AJ21" s="23" t="n">
        <f t="shared" si="22"/>
        <v>2.4020153705217365E-3</v>
      </c>
      <c r="AK21" s="23" t="n">
        <f t="shared" si="22"/>
        <v>2.0675830877102397E-3</v>
      </c>
      <c r="AL21" s="23" t="n">
        <f t="shared" si="22"/>
        <v>2.5693645377471742E-3</v>
      </c>
      <c r="AM21" s="23" t="n">
        <f t="shared" si="22"/>
        <v>1.7076715869551069E-3</v>
      </c>
      <c r="AN21" s="23" t="n">
        <f t="shared" si="22"/>
        <v>6.7059041315423217E-4</v>
      </c>
      <c r="AO21" s="23" t="n">
        <f t="shared" si="22"/>
        <v>9.9130713747776753E-4</v>
      </c>
      <c r="AP21" s="23" t="n">
        <f t="shared" si="22"/>
        <v>2.1204358367491477E-4</v>
      </c>
      <c r="AQ21" s="23" t="n">
        <f t="shared" si="22"/>
        <v>1.9884916657984587E-3</v>
      </c>
      <c r="AR21" s="23" t="n">
        <f t="shared" si="22"/>
        <v>5.6225279009624491E-5</v>
      </c>
    </row>
    <row r="22">
      <c r="K22" s="1" t="str">
        <f t="shared" si="21"/>
        <v>International</v>
      </c>
      <c r="L22" s="23" t="e">
        <f t="shared" ref="L22:AR22" si="23">L13/L$18</f>
        <v>#VALUE!</v>
      </c>
      <c r="M22" s="23" t="e">
        <f t="shared" si="23"/>
        <v>#VALUE!</v>
      </c>
      <c r="N22" s="23" t="e">
        <f t="shared" si="23"/>
        <v>#VALUE!</v>
      </c>
      <c r="O22" s="23" t="e">
        <f t="shared" si="23"/>
        <v>#VALUE!</v>
      </c>
      <c r="P22" s="23" t="e">
        <f t="shared" si="23"/>
        <v>#VALUE!</v>
      </c>
      <c r="Q22" s="23" t="e">
        <f t="shared" si="23"/>
        <v>#VALUE!</v>
      </c>
      <c r="R22" s="23" t="e">
        <f t="shared" si="23"/>
        <v>#VALUE!</v>
      </c>
      <c r="S22" s="23" t="e">
        <f t="shared" si="23"/>
        <v>#VALUE!</v>
      </c>
      <c r="T22" s="23" t="e">
        <f t="shared" si="23"/>
        <v>#VALUE!</v>
      </c>
      <c r="U22" s="23" t="e">
        <f t="shared" si="23"/>
        <v>#VALUE!</v>
      </c>
      <c r="V22" s="23" t="n">
        <f t="shared" si="23"/>
        <v>1.0056255341653249E-2</v>
      </c>
      <c r="W22" s="23" t="n">
        <f t="shared" si="23"/>
        <v>7.3646327742569323E-3</v>
      </c>
      <c r="X22" s="23" t="n">
        <f t="shared" si="23"/>
        <v>1.059202997813252E-2</v>
      </c>
      <c r="Y22" s="23" t="n">
        <f t="shared" si="23"/>
        <v>9.1101732728690373E-3</v>
      </c>
      <c r="Z22" s="23" t="n">
        <f t="shared" si="23"/>
        <v>1.1546305117100862E-2</v>
      </c>
      <c r="AA22" s="23" t="n">
        <f t="shared" si="23"/>
        <v>1.433151338337325E-2</v>
      </c>
      <c r="AB22" s="23" t="n">
        <f t="shared" si="23"/>
        <v>3.3408621629228898E-2</v>
      </c>
      <c r="AC22" s="23" t="n">
        <f t="shared" si="23"/>
        <v>3.9293614937502178E-2</v>
      </c>
      <c r="AD22" s="23" t="n">
        <f t="shared" si="23"/>
        <v>4.4626791787098344E-2</v>
      </c>
      <c r="AE22" s="23" t="n">
        <f t="shared" si="23"/>
        <v>5.3863262754747399E-2</v>
      </c>
      <c r="AF22" s="23" t="n">
        <f t="shared" si="23"/>
        <v>6.2581662886295158E-2</v>
      </c>
      <c r="AG22" s="23" t="n">
        <f t="shared" si="23"/>
        <v>5.3594660139125318E-2</v>
      </c>
      <c r="AH22" s="23" t="n">
        <f t="shared" si="23"/>
        <v>5.2302089812937581E-2</v>
      </c>
      <c r="AI22" s="23" t="n">
        <f t="shared" si="23"/>
        <v>5.8840736656076434E-2</v>
      </c>
      <c r="AJ22" s="23" t="n">
        <f t="shared" si="23"/>
        <v>4.4417760034521102E-2</v>
      </c>
      <c r="AK22" s="23" t="n">
        <f t="shared" si="23"/>
        <v>3.9424986388766403E-2</v>
      </c>
      <c r="AL22" s="23" t="n">
        <f t="shared" si="23"/>
        <v>3.2930005872150669E-2</v>
      </c>
      <c r="AM22" s="23" t="n">
        <f t="shared" si="23"/>
        <v>3.079785354790681E-2</v>
      </c>
      <c r="AN22" s="23" t="n">
        <f t="shared" si="23"/>
        <v>3.2223312086799231E-2</v>
      </c>
      <c r="AO22" s="23" t="n">
        <f t="shared" si="23"/>
        <v>2.9780590208605309E-2</v>
      </c>
      <c r="AP22" s="23" t="n">
        <f t="shared" si="23"/>
        <v>2.639091538499512E-2</v>
      </c>
      <c r="AQ22" s="23" t="n">
        <f t="shared" si="23"/>
        <v>2.7429889947755019E-2</v>
      </c>
      <c r="AR22" s="23" t="n">
        <f t="shared" si="23"/>
        <v>3.5464171697130564E-2</v>
      </c>
    </row>
    <row r="23">
      <c r="K23" s="1" t="str">
        <f t="shared" si="21"/>
        <v>U.S. Big Five</v>
      </c>
      <c r="L23" s="23" t="e">
        <f t="shared" ref="L23:AR23" si="24">L14/L$18</f>
        <v>#VALUE!</v>
      </c>
      <c r="M23" s="23" t="e">
        <f t="shared" si="24"/>
        <v>#VALUE!</v>
      </c>
      <c r="N23" s="23" t="e">
        <f t="shared" si="24"/>
        <v>#VALUE!</v>
      </c>
      <c r="O23" s="23" t="e">
        <f t="shared" si="24"/>
        <v>#VALUE!</v>
      </c>
      <c r="P23" s="23" t="e">
        <f t="shared" si="24"/>
        <v>#VALUE!</v>
      </c>
      <c r="Q23" s="23" t="e">
        <f t="shared" si="24"/>
        <v>#VALUE!</v>
      </c>
      <c r="R23" s="23" t="e">
        <f t="shared" si="24"/>
        <v>#VALUE!</v>
      </c>
      <c r="S23" s="23" t="e">
        <f t="shared" si="24"/>
        <v>#VALUE!</v>
      </c>
      <c r="T23" s="23" t="e">
        <f t="shared" si="24"/>
        <v>#VALUE!</v>
      </c>
      <c r="U23" s="23" t="e">
        <f t="shared" si="24"/>
        <v>#VALUE!</v>
      </c>
      <c r="V23" s="23" t="n">
        <f t="shared" si="24"/>
        <v>0.32191584129062634</v>
      </c>
      <c r="W23" s="23" t="n">
        <f t="shared" si="24"/>
        <v>0.31899793951351163</v>
      </c>
      <c r="X23" s="23" t="n">
        <f t="shared" si="24"/>
        <v>0.35332648125421073</v>
      </c>
      <c r="Y23" s="23" t="n">
        <f t="shared" si="24"/>
        <v>0.33114958192210997</v>
      </c>
      <c r="Z23" s="23" t="n">
        <f t="shared" si="24"/>
        <v>0.31649200483775497</v>
      </c>
      <c r="AA23" s="23" t="n">
        <f t="shared" si="24"/>
        <v>0.27808091107235317</v>
      </c>
      <c r="AB23" s="23" t="n">
        <f t="shared" si="24"/>
        <v>0.29974759539800455</v>
      </c>
      <c r="AC23" s="23" t="n">
        <f t="shared" si="24"/>
        <v>0.30059326573161438</v>
      </c>
      <c r="AD23" s="23" t="n">
        <f t="shared" si="24"/>
        <v>0.27613821017923323</v>
      </c>
      <c r="AE23" s="23" t="n">
        <f t="shared" si="24"/>
        <v>0.27996170237751372</v>
      </c>
      <c r="AF23" s="23" t="n">
        <f t="shared" si="24"/>
        <v>0.26482319152166706</v>
      </c>
      <c r="AG23" s="23" t="n">
        <f t="shared" si="24"/>
        <v>0.29460634320022805</v>
      </c>
      <c r="AH23" s="23" t="n">
        <f t="shared" si="24"/>
        <v>0.29376201022546455</v>
      </c>
      <c r="AI23" s="23" t="n">
        <f t="shared" si="24"/>
        <v>0.31398637972749077</v>
      </c>
      <c r="AJ23" s="23" t="n">
        <f t="shared" si="24"/>
        <v>0.28872497122196761</v>
      </c>
      <c r="AK23" s="23" t="n">
        <f t="shared" si="24"/>
        <v>0.29571110333787648</v>
      </c>
      <c r="AL23" s="23" t="n">
        <f t="shared" si="24"/>
        <v>0.34392345720879752</v>
      </c>
      <c r="AM23" s="23" t="n">
        <f t="shared" si="24"/>
        <v>0.35016244643018979</v>
      </c>
      <c r="AN23" s="23" t="n">
        <f t="shared" si="24"/>
        <v>0.31418316423514658</v>
      </c>
      <c r="AO23" s="23" t="n">
        <f t="shared" si="24"/>
        <v>0.32085543303305758</v>
      </c>
      <c r="AP23" s="23" t="n">
        <f t="shared" si="24"/>
        <v>0.36065347051954572</v>
      </c>
      <c r="AQ23" s="23" t="n">
        <f t="shared" si="24"/>
        <v>0.29418208569527571</v>
      </c>
      <c r="AR23" s="23" t="e">
        <f t="shared" si="24"/>
        <v>#VALUE!</v>
      </c>
    </row>
    <row r="24">
      <c r="K24" s="1" t="str">
        <f t="shared" si="21"/>
        <v>U.S. Large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 t="n">
        <f t="shared" ref="V24:AR24" si="25">V15/V$18</f>
        <v>0.26306822862920043</v>
      </c>
      <c r="W24" s="23" t="n">
        <f t="shared" si="25"/>
        <v>0.24056033834351281</v>
      </c>
      <c r="X24" s="23" t="n">
        <f t="shared" si="25"/>
        <v>0.23517350698925923</v>
      </c>
      <c r="Y24" s="23" t="n">
        <f t="shared" si="25"/>
        <v>0.27339574433616626</v>
      </c>
      <c r="Z24" s="23" t="n">
        <f t="shared" si="25"/>
        <v>0.29754888126929685</v>
      </c>
      <c r="AA24" s="23" t="n">
        <f t="shared" si="25"/>
        <v>0.29410572700559678</v>
      </c>
      <c r="AB24" s="23" t="n">
        <f t="shared" si="25"/>
        <v>0.28932444557891662</v>
      </c>
      <c r="AC24" s="23" t="n">
        <f t="shared" si="25"/>
        <v>0.30446594093480184</v>
      </c>
      <c r="AD24" s="23" t="n">
        <f t="shared" si="25"/>
        <v>0.32623897201419322</v>
      </c>
      <c r="AE24" s="23" t="n">
        <f t="shared" si="25"/>
        <v>0.30323216574986095</v>
      </c>
      <c r="AF24" s="23" t="n">
        <f t="shared" si="25"/>
        <v>0.31118274989797223</v>
      </c>
      <c r="AG24" s="23" t="n">
        <f t="shared" si="25"/>
        <v>0.30388597684266239</v>
      </c>
      <c r="AH24" s="23" t="n">
        <f t="shared" si="25"/>
        <v>0.31514210545660898</v>
      </c>
      <c r="AI24" s="23" t="n">
        <f t="shared" si="25"/>
        <v>0.30011461617681157</v>
      </c>
      <c r="AJ24" s="23" t="n">
        <f t="shared" si="25"/>
        <v>0.3095246697148068</v>
      </c>
      <c r="AK24" s="23" t="n">
        <f t="shared" si="25"/>
        <v>0.30061161001081238</v>
      </c>
      <c r="AL24" s="23" t="n">
        <f t="shared" si="25"/>
        <v>0.27387948157461839</v>
      </c>
      <c r="AM24" s="23" t="n">
        <f t="shared" si="25"/>
        <v>0.26965146724877864</v>
      </c>
      <c r="AN24" s="23" t="n">
        <f t="shared" si="25"/>
        <v>0.28578615269580315</v>
      </c>
      <c r="AO24" s="23" t="n">
        <f t="shared" si="25"/>
        <v>0.27660390476500546</v>
      </c>
      <c r="AP24" s="23" t="n">
        <f t="shared" si="25"/>
        <v>0.25922112782725193</v>
      </c>
      <c r="AQ24" s="23" t="n">
        <f t="shared" si="25"/>
        <v>0.30831904669156251</v>
      </c>
      <c r="AR24" s="23" t="e">
        <f t="shared" si="25"/>
        <v>#VALUE!</v>
      </c>
    </row>
    <row r="25">
      <c r="K25" s="1" t="str">
        <f t="shared" si="21"/>
        <v>U.S. Medium</v>
      </c>
      <c r="L25" s="23" t="e">
        <f t="shared" ref="L25:U25" si="26">L17/L$18</f>
        <v>#VALUE!</v>
      </c>
      <c r="M25" s="23" t="e">
        <f t="shared" si="26"/>
        <v>#VALUE!</v>
      </c>
      <c r="N25" s="23" t="e">
        <f t="shared" si="26"/>
        <v>#VALUE!</v>
      </c>
      <c r="O25" s="23" t="e">
        <f t="shared" si="26"/>
        <v>#VALUE!</v>
      </c>
      <c r="P25" s="23" t="e">
        <f t="shared" si="26"/>
        <v>#VALUE!</v>
      </c>
      <c r="Q25" s="23" t="e">
        <f t="shared" si="26"/>
        <v>#VALUE!</v>
      </c>
      <c r="R25" s="23" t="e">
        <f t="shared" si="26"/>
        <v>#VALUE!</v>
      </c>
      <c r="S25" s="23" t="e">
        <f t="shared" si="26"/>
        <v>#VALUE!</v>
      </c>
      <c r="T25" s="23" t="e">
        <f t="shared" si="26"/>
        <v>#VALUE!</v>
      </c>
      <c r="U25" s="23" t="e">
        <f t="shared" si="26"/>
        <v>#VALUE!</v>
      </c>
      <c r="V25" s="23" t="n">
        <f t="shared" ref="V25:AR25" si="27">V16/V$18</f>
        <v>0.20952194259827978</v>
      </c>
      <c r="W25" s="23" t="n">
        <f t="shared" si="27"/>
        <v>0.24380302038426199</v>
      </c>
      <c r="X25" s="23" t="n">
        <f t="shared" si="27"/>
        <v>0.20800950648431255</v>
      </c>
      <c r="Y25" s="23" t="n">
        <f t="shared" si="27"/>
        <v>0.19918339394779772</v>
      </c>
      <c r="Z25" s="23" t="n">
        <f t="shared" si="27"/>
        <v>0.18198571489429341</v>
      </c>
      <c r="AA25" s="23" t="n">
        <f t="shared" si="27"/>
        <v>0.19267142748223171</v>
      </c>
      <c r="AB25" s="23" t="n">
        <f t="shared" si="27"/>
        <v>0.17734516775588377</v>
      </c>
      <c r="AC25" s="23" t="n">
        <f t="shared" si="27"/>
        <v>0.17909603106705385</v>
      </c>
      <c r="AD25" s="23" t="n">
        <f t="shared" si="27"/>
        <v>0.18136763905111083</v>
      </c>
      <c r="AE25" s="23" t="n">
        <f t="shared" si="27"/>
        <v>0.19215393741659928</v>
      </c>
      <c r="AF25" s="23" t="n">
        <f t="shared" si="27"/>
        <v>0.18735008960279517</v>
      </c>
      <c r="AG25" s="23" t="n">
        <f t="shared" si="27"/>
        <v>0.18336701944403497</v>
      </c>
      <c r="AH25" s="23" t="n">
        <f t="shared" si="27"/>
        <v>0.17272476564949021</v>
      </c>
      <c r="AI25" s="23" t="n">
        <f t="shared" si="27"/>
        <v>0.16805302345947673</v>
      </c>
      <c r="AJ25" s="23" t="n">
        <f t="shared" si="27"/>
        <v>0.16619632729869072</v>
      </c>
      <c r="AK25" s="23" t="n">
        <f t="shared" si="27"/>
        <v>0.17072569002526372</v>
      </c>
      <c r="AL25" s="23" t="n">
        <f t="shared" si="27"/>
        <v>0.15730526463203157</v>
      </c>
      <c r="AM25" s="23" t="n">
        <f t="shared" si="27"/>
        <v>0.16313975483006041</v>
      </c>
      <c r="AN25" s="23" t="n">
        <f t="shared" si="27"/>
        <v>0.17161957348211038</v>
      </c>
      <c r="AO25" s="23" t="n">
        <f t="shared" si="27"/>
        <v>0.18104352816917307</v>
      </c>
      <c r="AP25" s="23" t="n">
        <f t="shared" si="27"/>
        <v>0.17391143356212022</v>
      </c>
      <c r="AQ25" s="23" t="n">
        <f t="shared" si="27"/>
        <v>0.17647781911871899</v>
      </c>
      <c r="AR25" s="23" t="n">
        <f t="shared" si="27"/>
        <v>0.76176351175986756</v>
      </c>
    </row>
    <row r="26">
      <c r="K26" s="1" t="str">
        <f t="shared" si="21"/>
        <v>U.S. Small</v>
      </c>
      <c r="L26" s="23" t="e">
        <f>#REF!/L$18</f>
        <v>#REF!</v>
      </c>
      <c r="M26" s="23" t="e">
        <f>#REF!/M$18</f>
        <v>#REF!</v>
      </c>
      <c r="N26" s="23" t="e">
        <f>#REF!/N$18</f>
        <v>#REF!</v>
      </c>
      <c r="O26" s="23" t="e">
        <f>#REF!/O$18</f>
        <v>#REF!</v>
      </c>
      <c r="P26" s="23" t="e">
        <f>#REF!/P$18</f>
        <v>#REF!</v>
      </c>
      <c r="Q26" s="23" t="e">
        <f>#REF!/Q$18</f>
        <v>#REF!</v>
      </c>
      <c r="R26" s="23" t="e">
        <f>#REF!/R$18</f>
        <v>#REF!</v>
      </c>
      <c r="S26" s="23" t="e">
        <f>#REF!/S$18</f>
        <v>#REF!</v>
      </c>
      <c r="T26" s="23" t="e">
        <f>#REF!/T$18</f>
        <v>#REF!</v>
      </c>
      <c r="U26" s="23" t="e">
        <f>#REF!/U$18</f>
        <v>#REF!</v>
      </c>
      <c r="V26" s="23" t="n">
        <f t="shared" ref="V26:AR26" si="28">V17/V$18</f>
        <v>0.15582191950390356</v>
      </c>
      <c r="W26" s="23" t="n">
        <f t="shared" si="28"/>
        <v>0.15112582841674041</v>
      </c>
      <c r="X26" s="23" t="n">
        <f t="shared" si="28"/>
        <v>0.15405285531849708</v>
      </c>
      <c r="Y26" s="23" t="n">
        <f t="shared" si="28"/>
        <v>0.1544366399019069</v>
      </c>
      <c r="Z26" s="23" t="n">
        <f t="shared" si="28"/>
        <v>0.15163333570433213</v>
      </c>
      <c r="AA26" s="23" t="n">
        <f t="shared" si="28"/>
        <v>0.1634545608289876</v>
      </c>
      <c r="AB26" s="23" t="n">
        <f t="shared" si="28"/>
        <v>0.15450535388095105</v>
      </c>
      <c r="AC26" s="23" t="n">
        <f t="shared" si="28"/>
        <v>0.15182554778155249</v>
      </c>
      <c r="AD26" s="23" t="n">
        <f t="shared" si="28"/>
        <v>0.14504472195848345</v>
      </c>
      <c r="AE26" s="23" t="n">
        <f t="shared" si="28"/>
        <v>0.15534724680948325</v>
      </c>
      <c r="AF26" s="23" t="n">
        <f t="shared" si="28"/>
        <v>0.15997776690672214</v>
      </c>
      <c r="AG26" s="23" t="n">
        <f t="shared" si="28"/>
        <v>0.15279581229767458</v>
      </c>
      <c r="AH26" s="23" t="n">
        <f t="shared" si="28"/>
        <v>0.15744856870311025</v>
      </c>
      <c r="AI26" s="23" t="n">
        <f t="shared" si="28"/>
        <v>0.15375693017794545</v>
      </c>
      <c r="AJ26" s="23" t="n">
        <f t="shared" si="28"/>
        <v>0.18873425635949204</v>
      </c>
      <c r="AK26" s="23" t="n">
        <f t="shared" si="28"/>
        <v>0.19145902714957072</v>
      </c>
      <c r="AL26" s="23" t="n">
        <f t="shared" si="28"/>
        <v>0.18939242617465471</v>
      </c>
      <c r="AM26" s="23" t="n">
        <f t="shared" si="28"/>
        <v>0.18454080635610934</v>
      </c>
      <c r="AN26" s="23" t="n">
        <f t="shared" si="28"/>
        <v>0.1955172070869865</v>
      </c>
      <c r="AO26" s="23" t="n">
        <f t="shared" si="28"/>
        <v>0.1907252366866809</v>
      </c>
      <c r="AP26" s="23" t="n">
        <f t="shared" si="28"/>
        <v>0.17961100912241212</v>
      </c>
      <c r="AQ26" s="23" t="n">
        <f t="shared" si="28"/>
        <v>0.19160266688088923</v>
      </c>
      <c r="AR26" s="23" t="n">
        <f t="shared" si="28"/>
        <v>0.20271609126399229</v>
      </c>
    </row>
    <row r="31">
      <c r="T31" s="51"/>
    </row>
    <row r="35">
      <c r="K35" s="29"/>
      <c r="L35" s="58"/>
      <c r="M35" s="58"/>
      <c r="N35" s="58"/>
      <c r="O35" s="23"/>
      <c r="P35" s="23"/>
      <c r="Q35" s="23"/>
      <c r="R35" s="23"/>
      <c r="S35" s="23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9" topLeftCell="L10" activePane="bottomRight" state="frozen"/>
      <selection activeCell="Q56" sqref="Q56"/>
      <selection pane="topRight" activeCell="Q56" sqref="Q56"/>
      <selection pane="bottomLeft" activeCell="Q56" sqref="Q56"/>
      <selection pane="bottomRight" activeCell="W10" sqref="W10"/>
    </sheetView>
  </sheetViews>
  <sheetFormatPr defaultRowHeight="15.0" baseColWidth="10"/>
  <cols>
    <col min="11" max="11" width="17.88671875" hidden="0" customWidth="1"/>
    <col min="12" max="12" width="8" hidden="1" customWidth="1"/>
    <col min="13" max="13" width="7.88671875" hidden="1" customWidth="1"/>
    <col min="14" max="14" width="7.88671875" hidden="1" customWidth="1"/>
    <col min="15" max="15" width="9.88671875" hidden="1" customWidth="1"/>
    <col min="16" max="16" width="9.88671875" hidden="1" customWidth="1"/>
    <col min="17" max="17" width="10.88671875" hidden="1" customWidth="1"/>
    <col min="18" max="18" width="10.88671875" hidden="1" customWidth="1"/>
    <col min="19" max="19" width="10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</cols>
  <sheetData>
    <row r="1">
      <c r="A1" s="1" t="n">
        <v>1000000000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t="s">
        <v>384</v>
      </c>
    </row>
    <row r="2">
      <c r="K2" s="1" t="s">
        <v>385</v>
      </c>
      <c r="L2" s="19" t="n">
        <v>4175252000</v>
      </c>
      <c r="M2" s="19" t="n">
        <v>5739630631</v>
      </c>
      <c r="N2" s="19" t="n">
        <v>5218843172</v>
      </c>
      <c r="O2" s="19" t="n">
        <v>4821958607</v>
      </c>
      <c r="P2" s="19" t="n">
        <v>4366687497</v>
      </c>
      <c r="Q2" s="19" t="n">
        <v>4959545200</v>
      </c>
      <c r="R2" s="19" t="n">
        <v>5361028157</v>
      </c>
      <c r="S2" s="19" t="n">
        <v>5062548779</v>
      </c>
      <c r="T2" s="19" t="n">
        <v>5892086521</v>
      </c>
      <c r="U2" s="19" t="n">
        <v>6865826295</v>
      </c>
      <c r="V2" s="19" t="n">
        <v>10671124481.942699</v>
      </c>
      <c r="W2" s="19" t="n">
        <v>11824962761.8643</v>
      </c>
      <c r="X2" s="19" t="n">
        <v>13044218620.2341</v>
      </c>
      <c r="Y2" s="19" t="n">
        <v>20592725253.701199</v>
      </c>
      <c r="Z2" s="19" t="n">
        <v>18959292323.2141</v>
      </c>
      <c r="AA2" s="19" t="n">
        <v>29374631720.732201</v>
      </c>
      <c r="AB2" s="19" t="n">
        <v>34208448971.839699</v>
      </c>
      <c r="AC2" s="19" t="n">
        <v>35354025988.184303</v>
      </c>
      <c r="AD2" s="19" t="n">
        <v>43124604853.906898</v>
      </c>
      <c r="AE2" s="19" t="n">
        <v>40118018227.980797</v>
      </c>
      <c r="AF2" s="19" t="n">
        <v>40624738295.331802</v>
      </c>
      <c r="AG2" s="19" t="n">
        <v>36591487635.5317</v>
      </c>
      <c r="AH2" s="19" t="n">
        <v>29656016024.4939</v>
      </c>
      <c r="AI2" s="19" t="n">
        <v>22566738947.275299</v>
      </c>
      <c r="AJ2" s="19" t="n">
        <v>21295466725.2616</v>
      </c>
      <c r="AK2" s="19" t="n">
        <v>20035904574.859699</v>
      </c>
      <c r="AL2" s="19" t="n">
        <v>20235072513.564201</v>
      </c>
      <c r="AM2" s="19" t="n">
        <v>21249163336.9916</v>
      </c>
      <c r="AN2" s="19" t="n">
        <v>27501244740.008598</v>
      </c>
      <c r="AO2" s="19" t="n">
        <v>33233253117.871101</v>
      </c>
      <c r="AP2" s="19" t="n">
        <v>34921905436.844704</v>
      </c>
      <c r="AQ2" s="19" t="n">
        <v>34459127577.097504</v>
      </c>
      <c r="AR2" s="19" t="n">
        <v>39042666962.386803</v>
      </c>
      <c r="AS2" t="n">
        <v>20997799482.6031</v>
      </c>
    </row>
    <row r="3">
      <c r="K3" s="1" t="s">
        <v>386</v>
      </c>
      <c r="L3" s="19" t="n">
        <v>43605980197</v>
      </c>
      <c r="M3" s="19" t="n">
        <v>65649982349</v>
      </c>
      <c r="N3" s="19" t="n">
        <v>61626337789</v>
      </c>
      <c r="O3" s="19" t="n">
        <v>58104427407</v>
      </c>
      <c r="P3" s="19" t="n">
        <v>58505178407</v>
      </c>
      <c r="Q3" s="19" t="n">
        <v>57817762885</v>
      </c>
      <c r="R3" s="19" t="n">
        <v>60976178301</v>
      </c>
      <c r="S3" s="19" t="n">
        <v>33227268260</v>
      </c>
      <c r="T3" s="19" t="n">
        <v>31263397589</v>
      </c>
      <c r="U3" s="19" t="n">
        <v>31636933183</v>
      </c>
      <c r="V3" s="19" t="n">
        <v>33800638016.2701</v>
      </c>
      <c r="W3" s="19" t="n">
        <v>30855672827.708599</v>
      </c>
      <c r="X3" s="19" t="n">
        <v>36103422022.579498</v>
      </c>
      <c r="Y3" s="19" t="n">
        <v>39841536586.182198</v>
      </c>
      <c r="Z3" s="19" t="n">
        <v>39832289586.718803</v>
      </c>
      <c r="AA3" s="19" t="n">
        <v>49984328981.500801</v>
      </c>
      <c r="AB3" s="19" t="n">
        <v>53336182958.129402</v>
      </c>
      <c r="AC3" s="19" t="n">
        <v>54180496972.393402</v>
      </c>
      <c r="AD3" s="19" t="n">
        <v>55679498657.912201</v>
      </c>
      <c r="AE3" s="19" t="n">
        <v>56261018593.046402</v>
      </c>
      <c r="AF3" s="19" t="n">
        <v>51985228360.901604</v>
      </c>
      <c r="AG3" s="19" t="n">
        <v>55189954477.719398</v>
      </c>
      <c r="AH3" s="19" t="n">
        <v>52514763017.167503</v>
      </c>
      <c r="AI3" s="19" t="n">
        <v>48437850416.826202</v>
      </c>
      <c r="AJ3" s="19" t="n">
        <v>47608239514.536201</v>
      </c>
      <c r="AK3" s="19" t="n">
        <v>41197663819.7845</v>
      </c>
      <c r="AL3" s="19" t="n">
        <v>48075433184.7799</v>
      </c>
      <c r="AM3" s="19" t="n">
        <v>48049992440.6241</v>
      </c>
      <c r="AN3" s="19" t="n">
        <v>51876223799.496002</v>
      </c>
      <c r="AO3" s="19" t="n">
        <v>47347151455.866096</v>
      </c>
      <c r="AP3" s="19" t="n">
        <v>45262236029.2509</v>
      </c>
      <c r="AQ3" s="19" t="n">
        <v>43642141159.374199</v>
      </c>
      <c r="AR3" s="19" t="n">
        <v>49533563071.468399</v>
      </c>
      <c r="AS3" t="n">
        <v>29271622344.475399</v>
      </c>
    </row>
    <row r="4">
      <c r="K4" s="1" t="s">
        <v>387</v>
      </c>
      <c r="L4" s="19" t="n">
        <v>409475</v>
      </c>
      <c r="M4" s="19"/>
      <c r="N4" s="19"/>
      <c r="O4" s="19"/>
      <c r="P4" s="19"/>
      <c r="Q4" s="19" t="n">
        <v>3318913</v>
      </c>
      <c r="R4" s="19" t="n">
        <v>253276428</v>
      </c>
      <c r="S4" s="19" t="n">
        <v>26453199889</v>
      </c>
      <c r="T4" s="19" t="n">
        <v>27540633620</v>
      </c>
      <c r="U4" s="19" t="n">
        <v>30726836699</v>
      </c>
      <c r="V4" s="19" t="n">
        <v>32914365988.491299</v>
      </c>
      <c r="W4" s="19" t="n">
        <v>42670852521.7061</v>
      </c>
      <c r="X4" s="19" t="n">
        <v>50549483785.162903</v>
      </c>
      <c r="Y4" s="19" t="n">
        <v>63704226396.929901</v>
      </c>
      <c r="Z4" s="19" t="n">
        <v>77787971664.927795</v>
      </c>
      <c r="AA4" s="19" t="n">
        <v>85641835730.702896</v>
      </c>
      <c r="AB4" s="19" t="n">
        <v>94459643040.444901</v>
      </c>
      <c r="AC4" s="19" t="n">
        <v>109521697476.842</v>
      </c>
      <c r="AD4" s="19" t="n">
        <v>129343085444.397</v>
      </c>
      <c r="AE4" s="19" t="n">
        <v>138339328008.02499</v>
      </c>
      <c r="AF4" s="19" t="n">
        <v>127017598428.10699</v>
      </c>
      <c r="AG4" s="19" t="n">
        <v>123383585113.968</v>
      </c>
      <c r="AH4" s="19" t="n">
        <v>123228761770.967</v>
      </c>
      <c r="AI4" s="19" t="n">
        <v>99598315010.328705</v>
      </c>
      <c r="AJ4" s="19" t="n">
        <v>95821024614.993896</v>
      </c>
      <c r="AK4" s="19" t="n">
        <v>90436900423.197006</v>
      </c>
      <c r="AL4" s="19" t="n">
        <v>88892122824.481201</v>
      </c>
      <c r="AM4" s="19" t="n">
        <v>96839659980.016205</v>
      </c>
      <c r="AN4" s="19" t="n">
        <v>113458713532.504</v>
      </c>
      <c r="AO4" s="19" t="n">
        <v>126139613465.129</v>
      </c>
      <c r="AP4" s="19" t="n">
        <v>130419903386.62601</v>
      </c>
      <c r="AQ4" s="19" t="n">
        <v>121565248343.052</v>
      </c>
      <c r="AR4" s="19" t="n">
        <v>150036654977.99701</v>
      </c>
      <c r="AS4" t="n">
        <v>78656305983.427002</v>
      </c>
    </row>
    <row r="5">
      <c r="K5" s="1" t="s">
        <v>388</v>
      </c>
      <c r="L5" s="19" t="n">
        <v>43372990733</v>
      </c>
      <c r="M5" s="19" t="n">
        <v>60339829236</v>
      </c>
      <c r="N5" s="19" t="n">
        <v>53145429903</v>
      </c>
      <c r="O5" s="19" t="n">
        <v>56918853409</v>
      </c>
      <c r="P5" s="19" t="n">
        <v>53022765869</v>
      </c>
      <c r="Q5" s="19" t="n">
        <v>52351162090</v>
      </c>
      <c r="R5" s="19" t="n">
        <v>51079955336</v>
      </c>
      <c r="S5" s="19" t="n">
        <v>48721333528</v>
      </c>
      <c r="T5" s="19" t="n">
        <v>47623383110</v>
      </c>
      <c r="U5" s="19" t="n">
        <v>47509690026</v>
      </c>
      <c r="V5" s="19" t="n">
        <v>49102976952.772903</v>
      </c>
      <c r="W5" s="19" t="n">
        <v>55974328518.178802</v>
      </c>
      <c r="X5" s="19" t="n">
        <v>64167738915.738602</v>
      </c>
      <c r="Y5" s="19" t="n">
        <v>80426806169.591202</v>
      </c>
      <c r="Z5" s="19" t="n">
        <v>85720982124.064407</v>
      </c>
      <c r="AA5" s="19" t="n">
        <v>92895210807.820099</v>
      </c>
      <c r="AB5" s="19" t="n">
        <v>107099377031.145</v>
      </c>
      <c r="AC5" s="19" t="n">
        <v>127899780524.742</v>
      </c>
      <c r="AD5" s="19" t="n">
        <v>148134879455.17001</v>
      </c>
      <c r="AE5" s="19" t="n">
        <v>145322277633.61099</v>
      </c>
      <c r="AF5" s="19" t="n">
        <v>138370074117.814</v>
      </c>
      <c r="AG5" s="19" t="n">
        <v>148990206378.13</v>
      </c>
      <c r="AH5" s="19" t="n">
        <v>148684575766.37201</v>
      </c>
      <c r="AI5" s="19" t="n">
        <v>132599958203.578</v>
      </c>
      <c r="AJ5" s="19" t="n">
        <v>116369156137.843</v>
      </c>
      <c r="AK5" s="19" t="n">
        <v>120704185097.058</v>
      </c>
      <c r="AL5" s="19" t="n">
        <v>139394997382.48099</v>
      </c>
      <c r="AM5" s="19" t="n">
        <v>152537006725.30701</v>
      </c>
      <c r="AN5" s="19" t="n">
        <v>163946808083.573</v>
      </c>
      <c r="AO5" s="19" t="n">
        <v>175592578291.689</v>
      </c>
      <c r="AP5" s="19" t="n">
        <v>210325918026.97601</v>
      </c>
      <c r="AQ5" s="19" t="n">
        <v>185845587927.70599</v>
      </c>
      <c r="AR5" s="19" t="n">
        <v>174365583059.01099</v>
      </c>
      <c r="AS5" t="n">
        <v>131061240079.68201</v>
      </c>
    </row>
    <row r="6">
      <c r="K6" s="1" t="s">
        <v>389</v>
      </c>
      <c r="L6" s="19" t="n">
        <v>29195497000</v>
      </c>
      <c r="M6" s="19" t="n">
        <v>4424751628</v>
      </c>
      <c r="N6" s="19" t="n">
        <v>3416049686</v>
      </c>
      <c r="O6" s="19" t="n">
        <v>1528142719</v>
      </c>
      <c r="P6" s="19" t="n">
        <v>1267270952</v>
      </c>
      <c r="Q6" s="19" t="n">
        <v>1460225780</v>
      </c>
      <c r="R6" s="19" t="n">
        <v>778340876</v>
      </c>
      <c r="S6" s="19" t="n">
        <v>2517801423</v>
      </c>
      <c r="T6" s="19" t="n">
        <v>4646381327</v>
      </c>
      <c r="U6" s="19" t="n">
        <v>5445750285</v>
      </c>
      <c r="V6" s="19" t="n">
        <v>5689381066.9104004</v>
      </c>
      <c r="W6" s="19" t="n">
        <v>2667821914.3785</v>
      </c>
      <c r="X6" s="19" t="n">
        <v>5945657882.4132996</v>
      </c>
      <c r="Y6" s="19" t="n">
        <v>6967793105.9324999</v>
      </c>
      <c r="Z6" s="19" t="n">
        <v>7461421349.8639002</v>
      </c>
      <c r="AA6" s="19" t="n">
        <v>7767353785.1342001</v>
      </c>
      <c r="AB6" s="19" t="n">
        <v>6061526109.2940998</v>
      </c>
      <c r="AC6" s="19" t="n">
        <v>1197479618.747</v>
      </c>
      <c r="AD6" s="19" t="n">
        <v>1706031336.0186</v>
      </c>
      <c r="AE6" s="19" t="n">
        <v>1514738324.323</v>
      </c>
      <c r="AF6" s="19" t="n">
        <v>4406229638.8536997</v>
      </c>
      <c r="AG6" s="19" t="n">
        <v>4410682355.8125</v>
      </c>
      <c r="AH6" s="19" t="n">
        <v>3552314076.5865002</v>
      </c>
      <c r="AI6" s="19" t="n">
        <v>3378189764.6729002</v>
      </c>
      <c r="AJ6" s="19" t="n">
        <v>2190473631.8645</v>
      </c>
      <c r="AK6" s="19" t="n">
        <v>1809787851.7249</v>
      </c>
      <c r="AL6" s="19" t="n">
        <v>1764159723.0861001</v>
      </c>
      <c r="AM6" s="19" t="n">
        <v>1940024322.3987999</v>
      </c>
      <c r="AN6" s="19" t="n">
        <v>2172830597.8701</v>
      </c>
      <c r="AO6" s="19" t="n">
        <v>1542809819.3899</v>
      </c>
      <c r="AP6" s="19" t="n">
        <v>1671536223.8899</v>
      </c>
      <c r="AQ6" s="19" t="n">
        <v>1551783590.4275</v>
      </c>
      <c r="AR6" s="19" t="n">
        <v>1342223978.3397999</v>
      </c>
      <c r="AS6" t="n">
        <v>2434034868.1998</v>
      </c>
    </row>
    <row r="7">
      <c r="K7" s="1" t="s">
        <v>27</v>
      </c>
      <c r="L7" s="19" t="n">
        <f t="shared" ref="L7:AR7" si="0">SUBTOTAL(9,L2:L6)</f>
        <v>120350129405</v>
      </c>
      <c r="M7" s="19" t="n">
        <f t="shared" si="0"/>
        <v>136154193844</v>
      </c>
      <c r="N7" s="19" t="n">
        <f t="shared" si="0"/>
        <v>123406660550</v>
      </c>
      <c r="O7" s="19" t="n">
        <f t="shared" si="0"/>
        <v>121373382142</v>
      </c>
      <c r="P7" s="19" t="n">
        <f t="shared" si="0"/>
        <v>117161902725</v>
      </c>
      <c r="Q7" s="19" t="n">
        <f t="shared" si="0"/>
        <v>116592014868</v>
      </c>
      <c r="R7" s="19" t="n">
        <f t="shared" si="0"/>
        <v>118448779098</v>
      </c>
      <c r="S7" s="19" t="n">
        <f t="shared" si="0"/>
        <v>115982151879</v>
      </c>
      <c r="T7" s="19" t="n">
        <f t="shared" si="0"/>
        <v>116965882167</v>
      </c>
      <c r="U7" s="19" t="n">
        <f t="shared" si="0"/>
        <v>122185036488</v>
      </c>
      <c r="V7" s="19" t="n">
        <f t="shared" si="0"/>
        <v>132178486506.38741</v>
      </c>
      <c r="W7" s="19" t="n">
        <f t="shared" si="0"/>
        <v>143993638543.8363</v>
      </c>
      <c r="X7" s="19" t="n">
        <f t="shared" si="0"/>
        <v>169810521226.12839</v>
      </c>
      <c r="Y7" s="19" t="n">
        <f t="shared" si="0"/>
        <v>211533087512.33698</v>
      </c>
      <c r="Z7" s="19" t="n">
        <f t="shared" si="0"/>
        <v>229761957048.789</v>
      </c>
      <c r="AA7" s="19" t="n">
        <f t="shared" si="0"/>
        <v>265663361025.8902</v>
      </c>
      <c r="AB7" s="19" t="n">
        <f t="shared" si="0"/>
        <v>295165178110.85315</v>
      </c>
      <c r="AC7" s="19" t="n">
        <f t="shared" si="0"/>
        <v>328153480580.90869</v>
      </c>
      <c r="AD7" s="19" t="n">
        <f t="shared" si="0"/>
        <v>377988099747.40472</v>
      </c>
      <c r="AE7" s="19" t="n">
        <f t="shared" si="0"/>
        <v>381555380786.98621</v>
      </c>
      <c r="AF7" s="19" t="n">
        <f t="shared" si="0"/>
        <v>362403868841.00812</v>
      </c>
      <c r="AG7" s="19" t="n">
        <f t="shared" si="0"/>
        <v>368565915961.16162</v>
      </c>
      <c r="AH7" s="19" t="n">
        <f t="shared" si="0"/>
        <v>357636430655.58691</v>
      </c>
      <c r="AI7" s="19" t="n">
        <f t="shared" si="0"/>
        <v>306581052342.68109</v>
      </c>
      <c r="AJ7" s="19" t="n">
        <f t="shared" si="0"/>
        <v>283284360624.49921</v>
      </c>
      <c r="AK7" s="19" t="n">
        <f t="shared" si="0"/>
        <v>274184441766.62408</v>
      </c>
      <c r="AL7" s="19" t="n">
        <f t="shared" si="0"/>
        <v>298361785628.3924</v>
      </c>
      <c r="AM7" s="19" t="n">
        <f t="shared" si="0"/>
        <v>320615846805.33771</v>
      </c>
      <c r="AN7" s="19" t="n">
        <f t="shared" si="0"/>
        <v>358955820753.45172</v>
      </c>
      <c r="AO7" s="19" t="n">
        <f t="shared" si="0"/>
        <v>383855406149.94507</v>
      </c>
      <c r="AP7" s="19" t="n">
        <f t="shared" si="0"/>
        <v>422601499103.58752</v>
      </c>
      <c r="AQ7" s="19" t="n">
        <f t="shared" si="0"/>
        <v>387063888597.65723</v>
      </c>
      <c r="AR7" s="19" t="n">
        <f t="shared" si="0"/>
        <v>414320692049.20294</v>
      </c>
    </row>
    <row r="9">
      <c r="B9" s="8" t="n">
        <f t="shared" ref="B9:B15" si="1">AK9</f>
        <v>2015</v>
      </c>
      <c r="C9" s="8" t="n">
        <f t="shared" ref="C9:D15" si="2">AQ9</f>
        <v>2021</v>
      </c>
      <c r="D9" s="8" t="n">
        <f t="shared" si="2"/>
        <v>2022</v>
      </c>
      <c r="E9" s="8" t="str">
        <f>C9&amp;"-"&amp;$D9</f>
        <v>2021-2022</v>
      </c>
      <c r="F9" s="8" t="str">
        <f>B9&amp;"-"&amp;$D9</f>
        <v>2015-2022</v>
      </c>
      <c r="G9" s="8" t="str">
        <f>"Share "&amp;AR9</f>
        <v>Share 2022</v>
      </c>
      <c r="H9" s="1" t="s">
        <v>78</v>
      </c>
      <c r="I9" s="1" t="s">
        <v>77</v>
      </c>
      <c r="J9" s="1"/>
      <c r="K9" s="1" t="s">
        <v>108</v>
      </c>
      <c r="L9" s="1" t="n">
        <f t="shared" ref="L9:AR9" si="3">L1+0</f>
        <v>1990</v>
      </c>
      <c r="M9" s="1" t="n">
        <f t="shared" si="3"/>
        <v>1991</v>
      </c>
      <c r="N9" s="1" t="n">
        <f t="shared" si="3"/>
        <v>1992</v>
      </c>
      <c r="O9" s="1" t="n">
        <f t="shared" si="3"/>
        <v>1993</v>
      </c>
      <c r="P9" s="1" t="n">
        <f t="shared" si="3"/>
        <v>1994</v>
      </c>
      <c r="Q9" s="1" t="n">
        <f t="shared" si="3"/>
        <v>1995</v>
      </c>
      <c r="R9" s="1" t="n">
        <f t="shared" si="3"/>
        <v>1996</v>
      </c>
      <c r="S9" s="1" t="n">
        <f t="shared" si="3"/>
        <v>1997</v>
      </c>
      <c r="T9" s="1" t="n">
        <f t="shared" si="3"/>
        <v>1998</v>
      </c>
      <c r="U9" s="1" t="n">
        <f t="shared" si="3"/>
        <v>1999</v>
      </c>
      <c r="V9" s="1" t="n">
        <f t="shared" si="3"/>
        <v>2000</v>
      </c>
      <c r="W9" s="1" t="n">
        <f t="shared" si="3"/>
        <v>2001</v>
      </c>
      <c r="X9" s="1" t="n">
        <f t="shared" si="3"/>
        <v>2002</v>
      </c>
      <c r="Y9" s="1" t="n">
        <f t="shared" si="3"/>
        <v>2003</v>
      </c>
      <c r="Z9" s="1" t="n">
        <f t="shared" si="3"/>
        <v>2004</v>
      </c>
      <c r="AA9" s="1" t="n">
        <f t="shared" si="3"/>
        <v>2005</v>
      </c>
      <c r="AB9" s="1" t="n">
        <f t="shared" si="3"/>
        <v>2006</v>
      </c>
      <c r="AC9" s="1" t="n">
        <f t="shared" si="3"/>
        <v>2007</v>
      </c>
      <c r="AD9" s="1" t="n">
        <f t="shared" si="3"/>
        <v>2008</v>
      </c>
      <c r="AE9" s="1" t="n">
        <f t="shared" si="3"/>
        <v>2009</v>
      </c>
      <c r="AF9" s="1" t="n">
        <f t="shared" si="3"/>
        <v>2010</v>
      </c>
      <c r="AG9" s="1" t="n">
        <f t="shared" si="3"/>
        <v>2011</v>
      </c>
      <c r="AH9" s="1" t="n">
        <f t="shared" si="3"/>
        <v>2012</v>
      </c>
      <c r="AI9" s="1" t="n">
        <f t="shared" si="3"/>
        <v>2013</v>
      </c>
      <c r="AJ9" s="1" t="n">
        <f t="shared" si="3"/>
        <v>2014</v>
      </c>
      <c r="AK9" s="1" t="n">
        <f t="shared" si="3"/>
        <v>2015</v>
      </c>
      <c r="AL9" s="1" t="n">
        <f t="shared" si="3"/>
        <v>2016</v>
      </c>
      <c r="AM9" s="1" t="n">
        <f t="shared" si="3"/>
        <v>2017</v>
      </c>
      <c r="AN9" s="1" t="n">
        <f t="shared" si="3"/>
        <v>2018</v>
      </c>
      <c r="AO9" s="1" t="n">
        <f t="shared" si="3"/>
        <v>2019</v>
      </c>
      <c r="AP9" s="1" t="n">
        <f t="shared" si="3"/>
        <v>2020</v>
      </c>
      <c r="AQ9" s="1" t="n">
        <f t="shared" si="3"/>
        <v>2021</v>
      </c>
      <c r="AR9" s="1" t="n">
        <f t="shared" si="3"/>
        <v>2022</v>
      </c>
    </row>
    <row r="10">
      <c r="A10" s="31" t="str">
        <f t="shared" ref="A10:A15" si="4">K10</f>
        <v>1 Offer</v>
      </c>
      <c r="B10" s="54" t="n">
        <f t="shared" si="1"/>
        <v>24.032016996473928</v>
      </c>
      <c r="C10" s="54" t="n">
        <f t="shared" si="2"/>
        <v>36.846717650104047</v>
      </c>
      <c r="D10" s="54" t="n">
        <f t="shared" si="2"/>
        <v>39.042666962386804</v>
      </c>
      <c r="E10" s="47" t="n">
        <f t="shared" ref="E10:E16" si="5">(D10/C10)-1</f>
        <v>5.9596877342928067E-2</v>
      </c>
      <c r="F10" s="47" t="n">
        <f t="shared" ref="F10:F16" si="6">(D10/B10)-1</f>
        <v>0.62461049224937293</v>
      </c>
      <c r="G10" s="23" t="n">
        <f>AR19</f>
        <v>9.4232964251156126E-2</v>
      </c>
      <c r="H10" s="23" t="n">
        <f>AQ19</f>
        <v>8.9026976145834325E-2</v>
      </c>
      <c r="I10" s="23" t="n">
        <f>AK19</f>
        <v>7.3074549546883263E-2</v>
      </c>
      <c r="J10" s="23"/>
      <c r="K10" s="1" t="s">
        <v>107</v>
      </c>
      <c r="L10" s="57" t="n">
        <f t="shared" ref="L10:AR14" si="7">IF(L2="","",L2/VLOOKUP(L$9,deflator,2,FALSE)/$A$1)</f>
        <v>8.2984451482916484</v>
      </c>
      <c r="M10" s="57" t="n">
        <f t="shared" si="7"/>
        <v>11.014807771337972</v>
      </c>
      <c r="N10" s="57" t="n">
        <f t="shared" si="7"/>
        <v>9.7711703841698174</v>
      </c>
      <c r="O10" s="57" t="n">
        <f t="shared" si="7"/>
        <v>8.8208780916706804</v>
      </c>
      <c r="P10" s="57" t="n">
        <f t="shared" si="7"/>
        <v>7.8176991220501995</v>
      </c>
      <c r="Q10" s="57" t="n">
        <f t="shared" si="7"/>
        <v>8.6949119714762784</v>
      </c>
      <c r="R10" s="57" t="n">
        <f t="shared" si="7"/>
        <v>9.2253932242119312</v>
      </c>
      <c r="S10" s="57" t="n">
        <f t="shared" si="7"/>
        <v>8.5597041814351424</v>
      </c>
      <c r="T10" s="57" t="n">
        <f t="shared" si="7"/>
        <v>9.8394172586161535</v>
      </c>
      <c r="U10" s="57" t="n">
        <f t="shared" si="7"/>
        <v>11.324341921982553</v>
      </c>
      <c r="V10" s="57" t="n">
        <f t="shared" si="7"/>
        <v>17.241656490302301</v>
      </c>
      <c r="W10" s="57" t="n">
        <f t="shared" si="7"/>
        <v>18.653608435835849</v>
      </c>
      <c r="X10" s="57" t="n">
        <f t="shared" si="7"/>
        <v>20.257225932171664</v>
      </c>
      <c r="Y10" s="57" t="n">
        <f t="shared" si="7"/>
        <v>31.379984177592188</v>
      </c>
      <c r="Z10" s="57" t="n">
        <f t="shared" si="7"/>
        <v>28.201555417290535</v>
      </c>
      <c r="AA10" s="57" t="n">
        <f t="shared" si="7"/>
        <v>42.406825324480849</v>
      </c>
      <c r="AB10" s="57" t="n">
        <f t="shared" si="7"/>
        <v>47.828022391603497</v>
      </c>
      <c r="AC10" s="57" t="n">
        <f t="shared" si="7"/>
        <v>48.110357600408534</v>
      </c>
      <c r="AD10" s="57" t="n">
        <f t="shared" si="7"/>
        <v>57.485778416521917</v>
      </c>
      <c r="AE10" s="57" t="n">
        <f t="shared" si="7"/>
        <v>52.939977350494893</v>
      </c>
      <c r="AF10" s="57" t="n">
        <f t="shared" si="7"/>
        <v>53.146408596734553</v>
      </c>
      <c r="AG10" s="57" t="n">
        <f t="shared" si="7"/>
        <v>46.924297717252529</v>
      </c>
      <c r="AH10" s="57" t="n">
        <f t="shared" si="7"/>
        <v>37.345820972519583</v>
      </c>
      <c r="AI10" s="57" t="n">
        <f t="shared" si="7"/>
        <v>27.907585528498497</v>
      </c>
      <c r="AJ10" s="57" t="n">
        <f t="shared" si="7"/>
        <v>25.835627411056446</v>
      </c>
      <c r="AK10" s="57" t="n">
        <f t="shared" si="7"/>
        <v>24.032016996473928</v>
      </c>
      <c r="AL10" s="57" t="n">
        <f t="shared" si="7"/>
        <v>24.071440421605981</v>
      </c>
      <c r="AM10" s="57" t="n">
        <f t="shared" si="7"/>
        <v>24.834405014960122</v>
      </c>
      <c r="AN10" s="57" t="n">
        <f t="shared" si="7"/>
        <v>31.403987574829699</v>
      </c>
      <c r="AO10" s="57" t="n">
        <f t="shared" si="7"/>
        <v>37.220415918399944</v>
      </c>
      <c r="AP10" s="57" t="n">
        <f t="shared" si="7"/>
        <v>38.596766316147104</v>
      </c>
      <c r="AQ10" s="57" t="n">
        <f t="shared" si="7"/>
        <v>36.846717650104047</v>
      </c>
      <c r="AR10" s="57" t="n">
        <f t="shared" si="7"/>
        <v>39.042666962386804</v>
      </c>
    </row>
    <row r="11">
      <c r="A11" s="58" t="str">
        <f t="shared" si="4"/>
        <v>2 Offers</v>
      </c>
      <c r="B11" s="54" t="n">
        <f t="shared" si="1"/>
        <v>49.41443763783812</v>
      </c>
      <c r="C11" s="54" t="n">
        <f t="shared" si="2"/>
        <v>46.666000157653833</v>
      </c>
      <c r="D11" s="54" t="n">
        <f t="shared" si="2"/>
        <v>49.5335630714684</v>
      </c>
      <c r="E11" s="47" t="n">
        <f t="shared" si="5"/>
        <v>6.1448654354925525E-2</v>
      </c>
      <c r="F11" s="47" t="n">
        <f t="shared" si="6"/>
        <v>2.4107414619054524E-3</v>
      </c>
      <c r="G11" s="23" t="n">
        <f>AR20</f>
        <v>0.11955367912347957</v>
      </c>
      <c r="H11" s="23" t="n">
        <f>AQ20</f>
        <v>0.11275177676091365</v>
      </c>
      <c r="I11" s="23" t="n">
        <f>AK20</f>
        <v>0.15025529367873638</v>
      </c>
      <c r="J11" s="23"/>
      <c r="K11" s="1" t="s">
        <v>106</v>
      </c>
      <c r="L11" s="57" t="n">
        <f t="shared" si="7"/>
        <v>86.668262131793796</v>
      </c>
      <c r="M11" s="57" t="n">
        <f t="shared" si="7"/>
        <v>125.98753861622248</v>
      </c>
      <c r="N11" s="57" t="n">
        <f t="shared" si="7"/>
        <v>115.38216935113564</v>
      </c>
      <c r="O11" s="57" t="n">
        <f t="shared" si="7"/>
        <v>106.29126305635161</v>
      </c>
      <c r="P11" s="57" t="n">
        <f t="shared" si="7"/>
        <v>104.74206871502035</v>
      </c>
      <c r="Q11" s="57" t="n">
        <f t="shared" si="7"/>
        <v>101.3642054664132</v>
      </c>
      <c r="R11" s="57" t="n">
        <f t="shared" si="7"/>
        <v>104.92935415791064</v>
      </c>
      <c r="S11" s="57" t="n">
        <f t="shared" si="7"/>
        <v>56.180315386308138</v>
      </c>
      <c r="T11" s="57" t="n">
        <f t="shared" si="7"/>
        <v>52.207925444376762</v>
      </c>
      <c r="U11" s="57" t="n">
        <f t="shared" si="7"/>
        <v>52.181257336515223</v>
      </c>
      <c r="V11" s="57" t="n">
        <f t="shared" si="7"/>
        <v>54.612706544257826</v>
      </c>
      <c r="W11" s="57" t="n">
        <f t="shared" si="7"/>
        <v>48.674118518880903</v>
      </c>
      <c r="X11" s="57" t="n">
        <f t="shared" si="7"/>
        <v>56.067381123271119</v>
      </c>
      <c r="Y11" s="57" t="n">
        <f t="shared" si="7"/>
        <v>60.712060802183061</v>
      </c>
      <c r="Z11" s="57" t="n">
        <f t="shared" si="7"/>
        <v>59.249707374467057</v>
      </c>
      <c r="AA11" s="57" t="n">
        <f t="shared" si="7"/>
        <v>72.160111766911172</v>
      </c>
      <c r="AB11" s="57" t="n">
        <f t="shared" si="7"/>
        <v>74.571172604289089</v>
      </c>
      <c r="AC11" s="57" t="n">
        <f t="shared" si="7"/>
        <v>73.729738309884908</v>
      </c>
      <c r="AD11" s="57" t="n">
        <f t="shared" si="7"/>
        <v>74.221649868678028</v>
      </c>
      <c r="AE11" s="57" t="n">
        <f t="shared" si="7"/>
        <v>74.242377405230059</v>
      </c>
      <c r="AF11" s="57" t="n">
        <f t="shared" si="7"/>
        <v>68.008516568844144</v>
      </c>
      <c r="AG11" s="57" t="n">
        <f t="shared" si="7"/>
        <v>70.774653403251506</v>
      </c>
      <c r="AH11" s="57" t="n">
        <f t="shared" si="7"/>
        <v>66.131841054901074</v>
      </c>
      <c r="AI11" s="57" t="n">
        <f t="shared" si="7"/>
        <v>59.901585979369329</v>
      </c>
      <c r="AJ11" s="57" t="n">
        <f t="shared" si="7"/>
        <v>57.758242806429152</v>
      </c>
      <c r="AK11" s="57" t="n">
        <f t="shared" si="7"/>
        <v>49.41443763783812</v>
      </c>
      <c r="AL11" s="57" t="n">
        <f t="shared" si="7"/>
        <v>57.19005577442784</v>
      </c>
      <c r="AM11" s="57" t="n">
        <f t="shared" si="7"/>
        <v>56.157174487848536</v>
      </c>
      <c r="AN11" s="57" t="n">
        <f t="shared" si="7"/>
        <v>59.238056423621643</v>
      </c>
      <c r="AO11" s="57" t="n">
        <f t="shared" si="7"/>
        <v>53.027630593020369</v>
      </c>
      <c r="AP11" s="57" t="n">
        <f t="shared" si="7"/>
        <v>50.025218415605877</v>
      </c>
      <c r="AQ11" s="57" t="n">
        <f t="shared" si="7"/>
        <v>46.666000157653833</v>
      </c>
      <c r="AR11" s="57" t="n">
        <f t="shared" si="7"/>
        <v>49.5335630714684</v>
      </c>
    </row>
    <row r="12">
      <c r="A12" s="58" t="str">
        <f t="shared" si="4"/>
        <v>3+ Offers</v>
      </c>
      <c r="B12" s="54" t="n">
        <f t="shared" si="1"/>
        <v>108.47432018646003</v>
      </c>
      <c r="C12" s="54" t="n">
        <f t="shared" si="2"/>
        <v>129.98821202711676</v>
      </c>
      <c r="D12" s="54" t="n">
        <f t="shared" si="2"/>
        <v>150.03665497799702</v>
      </c>
      <c r="E12" s="47" t="n">
        <f t="shared" si="5"/>
        <v>0.15423277725135542</v>
      </c>
      <c r="F12" s="47" t="n">
        <f t="shared" si="6"/>
        <v>0.38315367840143311</v>
      </c>
      <c r="G12" s="23" t="n">
        <f>AR21</f>
        <v>0.36212686901039282</v>
      </c>
      <c r="H12" s="23" t="n">
        <f>AQ21</f>
        <v>0.31407023988594274</v>
      </c>
      <c r="I12" s="23" t="n">
        <f>AK21</f>
        <v>0.32983965042106084</v>
      </c>
      <c r="J12" s="23"/>
      <c r="K12" s="1" t="s">
        <v>105</v>
      </c>
      <c r="L12" s="57" t="n">
        <f t="shared" si="7"/>
        <v>8.1384448821214203E-4</v>
      </c>
      <c r="M12" s="57" t="str">
        <f t="shared" si="7"/>
      </c>
      <c r="N12" s="57" t="str">
        <f t="shared" si="7"/>
      </c>
      <c r="O12" s="57" t="str">
        <f t="shared" si="7"/>
      </c>
      <c r="P12" s="57" t="str">
        <f t="shared" si="7"/>
      </c>
      <c r="Q12" s="57" t="n">
        <f t="shared" si="7"/>
        <v>5.8186094111992862E-3</v>
      </c>
      <c r="R12" s="57" t="n">
        <f t="shared" si="7"/>
        <v>0.43584450114720802</v>
      </c>
      <c r="S12" s="57" t="n">
        <f t="shared" si="7"/>
        <v>44.726791896104899</v>
      </c>
      <c r="T12" s="57" t="n">
        <f t="shared" si="7"/>
        <v>45.991141641935897</v>
      </c>
      <c r="U12" s="57" t="n">
        <f t="shared" si="7"/>
        <v>50.680164339986078</v>
      </c>
      <c r="V12" s="57" t="n">
        <f t="shared" si="7"/>
        <v>53.18073019670576</v>
      </c>
      <c r="W12" s="57" t="n">
        <f t="shared" si="7"/>
        <v>67.312294388799756</v>
      </c>
      <c r="X12" s="57" t="n">
        <f t="shared" si="7"/>
        <v>78.501621569135878</v>
      </c>
      <c r="Y12" s="57" t="n">
        <f t="shared" si="7"/>
        <v>97.07494232809799</v>
      </c>
      <c r="Z12" s="57" t="n">
        <f t="shared" si="7"/>
        <v>115.70799987196938</v>
      </c>
      <c r="AA12" s="57" t="n">
        <f t="shared" si="7"/>
        <v>123.63723919427144</v>
      </c>
      <c r="AB12" s="57" t="n">
        <f t="shared" si="7"/>
        <v>132.06731255662388</v>
      </c>
      <c r="AC12" s="57" t="n">
        <f t="shared" si="7"/>
        <v>149.038981653055</v>
      </c>
      <c r="AD12" s="57" t="n">
        <f t="shared" si="7"/>
        <v>172.41637285152433</v>
      </c>
      <c r="AE12" s="57" t="n">
        <f t="shared" si="7"/>
        <v>182.55340654687518</v>
      </c>
      <c r="AF12" s="57" t="n">
        <f t="shared" si="7"/>
        <v>166.16794269445984</v>
      </c>
      <c r="AG12" s="57" t="n">
        <f t="shared" si="7"/>
        <v>158.224998638421</v>
      </c>
      <c r="AH12" s="57" t="n">
        <f t="shared" si="7"/>
        <v>155.18197966856999</v>
      </c>
      <c r="AI12" s="57" t="n">
        <f t="shared" si="7"/>
        <v>123.17014439433154</v>
      </c>
      <c r="AJ12" s="57" t="n">
        <f t="shared" si="7"/>
        <v>116.24991938598801</v>
      </c>
      <c r="AK12" s="57" t="n">
        <f t="shared" si="7"/>
        <v>108.47432018646003</v>
      </c>
      <c r="AL12" s="57" t="n">
        <f t="shared" si="7"/>
        <v>105.74518263204797</v>
      </c>
      <c r="AM12" s="57" t="n">
        <f t="shared" si="7"/>
        <v>113.17882494074868</v>
      </c>
      <c r="AN12" s="57" t="n">
        <f t="shared" si="7"/>
        <v>129.55980951827289</v>
      </c>
      <c r="AO12" s="57" t="n">
        <f t="shared" si="7"/>
        <v>141.27322595552928</v>
      </c>
      <c r="AP12" s="57" t="n">
        <f t="shared" si="7"/>
        <v>144.14409726558443</v>
      </c>
      <c r="AQ12" s="57" t="n">
        <f t="shared" si="7"/>
        <v>129.98821202711676</v>
      </c>
      <c r="AR12" s="57" t="n">
        <f t="shared" si="7"/>
        <v>150.03665497799702</v>
      </c>
    </row>
    <row r="13">
      <c r="A13" s="58" t="str">
        <f t="shared" si="4"/>
        <v>No Comp.</v>
      </c>
      <c r="B13" s="54" t="n">
        <f t="shared" si="1"/>
        <v>144.77834115050655</v>
      </c>
      <c r="C13" s="54" t="n">
        <f t="shared" si="2"/>
        <v>198.72238174250839</v>
      </c>
      <c r="D13" s="54" t="n">
        <f t="shared" si="2"/>
        <v>174.36558305901099</v>
      </c>
      <c r="E13" s="47" t="n">
        <f t="shared" si="5"/>
        <v>-0.12256696236188114</v>
      </c>
      <c r="F13" s="47" t="n">
        <f t="shared" si="6"/>
        <v>0.20436234918416818</v>
      </c>
      <c r="G13" s="23" t="n">
        <f>AR22</f>
        <v>0.42084691014733122</v>
      </c>
      <c r="H13" s="23" t="n">
        <f>AQ22</f>
        <v>0.48014189233986543</v>
      </c>
      <c r="I13" s="23" t="n">
        <f>AK22</f>
        <v>0.44022988437760097</v>
      </c>
      <c r="J13" s="23"/>
      <c r="K13" s="1" t="s">
        <v>104</v>
      </c>
      <c r="L13" s="57" t="n">
        <f t="shared" si="7"/>
        <v>86.205188217420755</v>
      </c>
      <c r="M13" s="57" t="n">
        <f t="shared" si="7"/>
        <v>115.796932367075</v>
      </c>
      <c r="N13" s="57" t="n">
        <f t="shared" si="7"/>
        <v>99.503478761014307</v>
      </c>
      <c r="O13" s="57" t="n">
        <f t="shared" si="7"/>
        <v>104.12247552469773</v>
      </c>
      <c r="P13" s="57" t="n">
        <f t="shared" si="7"/>
        <v>94.926882326142007</v>
      </c>
      <c r="Q13" s="57" t="n">
        <f t="shared" si="7"/>
        <v>91.780340257214732</v>
      </c>
      <c r="R13" s="57" t="n">
        <f t="shared" si="7"/>
        <v>87.899682682040137</v>
      </c>
      <c r="S13" s="57" t="n">
        <f t="shared" si="7"/>
        <v>82.377517833437125</v>
      </c>
      <c r="T13" s="57" t="n">
        <f t="shared" si="7"/>
        <v>79.528081608464731</v>
      </c>
      <c r="U13" s="57" t="n">
        <f t="shared" si="7"/>
        <v>78.361431143930247</v>
      </c>
      <c r="V13" s="57" t="n">
        <f t="shared" si="7"/>
        <v>79.337155395718227</v>
      </c>
      <c r="W13" s="57" t="n">
        <f t="shared" si="7"/>
        <v>88.298223653123202</v>
      </c>
      <c r="X13" s="57" t="n">
        <f t="shared" si="7"/>
        <v>99.650306593020971</v>
      </c>
      <c r="Y13" s="57" t="n">
        <f t="shared" si="7"/>
        <v>122.55745045704604</v>
      </c>
      <c r="Z13" s="57" t="n">
        <f t="shared" si="7"/>
        <v>127.50818894418258</v>
      </c>
      <c r="AA13" s="57" t="n">
        <f t="shared" si="7"/>
        <v>134.10860825968027</v>
      </c>
      <c r="AB13" s="57" t="n">
        <f t="shared" si="7"/>
        <v>149.73936430117291</v>
      </c>
      <c r="AC13" s="57" t="n">
        <f t="shared" si="7"/>
        <v>174.04818846135387</v>
      </c>
      <c r="AD13" s="57" t="n">
        <f t="shared" si="7"/>
        <v>197.4661306455219</v>
      </c>
      <c r="AE13" s="57" t="n">
        <f t="shared" si="7"/>
        <v>191.76814873372464</v>
      </c>
      <c r="AF13" s="57" t="n">
        <f t="shared" si="7"/>
        <v>181.01956603793857</v>
      </c>
      <c r="AG13" s="57" t="n">
        <f t="shared" si="7"/>
        <v>191.06249165594167</v>
      </c>
      <c r="AH13" s="57" t="n">
        <f t="shared" si="7"/>
        <v>187.23848622686717</v>
      </c>
      <c r="AI13" s="57" t="n">
        <f t="shared" si="7"/>
        <v>163.98225207849455</v>
      </c>
      <c r="AJ13" s="57" t="n">
        <f t="shared" si="7"/>
        <v>141.17888088125159</v>
      </c>
      <c r="AK13" s="57" t="n">
        <f t="shared" si="7"/>
        <v>144.77834115050655</v>
      </c>
      <c r="AL13" s="57" t="n">
        <f t="shared" si="7"/>
        <v>165.8228984508485</v>
      </c>
      <c r="AM13" s="57" t="n">
        <f t="shared" si="7"/>
        <v>178.27364516471775</v>
      </c>
      <c r="AN13" s="57" t="n">
        <f t="shared" si="7"/>
        <v>187.21274519256201</v>
      </c>
      <c r="AO13" s="57" t="n">
        <f t="shared" si="7"/>
        <v>196.65931508481637</v>
      </c>
      <c r="AP13" s="57" t="n">
        <f t="shared" si="7"/>
        <v>232.45868765658565</v>
      </c>
      <c r="AQ13" s="57" t="n">
        <f t="shared" si="7"/>
        <v>198.72238174250839</v>
      </c>
      <c r="AR13" s="57" t="n">
        <f t="shared" si="7"/>
        <v>174.36558305901099</v>
      </c>
    </row>
    <row r="14">
      <c r="A14" s="58" t="str">
        <f t="shared" si="4"/>
        <v>Unlabeled</v>
      </c>
      <c r="B14" s="54" t="n">
        <f t="shared" si="1"/>
        <v>2.1707456356743697</v>
      </c>
      <c r="C14" s="54" t="n">
        <f t="shared" si="2"/>
        <v>1.6593029432512092</v>
      </c>
      <c r="D14" s="54" t="n">
        <f t="shared" si="2"/>
        <v>1.3422239783397998</v>
      </c>
      <c r="E14" s="47" t="n">
        <f t="shared" si="5"/>
        <v>-0.19109166665499333</v>
      </c>
      <c r="F14" s="47" t="n">
        <f t="shared" si="6"/>
        <v>-0.38167606730080061</v>
      </c>
      <c r="G14" s="23" t="n">
        <f t="shared" ref="G14" si="8">AR23</f>
        <v>3.2395774676404602E-3</v>
      </c>
      <c r="H14" s="23" t="n">
        <f t="shared" ref="H14" si="9">AQ23</f>
        <v>4.0091148674438557E-3</v>
      </c>
      <c r="I14" s="23" t="n">
        <f t="shared" ref="I14" si="10">AK23</f>
        <v>6.6006219757185425E-3</v>
      </c>
      <c r="J14" s="23"/>
      <c r="K14" s="1" t="s">
        <v>6</v>
      </c>
      <c r="L14" s="57" t="n">
        <f t="shared" si="7"/>
        <v>58.026971888550285</v>
      </c>
      <c r="M14" s="57" t="n">
        <f t="shared" si="7"/>
        <v>8.4914503653074433</v>
      </c>
      <c r="N14" s="57" t="n">
        <f t="shared" si="7"/>
        <v>6.3958242128789919</v>
      </c>
      <c r="O14" s="57" t="n">
        <f t="shared" si="7"/>
        <v>2.7954534100323865</v>
      </c>
      <c r="P14" s="57" t="n">
        <f t="shared" si="7"/>
        <v>2.2688005532011446</v>
      </c>
      <c r="Q14" s="57" t="n">
        <f t="shared" si="7"/>
        <v>2.5600199420665199</v>
      </c>
      <c r="R14" s="57" t="n">
        <f t="shared" si="7"/>
        <v>1.3393887204643493</v>
      </c>
      <c r="S14" s="57" t="n">
        <f t="shared" si="7"/>
        <v>4.2570721407910117</v>
      </c>
      <c r="T14" s="57" t="n">
        <f t="shared" si="7"/>
        <v>7.7591672247264389</v>
      </c>
      <c r="U14" s="57" t="n">
        <f t="shared" si="7"/>
        <v>8.9820999832146118</v>
      </c>
      <c r="V14" s="57" t="n">
        <f t="shared" si="7"/>
        <v>9.1925039543949207</v>
      </c>
      <c r="W14" s="57" t="n">
        <f t="shared" si="7"/>
        <v>4.2084280829915075</v>
      </c>
      <c r="X14" s="57" t="n">
        <f t="shared" si="7"/>
        <v>9.2334035902015597</v>
      </c>
      <c r="Y14" s="57" t="n">
        <f t="shared" si="7"/>
        <v>10.617790249865021</v>
      </c>
      <c r="Z14" s="57" t="n">
        <f t="shared" si="7"/>
        <v>11.098710020536735</v>
      </c>
      <c r="AA14" s="57" t="n">
        <f t="shared" si="7"/>
        <v>11.213376846088362</v>
      </c>
      <c r="AB14" s="57" t="n">
        <f t="shared" si="7"/>
        <v>8.474830493521095</v>
      </c>
      <c r="AC14" s="57" t="n">
        <f t="shared" si="7"/>
        <v>1.6295505551863689</v>
      </c>
      <c r="AD14" s="57" t="n">
        <f t="shared" si="7"/>
        <v>2.2741666778454701</v>
      </c>
      <c r="AE14" s="57" t="n">
        <f t="shared" si="7"/>
        <v>1.9988577732300987</v>
      </c>
      <c r="AF14" s="57" t="n">
        <f t="shared" si="7"/>
        <v>5.7643517369924808</v>
      </c>
      <c r="AG14" s="57" t="n">
        <f t="shared" si="7"/>
        <v>5.656183592803826</v>
      </c>
      <c r="AH14" s="57" t="n">
        <f t="shared" si="7"/>
        <v>4.4734291157918493</v>
      </c>
      <c r="AI14" s="57" t="n">
        <f t="shared" si="7"/>
        <v>4.1777024145746218</v>
      </c>
      <c r="AJ14" s="57" t="n">
        <f t="shared" si="7"/>
        <v>2.6574792342758409</v>
      </c>
      <c r="AK14" s="57" t="n">
        <f t="shared" si="7"/>
        <v>2.1707456356743697</v>
      </c>
      <c r="AL14" s="57" t="n">
        <f t="shared" si="7"/>
        <v>2.0986268094664728</v>
      </c>
      <c r="AM14" s="57" t="n">
        <f t="shared" si="7"/>
        <v>2.2673527892485237</v>
      </c>
      <c r="AN14" s="57" t="n">
        <f t="shared" si="7"/>
        <v>2.4811802426693026</v>
      </c>
      <c r="AO14" s="57" t="n">
        <f t="shared" si="7"/>
        <v>1.7279085787061856</v>
      </c>
      <c r="AP14" s="57" t="n">
        <f t="shared" si="7"/>
        <v>1.8474333578140119</v>
      </c>
      <c r="AQ14" s="57" t="n">
        <f t="shared" si="7"/>
        <v>1.6593029432512092</v>
      </c>
      <c r="AR14" s="57" t="n">
        <f t="shared" si="7"/>
        <v>1.3422239783397998</v>
      </c>
    </row>
    <row r="15">
      <c r="A15" s="58" t="str">
        <f t="shared" si="4"/>
        <v>Grand Total</v>
      </c>
      <c r="B15" s="54" t="n">
        <f t="shared" si="1"/>
        <v>328.86986160695301</v>
      </c>
      <c r="C15" s="54" t="n">
        <f t="shared" si="2"/>
        <v>413.88261452063426</v>
      </c>
      <c r="D15" s="54" t="n">
        <f t="shared" si="2"/>
        <v>414.32069204920293</v>
      </c>
      <c r="E15" s="47" t="n">
        <f t="shared" si="5"/>
        <v>1.0584583966544159E-3</v>
      </c>
      <c r="F15" s="47" t="n">
        <f t="shared" si="6"/>
        <v>0.25983174628624384</v>
      </c>
      <c r="G15" s="23" t="b">
        <f>AR24</f>
        <v>1</v>
      </c>
      <c r="H15" s="23" t="b">
        <f>AQ24</f>
        <v>1</v>
      </c>
      <c r="I15" s="23" t="b">
        <f>AK24</f>
        <v>1</v>
      </c>
      <c r="J15" s="23"/>
      <c r="K15" s="1" t="s">
        <v>27</v>
      </c>
      <c r="L15" s="57" t="n">
        <f t="shared" ref="L15:AR15" si="11">IF(L7="","",L7/VLOOKUP(L$9,deflator,2,FALSE)/$A$1)</f>
        <v>239.19968123054471</v>
      </c>
      <c r="M15" s="57" t="n">
        <f t="shared" si="11"/>
        <v>261.29072911994291</v>
      </c>
      <c r="N15" s="57" t="n">
        <f t="shared" si="11"/>
        <v>231.05264270919878</v>
      </c>
      <c r="O15" s="57" t="n">
        <f t="shared" si="11"/>
        <v>222.03007008275242</v>
      </c>
      <c r="P15" s="57" t="n">
        <f t="shared" si="11"/>
        <v>209.75545071641369</v>
      </c>
      <c r="Q15" s="57" t="n">
        <f t="shared" si="11"/>
        <v>204.40529624658194</v>
      </c>
      <c r="R15" s="57" t="n">
        <f t="shared" si="11"/>
        <v>203.82966328577427</v>
      </c>
      <c r="S15" s="57" t="n">
        <f t="shared" si="11"/>
        <v>196.10140143807629</v>
      </c>
      <c r="T15" s="57" t="n">
        <f t="shared" si="11"/>
        <v>195.32573317812</v>
      </c>
      <c r="U15" s="57" t="n">
        <f t="shared" si="11"/>
        <v>201.52929472562869</v>
      </c>
      <c r="V15" s="57" t="n">
        <f t="shared" si="11"/>
        <v>213.56475258137903</v>
      </c>
      <c r="W15" s="57" t="n">
        <f t="shared" si="11"/>
        <v>227.14667307963123</v>
      </c>
      <c r="X15" s="57" t="n">
        <f t="shared" si="11"/>
        <v>263.70993880780117</v>
      </c>
      <c r="Y15" s="57" t="n">
        <f t="shared" si="11"/>
        <v>322.34222801478433</v>
      </c>
      <c r="Z15" s="57" t="n">
        <f t="shared" si="11"/>
        <v>341.7661616284463</v>
      </c>
      <c r="AA15" s="57" t="n">
        <f t="shared" si="11"/>
        <v>383.52616139143214</v>
      </c>
      <c r="AB15" s="57" t="n">
        <f t="shared" si="11"/>
        <v>412.68070234721057</v>
      </c>
      <c r="AC15" s="57" t="n">
        <f t="shared" si="11"/>
        <v>446.55681657988868</v>
      </c>
      <c r="AD15" s="57" t="n">
        <f t="shared" si="11"/>
        <v>503.86409846009167</v>
      </c>
      <c r="AE15" s="57" t="n">
        <f t="shared" si="11"/>
        <v>503.50276780955488</v>
      </c>
      <c r="AF15" s="57" t="n">
        <f t="shared" si="11"/>
        <v>474.10678563496958</v>
      </c>
      <c r="AG15" s="57" t="n">
        <f t="shared" si="11"/>
        <v>472.64262500767052</v>
      </c>
      <c r="AH15" s="57" t="n">
        <f t="shared" si="11"/>
        <v>450.37155703864966</v>
      </c>
      <c r="AI15" s="57" t="n">
        <f t="shared" si="11"/>
        <v>379.13927039526857</v>
      </c>
      <c r="AJ15" s="57" t="n">
        <f t="shared" si="11"/>
        <v>343.68014971900107</v>
      </c>
      <c r="AK15" s="57" t="n">
        <f t="shared" si="11"/>
        <v>328.86986160695301</v>
      </c>
      <c r="AL15" s="57" t="n">
        <f t="shared" si="11"/>
        <v>354.9282040883968</v>
      </c>
      <c r="AM15" s="57" t="n">
        <f t="shared" si="11"/>
        <v>374.71140239752361</v>
      </c>
      <c r="AN15" s="57" t="n">
        <f t="shared" si="11"/>
        <v>409.89577895195555</v>
      </c>
      <c r="AO15" s="57" t="n">
        <f t="shared" si="11"/>
        <v>429.90849613047209</v>
      </c>
      <c r="AP15" s="57" t="n">
        <f t="shared" si="11"/>
        <v>467.07220301173714</v>
      </c>
      <c r="AQ15" s="57" t="n">
        <f t="shared" si="11"/>
        <v>413.88261452063426</v>
      </c>
      <c r="AR15" s="57" t="n">
        <f t="shared" si="11"/>
        <v>414.32069204920293</v>
      </c>
    </row>
    <row r="16">
      <c r="A16" s="29" t="s">
        <v>110</v>
      </c>
      <c r="B16" s="58" t="n">
        <f>SUM(AK11:AK12)</f>
        <v>157.88875782429815</v>
      </c>
      <c r="C16" s="25" t="n">
        <f>SUM(C11:C12)</f>
        <v>176.65421218477059</v>
      </c>
      <c r="D16" s="25" t="n">
        <f>SUM(D11:D12)</f>
        <v>199.57021804946541</v>
      </c>
      <c r="E16" s="47" t="n">
        <f t="shared" si="5"/>
        <v>0.12972238579132167</v>
      </c>
      <c r="F16" s="47" t="n">
        <f t="shared" si="6"/>
        <v>0.26399257806278542</v>
      </c>
      <c r="G16" s="26" t="n">
        <f>SUM(G11:G12)</f>
        <v>0.4816805481338724</v>
      </c>
      <c r="H16" s="26" t="n">
        <f>SUM(H11:H12)</f>
        <v>0.42682201664685637</v>
      </c>
      <c r="I16" s="26" t="n">
        <f>SUM(I11:I12)</f>
        <v>0.48009494409979725</v>
      </c>
      <c r="J16" s="26"/>
      <c r="K16" s="1" t="s">
        <v>88</v>
      </c>
      <c r="L16" s="57" t="b">
        <f t="shared" ref="L16:AR16" si="12">SUM(L10:L14)=L15</f>
        <v>1</v>
      </c>
      <c r="M16" s="57" t="b">
        <f t="shared" si="12"/>
        <v>1</v>
      </c>
      <c r="N16" s="57" t="b">
        <f t="shared" si="12"/>
        <v>1</v>
      </c>
      <c r="O16" s="57" t="b">
        <f t="shared" si="12"/>
        <v>1</v>
      </c>
      <c r="P16" s="57" t="b">
        <f t="shared" si="12"/>
        <v>1</v>
      </c>
      <c r="Q16" s="57" t="b">
        <f t="shared" si="12"/>
        <v>1</v>
      </c>
      <c r="R16" s="57" t="b">
        <f t="shared" si="12"/>
        <v>1</v>
      </c>
      <c r="S16" s="57" t="b">
        <f t="shared" si="12"/>
        <v>1</v>
      </c>
      <c r="T16" s="57" t="b">
        <f t="shared" si="12"/>
        <v>1</v>
      </c>
      <c r="U16" s="57" t="b">
        <f t="shared" si="12"/>
        <v>1</v>
      </c>
      <c r="V16" s="57" t="b">
        <f t="shared" si="12"/>
        <v>1</v>
      </c>
      <c r="W16" s="57" t="b">
        <f t="shared" si="12"/>
        <v>1</v>
      </c>
      <c r="X16" s="57" t="b">
        <f t="shared" si="12"/>
        <v>1</v>
      </c>
      <c r="Y16" s="57" t="b">
        <f t="shared" si="12"/>
        <v>1</v>
      </c>
      <c r="Z16" s="57" t="b">
        <f t="shared" si="12"/>
        <v>1</v>
      </c>
      <c r="AA16" s="57" t="b">
        <f t="shared" si="12"/>
        <v>1</v>
      </c>
      <c r="AB16" s="57" t="b">
        <f t="shared" si="12"/>
        <v>0</v>
      </c>
      <c r="AC16" s="57" t="b">
        <f t="shared" si="12"/>
        <v>1</v>
      </c>
      <c r="AD16" s="57" t="b">
        <f t="shared" si="12"/>
        <v>1</v>
      </c>
      <c r="AE16" s="57" t="b">
        <f t="shared" si="12"/>
        <v>1</v>
      </c>
      <c r="AF16" s="57" t="b">
        <f t="shared" si="12"/>
        <v>1</v>
      </c>
      <c r="AG16" s="57" t="b">
        <f t="shared" si="12"/>
        <v>1</v>
      </c>
      <c r="AH16" s="57" t="b">
        <f t="shared" si="12"/>
        <v>1</v>
      </c>
      <c r="AI16" s="57" t="b">
        <f t="shared" si="12"/>
        <v>1</v>
      </c>
      <c r="AJ16" s="57" t="b">
        <f t="shared" si="12"/>
        <v>1</v>
      </c>
      <c r="AK16" s="57" t="b">
        <f t="shared" si="12"/>
        <v>1</v>
      </c>
      <c r="AL16" s="57" t="b">
        <f t="shared" si="12"/>
        <v>1</v>
      </c>
      <c r="AM16" s="57" t="b">
        <f t="shared" si="12"/>
        <v>1</v>
      </c>
      <c r="AN16" s="57" t="b">
        <f t="shared" si="12"/>
        <v>1</v>
      </c>
      <c r="AO16" s="57" t="b">
        <f t="shared" si="12"/>
        <v>1</v>
      </c>
      <c r="AP16" s="57" t="b">
        <f t="shared" si="12"/>
        <v>1</v>
      </c>
      <c r="AQ16" s="57" t="b">
        <f t="shared" si="12"/>
        <v>1</v>
      </c>
      <c r="AR16" s="57" t="b">
        <f t="shared" si="12"/>
        <v>1</v>
      </c>
    </row>
    <row r="17">
      <c r="A17" s="29" t="s">
        <v>109</v>
      </c>
      <c r="B17" s="55" t="n">
        <f>SUM(AK10:AK12)</f>
        <v>181.92077482077207</v>
      </c>
      <c r="C17" s="25" t="n">
        <f>SUM(C10:C12)</f>
        <v>213.50092983487463</v>
      </c>
      <c r="D17" s="25" t="n">
        <f>SUM(D10:D12)</f>
        <v>238.61288501185223</v>
      </c>
      <c r="E17" s="47" t="n">
        <f>(D17/C17)-1</f>
        <v>0.11761988669744738</v>
      </c>
      <c r="F17" s="47" t="n">
        <f>(D17/B17)-1</f>
        <v>0.31163076480370688</v>
      </c>
      <c r="G17" s="26" t="n">
        <f>SUM(G10:G12)</f>
        <v>0.57591351238502853</v>
      </c>
      <c r="H17" s="26" t="n">
        <f>SUM(H10:H12)</f>
        <v>0.5158489927926907</v>
      </c>
      <c r="I17" s="26" t="n">
        <f>SUM(I10:I12)</f>
        <v>0.55316949364668044</v>
      </c>
      <c r="J17" s="26"/>
    </row>
    <row r="18">
      <c r="K18" s="1" t="s">
        <v>108</v>
      </c>
      <c r="L18" s="1" t="n">
        <f t="shared" ref="L18:AR18" si="13">L9</f>
        <v>1990</v>
      </c>
      <c r="M18" s="1" t="n">
        <f t="shared" si="13"/>
        <v>1991</v>
      </c>
      <c r="N18" s="1" t="n">
        <f t="shared" si="13"/>
        <v>1992</v>
      </c>
      <c r="O18" s="1" t="n">
        <f t="shared" si="13"/>
        <v>1993</v>
      </c>
      <c r="P18" s="1" t="n">
        <f t="shared" si="13"/>
        <v>1994</v>
      </c>
      <c r="Q18" s="1" t="n">
        <f t="shared" si="13"/>
        <v>1995</v>
      </c>
      <c r="R18" s="1" t="n">
        <f t="shared" si="13"/>
        <v>1996</v>
      </c>
      <c r="S18" s="1" t="n">
        <f t="shared" si="13"/>
        <v>1997</v>
      </c>
      <c r="T18" s="1" t="n">
        <f t="shared" si="13"/>
        <v>1998</v>
      </c>
      <c r="U18" s="1" t="n">
        <f t="shared" si="13"/>
        <v>1999</v>
      </c>
      <c r="V18" s="1" t="n">
        <f t="shared" si="13"/>
        <v>2000</v>
      </c>
      <c r="W18" s="1" t="n">
        <f t="shared" si="13"/>
        <v>2001</v>
      </c>
      <c r="X18" s="1" t="n">
        <f t="shared" si="13"/>
        <v>2002</v>
      </c>
      <c r="Y18" s="1" t="n">
        <f t="shared" si="13"/>
        <v>2003</v>
      </c>
      <c r="Z18" s="1" t="n">
        <f t="shared" si="13"/>
        <v>2004</v>
      </c>
      <c r="AA18" s="1" t="n">
        <f t="shared" si="13"/>
        <v>2005</v>
      </c>
      <c r="AB18" s="1" t="n">
        <f t="shared" si="13"/>
        <v>2006</v>
      </c>
      <c r="AC18" s="1" t="n">
        <f t="shared" si="13"/>
        <v>2007</v>
      </c>
      <c r="AD18" s="1" t="n">
        <f t="shared" si="13"/>
        <v>2008</v>
      </c>
      <c r="AE18" s="1" t="n">
        <f t="shared" si="13"/>
        <v>2009</v>
      </c>
      <c r="AF18" s="1" t="n">
        <f t="shared" si="13"/>
        <v>2010</v>
      </c>
      <c r="AG18" s="1" t="n">
        <f t="shared" si="13"/>
        <v>2011</v>
      </c>
      <c r="AH18" s="1" t="n">
        <f t="shared" si="13"/>
        <v>2012</v>
      </c>
      <c r="AI18" s="1" t="n">
        <f t="shared" si="13"/>
        <v>2013</v>
      </c>
      <c r="AJ18" s="1" t="n">
        <f t="shared" si="13"/>
        <v>2014</v>
      </c>
      <c r="AK18" s="1" t="n">
        <f t="shared" si="13"/>
        <v>2015</v>
      </c>
      <c r="AL18" s="1" t="n">
        <f t="shared" si="13"/>
        <v>2016</v>
      </c>
      <c r="AM18" s="1" t="n">
        <f t="shared" si="13"/>
        <v>2017</v>
      </c>
      <c r="AN18" s="1" t="n">
        <f t="shared" si="13"/>
        <v>2018</v>
      </c>
      <c r="AO18" s="1" t="n">
        <f t="shared" si="13"/>
        <v>2019</v>
      </c>
      <c r="AP18" s="1" t="n">
        <f t="shared" si="13"/>
        <v>2020</v>
      </c>
      <c r="AQ18" s="1" t="n">
        <f t="shared" si="13"/>
        <v>2021</v>
      </c>
      <c r="AR18" s="1" t="n">
        <f t="shared" si="13"/>
        <v>2022</v>
      </c>
    </row>
    <row r="19">
      <c r="K19" s="1" t="s">
        <v>107</v>
      </c>
      <c r="L19" s="23" t="n">
        <f t="shared" ref="L19:AR19" si="14">IF(L10="","",L10/L$15)</f>
        <v>3.4692542672301749E-2</v>
      </c>
      <c r="M19" s="23" t="n">
        <f t="shared" si="14"/>
        <v>4.2155371560395984E-2</v>
      </c>
      <c r="N19" s="23" t="n">
        <f t="shared" si="14"/>
        <v>4.2289801447836041E-2</v>
      </c>
      <c r="O19" s="23" t="n">
        <f t="shared" si="14"/>
        <v>3.9728303866152309E-2</v>
      </c>
      <c r="P19" s="23" t="n">
        <f t="shared" si="14"/>
        <v>3.7270540981648267E-2</v>
      </c>
      <c r="Q19" s="23" t="n">
        <f t="shared" si="14"/>
        <v>4.2537606075467208E-2</v>
      </c>
      <c r="R19" s="23" t="n">
        <f t="shared" si="14"/>
        <v>4.5260307432670878E-2</v>
      </c>
      <c r="S19" s="23" t="n">
        <f t="shared" si="14"/>
        <v>4.3649377917057232E-2</v>
      </c>
      <c r="T19" s="23" t="n">
        <f t="shared" si="14"/>
        <v>5.0374403303242513E-2</v>
      </c>
      <c r="U19" s="23" t="n">
        <f t="shared" si="14"/>
        <v>5.6192038668125326E-2</v>
      </c>
      <c r="V19" s="23" t="n">
        <f t="shared" si="14"/>
        <v>8.073268777689499E-2</v>
      </c>
      <c r="W19" s="23" t="n">
        <f t="shared" si="14"/>
        <v>8.212142481741927E-2</v>
      </c>
      <c r="X19" s="23" t="n">
        <f t="shared" si="14"/>
        <v>7.6816315773883939E-2</v>
      </c>
      <c r="Y19" s="23" t="n">
        <f t="shared" si="14"/>
        <v>9.7349901596364641E-2</v>
      </c>
      <c r="Z19" s="23" t="n">
        <f t="shared" si="14"/>
        <v>8.2517108431437031E-2</v>
      </c>
      <c r="AA19" s="23" t="n">
        <f t="shared" si="14"/>
        <v>0.11057088040781618</v>
      </c>
      <c r="AB19" s="23" t="n">
        <f t="shared" si="14"/>
        <v>0.11589595083940513</v>
      </c>
      <c r="AC19" s="23" t="n">
        <f t="shared" si="14"/>
        <v>0.1077362517246484</v>
      </c>
      <c r="AD19" s="23" t="n">
        <f t="shared" si="14"/>
        <v>0.11408984802094418</v>
      </c>
      <c r="AE19" s="23" t="n">
        <f t="shared" si="14"/>
        <v>0.1051433690837603</v>
      </c>
      <c r="AF19" s="23" t="n">
        <f t="shared" si="14"/>
        <v>0.11209797076739948</v>
      </c>
      <c r="AG19" s="23" t="n">
        <f t="shared" si="14"/>
        <v>9.9280714930209679E-2</v>
      </c>
      <c r="AH19" s="23" t="n">
        <f t="shared" si="14"/>
        <v>8.2922245840926112E-2</v>
      </c>
      <c r="AI19" s="23" t="n">
        <f t="shared" si="14"/>
        <v>7.3607741818471267E-2</v>
      </c>
      <c r="AJ19" s="23" t="n">
        <f t="shared" si="14"/>
        <v>7.5173464141528423E-2</v>
      </c>
      <c r="AK19" s="23" t="n">
        <f t="shared" si="14"/>
        <v>7.3074549546883263E-2</v>
      </c>
      <c r="AL19" s="23" t="n">
        <f t="shared" si="14"/>
        <v>6.7820590599249359E-2</v>
      </c>
      <c r="AM19" s="23" t="n">
        <f t="shared" si="14"/>
        <v>6.6276085691712727E-2</v>
      </c>
      <c r="AN19" s="23" t="n">
        <f t="shared" si="14"/>
        <v>7.6614566890942787E-2</v>
      </c>
      <c r="AO19" s="23" t="n">
        <f t="shared" si="14"/>
        <v>8.6577530459188673E-2</v>
      </c>
      <c r="AP19" s="23" t="n">
        <f t="shared" si="14"/>
        <v>8.2635545569337165E-2</v>
      </c>
      <c r="AQ19" s="23" t="n">
        <f t="shared" si="14"/>
        <v>8.9026976145834325E-2</v>
      </c>
      <c r="AR19" s="23" t="n">
        <f t="shared" si="14"/>
        <v>9.4232964251156126E-2</v>
      </c>
    </row>
    <row r="20">
      <c r="K20" s="1" t="s">
        <v>106</v>
      </c>
      <c r="L20" s="23" t="n">
        <f t="shared" ref="L20:AR20" si="15">IF(L11="","",L11/L$15)</f>
        <v>0.36232599343751404</v>
      </c>
      <c r="M20" s="23" t="n">
        <f t="shared" si="15"/>
        <v>0.482173780296618</v>
      </c>
      <c r="N20" s="23" t="n">
        <f t="shared" si="15"/>
        <v>0.49937610753214723</v>
      </c>
      <c r="O20" s="23" t="n">
        <f t="shared" si="15"/>
        <v>0.47872462958164175</v>
      </c>
      <c r="P20" s="23" t="n">
        <f t="shared" si="15"/>
        <v>0.4993532628462185</v>
      </c>
      <c r="Q20" s="23" t="n">
        <f t="shared" si="15"/>
        <v>0.49589813633856961</v>
      </c>
      <c r="R20" s="23" t="n">
        <f t="shared" si="15"/>
        <v>0.51478942007963313</v>
      </c>
      <c r="S20" s="23" t="n">
        <f t="shared" si="15"/>
        <v>0.28648604739343697</v>
      </c>
      <c r="T20" s="23" t="n">
        <f t="shared" si="15"/>
        <v>0.2672864685820362</v>
      </c>
      <c r="U20" s="23" t="n">
        <f t="shared" si="15"/>
        <v>0.25892641269626432</v>
      </c>
      <c r="V20" s="23" t="n">
        <f t="shared" si="15"/>
        <v>0.25571966293196069</v>
      </c>
      <c r="W20" s="23" t="n">
        <f t="shared" si="15"/>
        <v>0.21428497216781656</v>
      </c>
      <c r="X20" s="23" t="n">
        <f t="shared" si="15"/>
        <v>0.21261004183894078</v>
      </c>
      <c r="Y20" s="23" t="n">
        <f t="shared" si="15"/>
        <v>0.18834659416512589</v>
      </c>
      <c r="Z20" s="23" t="n">
        <f t="shared" si="15"/>
        <v>0.17336329346402887</v>
      </c>
      <c r="AA20" s="23" t="n">
        <f t="shared" si="15"/>
        <v>0.18814912522555027</v>
      </c>
      <c r="AB20" s="23" t="n">
        <f t="shared" si="15"/>
        <v>0.18069944191756351</v>
      </c>
      <c r="AC20" s="23" t="n">
        <f t="shared" si="15"/>
        <v>0.16510718361567037</v>
      </c>
      <c r="AD20" s="23" t="n">
        <f t="shared" si="15"/>
        <v>0.14730489847463646</v>
      </c>
      <c r="AE20" s="23" t="n">
        <f t="shared" si="15"/>
        <v>0.14745177614060609</v>
      </c>
      <c r="AF20" s="23" t="n">
        <f t="shared" si="15"/>
        <v>0.14344556675720338</v>
      </c>
      <c r="AG20" s="23" t="n">
        <f t="shared" si="15"/>
        <v>0.1497424262191818</v>
      </c>
      <c r="AH20" s="23" t="n">
        <f t="shared" si="15"/>
        <v>0.14683840491557912</v>
      </c>
      <c r="AI20" s="23" t="n">
        <f t="shared" si="15"/>
        <v>0.15799362043641488</v>
      </c>
      <c r="AJ20" s="23" t="n">
        <f t="shared" si="15"/>
        <v>0.16805812862236386</v>
      </c>
      <c r="AK20" s="23" t="n">
        <f t="shared" si="15"/>
        <v>0.15025529367873638</v>
      </c>
      <c r="AL20" s="23" t="n">
        <f t="shared" si="15"/>
        <v>0.16113133618478048</v>
      </c>
      <c r="AM20" s="23" t="n">
        <f t="shared" si="15"/>
        <v>0.14986780260364893</v>
      </c>
      <c r="AN20" s="23" t="n">
        <f t="shared" si="15"/>
        <v>0.14451980104573123</v>
      </c>
      <c r="AO20" s="23" t="n">
        <f t="shared" si="15"/>
        <v>0.12334631920585984</v>
      </c>
      <c r="AP20" s="23" t="n">
        <f t="shared" si="15"/>
        <v>0.10710382269173227</v>
      </c>
      <c r="AQ20" s="23" t="n">
        <f t="shared" si="15"/>
        <v>0.11275177676091365</v>
      </c>
      <c r="AR20" s="23" t="n">
        <f t="shared" si="15"/>
        <v>0.11955367912347957</v>
      </c>
    </row>
    <row r="21">
      <c r="K21" s="1" t="s">
        <v>105</v>
      </c>
      <c r="L21" s="23" t="n">
        <f t="shared" ref="L21:AR21" si="16">IF(L12="","",L12/L$15)</f>
        <v>3.4023644347073561E-6</v>
      </c>
      <c r="M21" s="23" t="str">
        <f t="shared" si="16"/>
      </c>
      <c r="N21" s="23" t="str">
        <f t="shared" si="16"/>
      </c>
      <c r="O21" s="23" t="str">
        <f t="shared" si="16"/>
      </c>
      <c r="P21" s="23" t="str">
        <f t="shared" si="16"/>
      </c>
      <c r="Q21" s="23" t="n">
        <f t="shared" si="16"/>
        <v>2.8466040352399063E-5</v>
      </c>
      <c r="R21" s="23" t="n">
        <f t="shared" si="16"/>
        <v>2.1382780804388769E-3</v>
      </c>
      <c r="S21" s="23" t="n">
        <f t="shared" si="16"/>
        <v>0.22807991971555824</v>
      </c>
      <c r="T21" s="23" t="n">
        <f t="shared" si="16"/>
        <v>0.23545869196864089</v>
      </c>
      <c r="U21" s="23" t="n">
        <f t="shared" si="16"/>
        <v>0.25147790255002084</v>
      </c>
      <c r="V21" s="23" t="n">
        <f t="shared" si="16"/>
        <v>0.24901454736282477</v>
      </c>
      <c r="W21" s="23" t="n">
        <f t="shared" si="16"/>
        <v>0.29633845601252529</v>
      </c>
      <c r="X21" s="23" t="n">
        <f t="shared" si="16"/>
        <v>0.29768169498666469</v>
      </c>
      <c r="Y21" s="23" t="n">
        <f t="shared" si="16"/>
        <v>0.3011549027440662</v>
      </c>
      <c r="Z21" s="23" t="n">
        <f t="shared" si="16"/>
        <v>0.33855897061500845</v>
      </c>
      <c r="AA21" s="23" t="n">
        <f t="shared" si="16"/>
        <v>0.32236976676041029</v>
      </c>
      <c r="AB21" s="23" t="n">
        <f t="shared" si="16"/>
        <v>0.32002299066920875</v>
      </c>
      <c r="AC21" s="23" t="n">
        <f t="shared" si="16"/>
        <v>0.33375144241335758</v>
      </c>
      <c r="AD21" s="23" t="n">
        <f t="shared" si="16"/>
        <v>0.34218824754226956</v>
      </c>
      <c r="AE21" s="23" t="n">
        <f t="shared" si="16"/>
        <v>0.362566838194471</v>
      </c>
      <c r="AF21" s="23" t="n">
        <f t="shared" si="16"/>
        <v>0.35048632023250137</v>
      </c>
      <c r="AG21" s="23" t="n">
        <f t="shared" si="16"/>
        <v>0.33476667204074784</v>
      </c>
      <c r="AH21" s="23" t="n">
        <f t="shared" si="16"/>
        <v>0.34456434302589117</v>
      </c>
      <c r="AI21" s="23" t="n">
        <f t="shared" si="16"/>
        <v>0.32486780983125674</v>
      </c>
      <c r="AJ21" s="23" t="n">
        <f t="shared" si="16"/>
        <v>0.33825031640912628</v>
      </c>
      <c r="AK21" s="23" t="n">
        <f t="shared" si="16"/>
        <v>0.32983965042106084</v>
      </c>
      <c r="AL21" s="23" t="n">
        <f t="shared" si="16"/>
        <v>0.29793400866421865</v>
      </c>
      <c r="AM21" s="23" t="n">
        <f t="shared" si="16"/>
        <v>0.30204264993430757</v>
      </c>
      <c r="AN21" s="23" t="n">
        <f t="shared" si="16"/>
        <v>0.3160798821825847</v>
      </c>
      <c r="AO21" s="23" t="n">
        <f t="shared" si="16"/>
        <v>0.32861231454391759</v>
      </c>
      <c r="AP21" s="23" t="n">
        <f t="shared" si="16"/>
        <v>0.30861202258692799</v>
      </c>
      <c r="AQ21" s="23" t="n">
        <f t="shared" si="16"/>
        <v>0.31407023988594274</v>
      </c>
      <c r="AR21" s="23" t="n">
        <f t="shared" si="16"/>
        <v>0.36212686901039282</v>
      </c>
    </row>
    <row r="22">
      <c r="K22" s="1" t="s">
        <v>104</v>
      </c>
      <c r="L22" s="23" t="n">
        <f t="shared" ref="L22:AR22" si="17">IF(L13="","",L13/L$15)</f>
        <v>0.36039006312192673</v>
      </c>
      <c r="M22" s="23" t="n">
        <f t="shared" si="17"/>
        <v>0.44317275533308176</v>
      </c>
      <c r="N22" s="23" t="n">
        <f t="shared" si="17"/>
        <v>0.43065284860753</v>
      </c>
      <c r="O22" s="23" t="n">
        <f t="shared" si="17"/>
        <v>0.46895663945829696</v>
      </c>
      <c r="P22" s="23" t="n">
        <f t="shared" si="17"/>
        <v>0.45255978808618313</v>
      </c>
      <c r="Q22" s="23" t="n">
        <f t="shared" si="17"/>
        <v>0.44901155665994386</v>
      </c>
      <c r="R22" s="23" t="n">
        <f t="shared" si="17"/>
        <v>0.43124087664709815</v>
      </c>
      <c r="S22" s="23" t="n">
        <f t="shared" si="17"/>
        <v>0.42007613015172557</v>
      </c>
      <c r="T22" s="23" t="n">
        <f t="shared" si="17"/>
        <v>0.40715619142687187</v>
      </c>
      <c r="U22" s="23" t="n">
        <f t="shared" si="17"/>
        <v>0.38883394719668485</v>
      </c>
      <c r="V22" s="23" t="n">
        <f t="shared" si="17"/>
        <v>0.37148993191414736</v>
      </c>
      <c r="W22" s="23" t="n">
        <f t="shared" si="17"/>
        <v>0.3887277874510992</v>
      </c>
      <c r="X22" s="23" t="n">
        <f t="shared" si="17"/>
        <v>0.37787846390442181</v>
      </c>
      <c r="Y22" s="23" t="n">
        <f t="shared" si="17"/>
        <v>0.38020910636450933</v>
      </c>
      <c r="Z22" s="23" t="n">
        <f t="shared" si="17"/>
        <v>0.37308605491143998</v>
      </c>
      <c r="AA22" s="23" t="n">
        <f t="shared" si="17"/>
        <v>0.34967264755325816</v>
      </c>
      <c r="AB22" s="23" t="n">
        <f t="shared" si="17"/>
        <v>0.36284556910342053</v>
      </c>
      <c r="AC22" s="23" t="n">
        <f t="shared" si="17"/>
        <v>0.3897559772894359</v>
      </c>
      <c r="AD22" s="23" t="n">
        <f t="shared" si="17"/>
        <v>0.39190355345621458</v>
      </c>
      <c r="AE22" s="23" t="n">
        <f t="shared" si="17"/>
        <v>0.38086811234026646</v>
      </c>
      <c r="AF22" s="23" t="n">
        <f t="shared" si="17"/>
        <v>0.38181180173470769</v>
      </c>
      <c r="AG22" s="23" t="n">
        <f t="shared" si="17"/>
        <v>0.40424304018885499</v>
      </c>
      <c r="AH22" s="23" t="n">
        <f t="shared" si="17"/>
        <v>0.41574225392479408</v>
      </c>
      <c r="AI22" s="23" t="n">
        <f t="shared" si="17"/>
        <v>0.43251191549621382</v>
      </c>
      <c r="AJ22" s="23" t="n">
        <f t="shared" si="17"/>
        <v>0.41078567091140389</v>
      </c>
      <c r="AK22" s="23" t="n">
        <f t="shared" si="17"/>
        <v>0.44022988437760097</v>
      </c>
      <c r="AL22" s="23" t="n">
        <f t="shared" si="17"/>
        <v>0.46720124391565515</v>
      </c>
      <c r="AM22" s="23" t="n">
        <f t="shared" si="17"/>
        <v>0.47576253090796233</v>
      </c>
      <c r="AN22" s="23" t="n">
        <f t="shared" si="17"/>
        <v>0.45673255204344387</v>
      </c>
      <c r="AO22" s="23" t="n">
        <f t="shared" si="17"/>
        <v>0.45744458845291724</v>
      </c>
      <c r="AP22" s="23" t="n">
        <f t="shared" si="17"/>
        <v>0.49769326060866903</v>
      </c>
      <c r="AQ22" s="23" t="n">
        <f t="shared" si="17"/>
        <v>0.48014189233986543</v>
      </c>
      <c r="AR22" s="23" t="n">
        <f t="shared" si="17"/>
        <v>0.42084691014733122</v>
      </c>
    </row>
    <row r="23">
      <c r="K23" s="1" t="s">
        <v>6</v>
      </c>
      <c r="L23" s="23" t="n">
        <f t="shared" ref="L23:AR23" si="18">IF(L14="","",L14/L$15)</f>
        <v>0.24258799840382272</v>
      </c>
      <c r="M23" s="23" t="n">
        <f t="shared" si="18"/>
        <v>3.2498092809904205E-2</v>
      </c>
      <c r="N23" s="23" t="n">
        <f t="shared" si="18"/>
        <v>2.7681242412486626E-2</v>
      </c>
      <c r="O23" s="23" t="n">
        <f t="shared" si="18"/>
        <v>1.2590427093908939E-2</v>
      </c>
      <c r="P23" s="23" t="n">
        <f t="shared" si="18"/>
        <v>1.0816408085950194E-2</v>
      </c>
      <c r="Q23" s="23" t="n">
        <f t="shared" si="18"/>
        <v>1.2524234885666905E-2</v>
      </c>
      <c r="R23" s="23" t="n">
        <f t="shared" si="18"/>
        <v>6.5711177601588486E-3</v>
      </c>
      <c r="S23" s="23" t="n">
        <f t="shared" si="18"/>
        <v>2.1708524822222058E-2</v>
      </c>
      <c r="T23" s="23" t="n">
        <f t="shared" si="18"/>
        <v>3.9724244719208379E-2</v>
      </c>
      <c r="U23" s="23" t="n">
        <f t="shared" si="18"/>
        <v>4.4569698888904753E-2</v>
      </c>
      <c r="V23" s="23" t="n">
        <f t="shared" si="18"/>
        <v>4.3043170014172211E-2</v>
      </c>
      <c r="W23" s="23" t="n">
        <f t="shared" si="18"/>
        <v>1.8527359551139679E-2</v>
      </c>
      <c r="X23" s="23" t="n">
        <f t="shared" si="18"/>
        <v>3.5013483496088897E-2</v>
      </c>
      <c r="Y23" s="23" t="n">
        <f t="shared" si="18"/>
        <v>3.2939495129933868E-2</v>
      </c>
      <c r="Z23" s="23" t="n">
        <f t="shared" si="18"/>
        <v>3.2474572578085663E-2</v>
      </c>
      <c r="AA23" s="23" t="n">
        <f t="shared" si="18"/>
        <v>2.9237580052964975E-2</v>
      </c>
      <c r="AB23" s="23" t="n">
        <f t="shared" si="18"/>
        <v>2.0536047470401855E-2</v>
      </c>
      <c r="AC23" s="23" t="n">
        <f t="shared" si="18"/>
        <v>3.6491449568877951E-3</v>
      </c>
      <c r="AD23" s="23" t="n">
        <f t="shared" si="18"/>
        <v>4.5134525059351786E-3</v>
      </c>
      <c r="AE23" s="23" t="n">
        <f t="shared" si="18"/>
        <v>3.9699042408961448E-3</v>
      </c>
      <c r="AF23" s="23" t="n">
        <f t="shared" si="18"/>
        <v>1.2158340508188054E-2</v>
      </c>
      <c r="AG23" s="23" t="n">
        <f t="shared" si="18"/>
        <v>1.1967146621005738E-2</v>
      </c>
      <c r="AH23" s="23" t="n">
        <f t="shared" si="18"/>
        <v>9.9327522928095383E-3</v>
      </c>
      <c r="AI23" s="23" t="n">
        <f t="shared" si="18"/>
        <v>1.1018912417643236E-2</v>
      </c>
      <c r="AJ23" s="23" t="n">
        <f t="shared" si="18"/>
        <v>7.7324199155774419E-3</v>
      </c>
      <c r="AK23" s="23" t="n">
        <f t="shared" si="18"/>
        <v>6.6006219757185425E-3</v>
      </c>
      <c r="AL23" s="23" t="n">
        <f t="shared" si="18"/>
        <v>5.9128206360963033E-3</v>
      </c>
      <c r="AM23" s="23" t="n">
        <f t="shared" si="18"/>
        <v>6.0509308623684097E-3</v>
      </c>
      <c r="AN23" s="23" t="n">
        <f t="shared" si="18"/>
        <v>6.0531978372973805E-3</v>
      </c>
      <c r="AO23" s="23" t="n">
        <f t="shared" si="18"/>
        <v>4.0192473381167743E-3</v>
      </c>
      <c r="AP23" s="23" t="n">
        <f t="shared" si="18"/>
        <v>3.955348543333433E-3</v>
      </c>
      <c r="AQ23" s="23" t="n">
        <f t="shared" si="18"/>
        <v>4.0091148674438557E-3</v>
      </c>
      <c r="AR23" s="23" t="n">
        <f t="shared" si="18"/>
        <v>3.2395774676404602E-3</v>
      </c>
    </row>
    <row r="24">
      <c r="K24" s="1" t="s">
        <v>88</v>
      </c>
      <c r="L24" s="23" t="b">
        <f t="shared" ref="L24:AR24" si="19">SUM(L19:L23)=1</f>
        <v>1</v>
      </c>
      <c r="M24" s="23" t="b">
        <f t="shared" si="19"/>
        <v>1</v>
      </c>
      <c r="N24" s="23" t="b">
        <f t="shared" si="19"/>
        <v>1</v>
      </c>
      <c r="O24" s="23" t="b">
        <f t="shared" si="19"/>
        <v>1</v>
      </c>
      <c r="P24" s="23" t="b">
        <f t="shared" si="19"/>
        <v>1</v>
      </c>
      <c r="Q24" s="23" t="b">
        <f t="shared" si="19"/>
        <v>1</v>
      </c>
      <c r="R24" s="23" t="b">
        <f t="shared" si="19"/>
        <v>1</v>
      </c>
      <c r="S24" s="23" t="b">
        <f t="shared" si="19"/>
        <v>1</v>
      </c>
      <c r="T24" s="23" t="b">
        <f t="shared" si="19"/>
        <v>1</v>
      </c>
      <c r="U24" s="23" t="b">
        <f t="shared" si="19"/>
        <v>1</v>
      </c>
      <c r="V24" s="23" t="b">
        <f t="shared" si="19"/>
        <v>1</v>
      </c>
      <c r="W24" s="23" t="b">
        <f t="shared" si="19"/>
        <v>1</v>
      </c>
      <c r="X24" s="23" t="b">
        <f t="shared" si="19"/>
        <v>1</v>
      </c>
      <c r="Y24" s="23" t="b">
        <f t="shared" si="19"/>
        <v>1</v>
      </c>
      <c r="Z24" s="23" t="b">
        <f t="shared" si="19"/>
        <v>1</v>
      </c>
      <c r="AA24" s="23" t="b">
        <f t="shared" si="19"/>
        <v>1</v>
      </c>
      <c r="AB24" s="23" t="b">
        <f t="shared" si="19"/>
        <v>1</v>
      </c>
      <c r="AC24" s="23" t="b">
        <f t="shared" si="19"/>
        <v>1</v>
      </c>
      <c r="AD24" s="23" t="b">
        <f t="shared" si="19"/>
        <v>1</v>
      </c>
      <c r="AE24" s="23" t="b">
        <f t="shared" si="19"/>
        <v>1</v>
      </c>
      <c r="AF24" s="23" t="b">
        <f t="shared" si="19"/>
        <v>1</v>
      </c>
      <c r="AG24" s="23" t="b">
        <f t="shared" si="19"/>
        <v>1</v>
      </c>
      <c r="AH24" s="23" t="b">
        <f t="shared" si="19"/>
        <v>1</v>
      </c>
      <c r="AI24" s="23" t="b">
        <f t="shared" si="19"/>
        <v>1</v>
      </c>
      <c r="AJ24" s="23" t="b">
        <f t="shared" si="19"/>
        <v>1</v>
      </c>
      <c r="AK24" s="23" t="b">
        <f t="shared" si="19"/>
        <v>1</v>
      </c>
      <c r="AL24" s="23" t="b">
        <f t="shared" si="19"/>
        <v>1</v>
      </c>
      <c r="AM24" s="23" t="b">
        <f t="shared" si="19"/>
        <v>1</v>
      </c>
      <c r="AN24" s="23" t="b">
        <f t="shared" si="19"/>
        <v>1</v>
      </c>
      <c r="AO24" s="23" t="b">
        <f t="shared" si="19"/>
        <v>1</v>
      </c>
      <c r="AP24" s="23" t="b">
        <f t="shared" si="19"/>
        <v>1</v>
      </c>
      <c r="AQ24" s="23" t="b">
        <f t="shared" si="19"/>
        <v>1</v>
      </c>
      <c r="AR24" s="23" t="b">
        <f t="shared" si="19"/>
        <v>1</v>
      </c>
    </row>
    <row r="25">
      <c r="K25" s="1" t="s">
        <v>103</v>
      </c>
      <c r="L25" s="51" t="n">
        <f t="shared" ref="L25:AR25" si="20">SUM(L20:L21)</f>
        <v>0.36232939580194873</v>
      </c>
      <c r="M25" s="51" t="n">
        <f t="shared" si="20"/>
        <v>0.482173780296618</v>
      </c>
      <c r="N25" s="51" t="n">
        <f t="shared" si="20"/>
        <v>0.49937610753214723</v>
      </c>
      <c r="O25" s="51" t="n">
        <f t="shared" si="20"/>
        <v>0.47872462958164175</v>
      </c>
      <c r="P25" s="51" t="n">
        <f t="shared" si="20"/>
        <v>0.4993532628462185</v>
      </c>
      <c r="Q25" s="51" t="n">
        <f t="shared" si="20"/>
        <v>0.495926602378922</v>
      </c>
      <c r="R25" s="51" t="n">
        <f t="shared" si="20"/>
        <v>0.516927698160072</v>
      </c>
      <c r="S25" s="51" t="n">
        <f t="shared" si="20"/>
        <v>0.51456596710899527</v>
      </c>
      <c r="T25" s="51" t="n">
        <f t="shared" si="20"/>
        <v>0.50274516055067708</v>
      </c>
      <c r="U25" s="51" t="n">
        <f t="shared" si="20"/>
        <v>0.51040431524628516</v>
      </c>
      <c r="V25" s="51" t="n">
        <f t="shared" si="20"/>
        <v>0.50473421029478549</v>
      </c>
      <c r="W25" s="51" t="n">
        <f t="shared" si="20"/>
        <v>0.5106234281803419</v>
      </c>
      <c r="X25" s="51" t="n">
        <f t="shared" si="20"/>
        <v>0.51029173682560547</v>
      </c>
      <c r="Y25" s="51" t="n">
        <f t="shared" si="20"/>
        <v>0.48950149690919209</v>
      </c>
      <c r="Z25" s="51" t="n">
        <f t="shared" si="20"/>
        <v>0.51192226407903729</v>
      </c>
      <c r="AA25" s="51" t="n">
        <f t="shared" si="20"/>
        <v>0.51051889198596057</v>
      </c>
      <c r="AB25" s="51" t="n">
        <f t="shared" si="20"/>
        <v>0.50072243258677229</v>
      </c>
      <c r="AC25" s="51" t="n">
        <f t="shared" si="20"/>
        <v>0.49885862602902797</v>
      </c>
      <c r="AD25" s="51" t="n">
        <f t="shared" si="20"/>
        <v>0.48949314601690602</v>
      </c>
      <c r="AE25" s="51" t="n">
        <f t="shared" si="20"/>
        <v>0.51001861433507711</v>
      </c>
      <c r="AF25" s="51" t="n">
        <f t="shared" si="20"/>
        <v>0.49393188698970475</v>
      </c>
      <c r="AG25" s="51" t="n">
        <f t="shared" si="20"/>
        <v>0.4845090982599296</v>
      </c>
      <c r="AH25" s="51" t="n">
        <f t="shared" si="20"/>
        <v>0.49140274794147032</v>
      </c>
      <c r="AI25" s="51" t="n">
        <f t="shared" si="20"/>
        <v>0.48286143026767159</v>
      </c>
      <c r="AJ25" s="51" t="n">
        <f t="shared" si="20"/>
        <v>0.50630844503149008</v>
      </c>
      <c r="AK25" s="51" t="n">
        <f t="shared" si="20"/>
        <v>0.48009494409979725</v>
      </c>
      <c r="AL25" s="51" t="n">
        <f t="shared" si="20"/>
        <v>0.45906534484899914</v>
      </c>
      <c r="AM25" s="51" t="n">
        <f t="shared" si="20"/>
        <v>0.45191045253795648</v>
      </c>
      <c r="AN25" s="51" t="n">
        <f t="shared" si="20"/>
        <v>0.4605996832283159</v>
      </c>
      <c r="AO25" s="51" t="n">
        <f t="shared" si="20"/>
        <v>0.45195863374977741</v>
      </c>
      <c r="AP25" s="51" t="n">
        <f t="shared" si="20"/>
        <v>0.41571584527866023</v>
      </c>
      <c r="AQ25" s="51" t="n">
        <f t="shared" si="20"/>
        <v>0.42682201664685637</v>
      </c>
      <c r="AR25" s="51" t="n">
        <f t="shared" si="20"/>
        <v>0.4816805481338724</v>
      </c>
    </row>
    <row r="29">
      <c r="U29" s="21"/>
    </row>
    <row r="30">
      <c r="U30" s="29"/>
    </row>
    <row r="31">
      <c r="U31" s="29"/>
    </row>
    <row r="32">
      <c r="U32" s="29"/>
    </row>
    <row r="33">
      <c r="U33" s="29"/>
    </row>
    <row r="34">
      <c r="U34" s="29"/>
    </row>
    <row r="35">
      <c r="U35" s="29"/>
    </row>
    <row r="36">
      <c r="U36" s="29"/>
    </row>
    <row r="37">
      <c r="U37" s="29"/>
    </row>
    <row r="38">
      <c r="M38" s="55"/>
      <c r="N38" s="55"/>
    </row>
  </sheetData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H23" activePane="bottomRight" state="frozen"/>
      <selection pane="topRight" activeCell="C1" sqref="C1"/>
      <selection pane="bottomLeft" activeCell="A2" sqref="A2"/>
      <selection pane="bottomRight" activeCell="V57" sqref="V57"/>
    </sheetView>
  </sheetViews>
  <sheetFormatPr defaultRowHeight="15.0" baseColWidth="10"/>
  <cols>
    <col min="13" max="13" width="17.88671875" hidden="0" customWidth="1"/>
    <col min="14" max="14" width="9.88671875" hidden="1" customWidth="1"/>
    <col min="15" max="15" width="7.88671875" hidden="0" customWidth="1"/>
    <col min="16" max="16" width="7.88671875" hidden="0" customWidth="1"/>
    <col min="17" max="17" width="9.88671875" hidden="0" customWidth="1"/>
    <col min="18" max="18" width="9.88671875" hidden="0" customWidth="1"/>
    <col min="19" max="19" width="10.88671875" hidden="0" customWidth="1"/>
    <col min="20" max="20" width="10.88671875" hidden="0" customWidth="1"/>
    <col min="21" max="21" width="10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B1" s="1" t="n">
        <v>1000000000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t="s">
        <v>425</v>
      </c>
    </row>
    <row r="2">
      <c r="A2" t="str">
        <f>L2</f>
        <v>Products (All)</v>
      </c>
      <c r="B2" t="str">
        <f t="shared" ref="B2:B17" si="0">M2</f>
        <v>1 Offer</v>
      </c>
      <c r="L2" s="1" t="s">
        <v>426</v>
      </c>
      <c r="M2" s="1" t="s">
        <v>427</v>
      </c>
      <c r="N2" s="19" t="n">
        <v>1007062000</v>
      </c>
      <c r="O2" s="19" t="n">
        <v>2507688963</v>
      </c>
      <c r="P2" s="19" t="n">
        <v>1986714008</v>
      </c>
      <c r="Q2" s="19" t="n">
        <v>1632676184</v>
      </c>
      <c r="R2" s="19" t="n">
        <v>1113502801</v>
      </c>
      <c r="S2" s="19" t="n">
        <v>1203973123</v>
      </c>
      <c r="T2" s="19" t="n">
        <v>1183771415</v>
      </c>
      <c r="U2" s="19" t="n">
        <v>1017375608</v>
      </c>
      <c r="V2" s="19" t="n">
        <v>1248036780</v>
      </c>
      <c r="W2" s="19" t="n">
        <v>1412315349</v>
      </c>
      <c r="X2" s="19" t="n">
        <v>4082019919.6992002</v>
      </c>
      <c r="Y2" s="19" t="n">
        <v>3990017122.0862002</v>
      </c>
      <c r="Z2" s="19" t="n">
        <v>4197180260.6865001</v>
      </c>
      <c r="AA2" s="19" t="n">
        <v>9114498282.6963997</v>
      </c>
      <c r="AB2" s="19" t="n">
        <v>7111554186.4081001</v>
      </c>
      <c r="AC2" s="19" t="n">
        <v>13188643658.4519</v>
      </c>
      <c r="AD2" s="19" t="n">
        <v>14717222192.199699</v>
      </c>
      <c r="AE2" s="19" t="n">
        <v>14852799038.301399</v>
      </c>
      <c r="AF2" s="19" t="n">
        <v>20715531745.260201</v>
      </c>
      <c r="AG2" s="19" t="n">
        <v>14829066062.040899</v>
      </c>
      <c r="AH2" s="19" t="n">
        <v>15083925111.653</v>
      </c>
      <c r="AI2" s="19" t="n">
        <v>14391411701.3465</v>
      </c>
      <c r="AJ2" s="19" t="n">
        <v>11040966418.6007</v>
      </c>
      <c r="AK2" s="19" t="n">
        <v>7695981963.0911999</v>
      </c>
      <c r="AL2" s="19" t="n">
        <v>7926748936.9926004</v>
      </c>
      <c r="AM2" s="19" t="n">
        <v>7862726555.7784004</v>
      </c>
      <c r="AN2" s="19" t="n">
        <v>7613194970.8971996</v>
      </c>
      <c r="AO2" s="19" t="n">
        <v>7523279846.3634005</v>
      </c>
      <c r="AP2" s="19" t="n">
        <v>9850990080.0820007</v>
      </c>
      <c r="AQ2" s="19" t="n">
        <v>13017869533.969601</v>
      </c>
      <c r="AR2" s="19" t="n">
        <v>12707374628.777399</v>
      </c>
      <c r="AS2" s="19" t="n">
        <v>14502623151.038401</v>
      </c>
      <c r="AT2" s="19" t="n">
        <v>18741648498.569302</v>
      </c>
      <c r="AU2" t="n">
        <v>8575951446.5656004</v>
      </c>
    </row>
    <row r="3">
      <c r="A3" t="str">
        <f t="shared" ref="A3:A17" si="1">L3</f>
        <v>Products (All)</v>
      </c>
      <c r="B3" t="str">
        <f t="shared" si="0"/>
        <v>2+ Offers</v>
      </c>
      <c r="L3" s="1" t="s">
        <v>426</v>
      </c>
      <c r="M3" s="1" t="s">
        <v>428</v>
      </c>
      <c r="N3" s="19" t="n">
        <v>16559907083</v>
      </c>
      <c r="O3" s="19" t="n">
        <v>30317468735</v>
      </c>
      <c r="P3" s="19" t="n">
        <v>25335080084</v>
      </c>
      <c r="Q3" s="19" t="n">
        <v>22662098250</v>
      </c>
      <c r="R3" s="19" t="n">
        <v>19627595730</v>
      </c>
      <c r="S3" s="19" t="n">
        <v>17753261372</v>
      </c>
      <c r="T3" s="19" t="n">
        <v>20919356974</v>
      </c>
      <c r="U3" s="19" t="n">
        <v>19446931560</v>
      </c>
      <c r="V3" s="19" t="n">
        <v>18434183616</v>
      </c>
      <c r="W3" s="19" t="n">
        <v>18866259217</v>
      </c>
      <c r="X3" s="19" t="n">
        <v>21632396525.4641</v>
      </c>
      <c r="Y3" s="19" t="n">
        <v>25542175922.9916</v>
      </c>
      <c r="Z3" s="19" t="n">
        <v>32087134791.678799</v>
      </c>
      <c r="AA3" s="19" t="n">
        <v>35553765728.537697</v>
      </c>
      <c r="AB3" s="19" t="n">
        <v>40313618675.317101</v>
      </c>
      <c r="AC3" s="19" t="n">
        <v>51036432030.528702</v>
      </c>
      <c r="AD3" s="19" t="n">
        <v>54142048837.659203</v>
      </c>
      <c r="AE3" s="19" t="n">
        <v>60259255902.672897</v>
      </c>
      <c r="AF3" s="19" t="n">
        <v>67951356497.029099</v>
      </c>
      <c r="AG3" s="19" t="n">
        <v>65136468416.454803</v>
      </c>
      <c r="AH3" s="19" t="n">
        <v>55475157640.688301</v>
      </c>
      <c r="AI3" s="19" t="n">
        <v>57947525811.120499</v>
      </c>
      <c r="AJ3" s="19" t="n">
        <v>60605065403.805702</v>
      </c>
      <c r="AK3" s="19" t="n">
        <v>48884364855.397697</v>
      </c>
      <c r="AL3" s="19" t="n">
        <v>47995252845.038696</v>
      </c>
      <c r="AM3" s="19" t="n">
        <v>43683164204.814499</v>
      </c>
      <c r="AN3" s="19" t="n">
        <v>47631589149.036797</v>
      </c>
      <c r="AO3" s="19" t="n">
        <v>51167655249.206497</v>
      </c>
      <c r="AP3" s="19" t="n">
        <v>59435505771.386803</v>
      </c>
      <c r="AQ3" s="19" t="n">
        <v>58405448592.062103</v>
      </c>
      <c r="AR3" s="19" t="n">
        <v>52292642136.3797</v>
      </c>
      <c r="AS3" s="19" t="n">
        <v>52456125706.642303</v>
      </c>
      <c r="AT3" s="19" t="n">
        <v>78273309990.2668</v>
      </c>
      <c r="AU3" t="n">
        <v>33986586563.9011</v>
      </c>
    </row>
    <row r="4">
      <c r="A4" t="str">
        <f t="shared" si="1"/>
        <v>Products (All)</v>
      </c>
      <c r="B4" t="str">
        <f t="shared" si="0"/>
        <v>No Comp.</v>
      </c>
      <c r="L4" s="1" t="s">
        <v>426</v>
      </c>
      <c r="M4" s="1" t="s">
        <v>429</v>
      </c>
      <c r="N4" s="19" t="n">
        <v>26470720032</v>
      </c>
      <c r="O4" s="19" t="n">
        <v>39125270482</v>
      </c>
      <c r="P4" s="19" t="n">
        <v>30828800785</v>
      </c>
      <c r="Q4" s="19" t="n">
        <v>35112256851</v>
      </c>
      <c r="R4" s="19" t="n">
        <v>29982799865</v>
      </c>
      <c r="S4" s="19" t="n">
        <v>30284380653</v>
      </c>
      <c r="T4" s="19" t="n">
        <v>29513356860</v>
      </c>
      <c r="U4" s="19" t="n">
        <v>27030970397</v>
      </c>
      <c r="V4" s="19" t="n">
        <v>25936252158</v>
      </c>
      <c r="W4" s="19" t="n">
        <v>28716114351</v>
      </c>
      <c r="X4" s="19" t="n">
        <v>31079163259</v>
      </c>
      <c r="Y4" s="19" t="n">
        <v>34580241781.1912</v>
      </c>
      <c r="Z4" s="19" t="n">
        <v>38020002140.1427</v>
      </c>
      <c r="AA4" s="19" t="n">
        <v>48290083290.981003</v>
      </c>
      <c r="AB4" s="19" t="n">
        <v>54389410055.318604</v>
      </c>
      <c r="AC4" s="19" t="n">
        <v>57559212703.148201</v>
      </c>
      <c r="AD4" s="19" t="n">
        <v>66534046227.051498</v>
      </c>
      <c r="AE4" s="19" t="n">
        <v>83052893904.094604</v>
      </c>
      <c r="AF4" s="19" t="n">
        <v>100699057663.491</v>
      </c>
      <c r="AG4" s="19" t="n">
        <v>93219878665.641006</v>
      </c>
      <c r="AH4" s="19" t="n">
        <v>90176966070.322601</v>
      </c>
      <c r="AI4" s="19" t="n">
        <v>100251332235.00301</v>
      </c>
      <c r="AJ4" s="19" t="n">
        <v>99462574399.306702</v>
      </c>
      <c r="AK4" s="19" t="n">
        <v>90803491454.5867</v>
      </c>
      <c r="AL4" s="19" t="n">
        <v>73101046181.274399</v>
      </c>
      <c r="AM4" s="19" t="n">
        <v>78025365124.792999</v>
      </c>
      <c r="AN4" s="19" t="n">
        <v>93103962205.828598</v>
      </c>
      <c r="AO4" s="19" t="n">
        <v>104424860803.991</v>
      </c>
      <c r="AP4" s="19" t="n">
        <v>112906762180.51401</v>
      </c>
      <c r="AQ4" s="19" t="n">
        <v>121278366671.36</v>
      </c>
      <c r="AR4" s="19" t="n">
        <v>152790439747.10199</v>
      </c>
      <c r="AS4" s="19" t="n">
        <v>126631926578.498</v>
      </c>
      <c r="AT4" s="19" t="n">
        <v>112055967741.53999</v>
      </c>
      <c r="AU4" t="n">
        <v>89107609853.393707</v>
      </c>
    </row>
    <row r="5">
      <c r="A5" t="str">
        <f t="shared" si="1"/>
        <v>Products (All)</v>
      </c>
      <c r="B5" t="str">
        <f t="shared" si="0"/>
        <v>Unlabeled</v>
      </c>
      <c r="L5" s="1" t="s">
        <v>426</v>
      </c>
      <c r="M5" s="1" t="s">
        <v>430</v>
      </c>
      <c r="N5" s="19" t="n">
        <v>24343032000</v>
      </c>
      <c r="O5" s="19" t="n">
        <v>1432967498</v>
      </c>
      <c r="P5" s="19" t="n">
        <v>1940135211</v>
      </c>
      <c r="Q5" s="19" t="n">
        <v>892674249</v>
      </c>
      <c r="R5" s="19" t="n">
        <v>788942689</v>
      </c>
      <c r="S5" s="19" t="n">
        <v>449992810</v>
      </c>
      <c r="T5" s="19" t="n">
        <v>576951474</v>
      </c>
      <c r="U5" s="19" t="n">
        <v>1783503075</v>
      </c>
      <c r="V5" s="19" t="n">
        <v>2479722837</v>
      </c>
      <c r="W5" s="19" t="n">
        <v>2808081607</v>
      </c>
      <c r="X5" s="19" t="n">
        <v>2800326556.3501</v>
      </c>
      <c r="Y5" s="19" t="n">
        <v>919604639.49010003</v>
      </c>
      <c r="Z5" s="19" t="n">
        <v>2564702581.9917998</v>
      </c>
      <c r="AA5" s="19" t="n">
        <v>1912180364.9094</v>
      </c>
      <c r="AB5" s="19" t="n">
        <v>2041716557.6143</v>
      </c>
      <c r="AC5" s="19" t="n">
        <v>1560010079.1612999</v>
      </c>
      <c r="AD5" s="19" t="n">
        <v>853680279.27919996</v>
      </c>
      <c r="AE5" s="19" t="n">
        <v>331636725.41030002</v>
      </c>
      <c r="AF5" s="19" t="n">
        <v>641428419.05939996</v>
      </c>
      <c r="AG5" s="19" t="n">
        <v>480307794.76209998</v>
      </c>
      <c r="AH5" s="19" t="n">
        <v>1268828642.3896999</v>
      </c>
      <c r="AI5" s="19" t="n">
        <v>499228379.7511</v>
      </c>
      <c r="AJ5" s="19" t="n">
        <v>443343369.60949999</v>
      </c>
      <c r="AK5" s="19" t="n">
        <v>253154576.7114</v>
      </c>
      <c r="AL5" s="19" t="n">
        <v>353702283.58819997</v>
      </c>
      <c r="AM5" s="19" t="n">
        <v>228892527.41409999</v>
      </c>
      <c r="AN5" s="19" t="n">
        <v>298543357.45999998</v>
      </c>
      <c r="AO5" s="19" t="n">
        <v>501916525.7238</v>
      </c>
      <c r="AP5" s="19" t="n">
        <v>960130227.09130001</v>
      </c>
      <c r="AQ5" s="19" t="n">
        <v>556522172.82529998</v>
      </c>
      <c r="AR5" s="19" t="n">
        <v>625066353.79460001</v>
      </c>
      <c r="AS5" s="19" t="n">
        <v>640392952.83809996</v>
      </c>
      <c r="AT5" s="19" t="n">
        <v>628026117.43780005</v>
      </c>
      <c r="AU5" t="n">
        <v>1508894415.987</v>
      </c>
    </row>
    <row r="6">
      <c r="A6" t="str">
        <f t="shared" si="1"/>
        <v>R&amp;D</v>
      </c>
      <c r="B6" t="str">
        <f t="shared" si="0"/>
        <v>1 Offer</v>
      </c>
      <c r="L6" s="1" t="s">
        <v>431</v>
      </c>
      <c r="M6" s="1" t="s">
        <v>427</v>
      </c>
      <c r="N6" s="19" t="n">
        <v>944973000</v>
      </c>
      <c r="O6" s="19" t="n">
        <v>1191552851</v>
      </c>
      <c r="P6" s="19" t="n">
        <v>1178184361</v>
      </c>
      <c r="Q6" s="19" t="n">
        <v>1213274799</v>
      </c>
      <c r="R6" s="19" t="n">
        <v>969277126</v>
      </c>
      <c r="S6" s="19" t="n">
        <v>1163279213</v>
      </c>
      <c r="T6" s="19" t="n">
        <v>1440276738</v>
      </c>
      <c r="U6" s="19" t="n">
        <v>1385325593</v>
      </c>
      <c r="V6" s="19" t="n">
        <v>1544112829</v>
      </c>
      <c r="W6" s="19" t="n">
        <v>1802654070</v>
      </c>
      <c r="X6" s="19" t="n">
        <v>2675886667.6630001</v>
      </c>
      <c r="Y6" s="19" t="n">
        <v>2741531356.8302999</v>
      </c>
      <c r="Z6" s="19" t="n">
        <v>3108083139.8438001</v>
      </c>
      <c r="AA6" s="19" t="n">
        <v>3626652846.0834999</v>
      </c>
      <c r="AB6" s="19" t="n">
        <v>3728268999.5784001</v>
      </c>
      <c r="AC6" s="19" t="n">
        <v>3149536788.4724002</v>
      </c>
      <c r="AD6" s="19" t="n">
        <v>3456287433.3519001</v>
      </c>
      <c r="AE6" s="19" t="n">
        <v>4449745744.2196999</v>
      </c>
      <c r="AF6" s="19" t="n">
        <v>4536898592.5157003</v>
      </c>
      <c r="AG6" s="19" t="n">
        <v>5029662589.0767002</v>
      </c>
      <c r="AH6" s="19" t="n">
        <v>5555111588.1791</v>
      </c>
      <c r="AI6" s="19" t="n">
        <v>5113570556.0368004</v>
      </c>
      <c r="AJ6" s="19" t="n">
        <v>5099746371.6457996</v>
      </c>
      <c r="AK6" s="19" t="n">
        <v>4234871364.6132998</v>
      </c>
      <c r="AL6" s="19" t="n">
        <v>4217205145.9906001</v>
      </c>
      <c r="AM6" s="19" t="n">
        <v>3951512874.7073998</v>
      </c>
      <c r="AN6" s="19" t="n">
        <v>4449261175.2068996</v>
      </c>
      <c r="AO6" s="19" t="n">
        <v>4604616214.3121996</v>
      </c>
      <c r="AP6" s="19" t="n">
        <v>5797689134.3002996</v>
      </c>
      <c r="AQ6" s="19" t="n">
        <v>6780530939.6252003</v>
      </c>
      <c r="AR6" s="19" t="n">
        <v>6379409264.9909</v>
      </c>
      <c r="AS6" s="19" t="n">
        <v>6163249847.6269999</v>
      </c>
      <c r="AT6" s="19" t="n">
        <v>6087372319.5726995</v>
      </c>
      <c r="AU6" t="n">
        <v>3473886326.2690001</v>
      </c>
    </row>
    <row r="7">
      <c r="A7" t="str">
        <f t="shared" si="1"/>
        <v>R&amp;D</v>
      </c>
      <c r="B7" t="str">
        <f t="shared" si="0"/>
        <v>2+ Offers</v>
      </c>
      <c r="L7" s="1" t="s">
        <v>431</v>
      </c>
      <c r="M7" s="1" t="s">
        <v>428</v>
      </c>
      <c r="N7" s="19" t="n">
        <v>9127668764</v>
      </c>
      <c r="O7" s="19" t="n">
        <v>9118212212</v>
      </c>
      <c r="P7" s="19" t="n">
        <v>10947837762</v>
      </c>
      <c r="Q7" s="19" t="n">
        <v>11272508965</v>
      </c>
      <c r="R7" s="19" t="n">
        <v>10290424605</v>
      </c>
      <c r="S7" s="19" t="n">
        <v>10873026990</v>
      </c>
      <c r="T7" s="19" t="n">
        <v>10469514707</v>
      </c>
      <c r="U7" s="19" t="n">
        <v>10097077902</v>
      </c>
      <c r="V7" s="19" t="n">
        <v>10205137781</v>
      </c>
      <c r="W7" s="19" t="n">
        <v>11228315401</v>
      </c>
      <c r="X7" s="19" t="n">
        <v>10805774972.540001</v>
      </c>
      <c r="Y7" s="19" t="n">
        <v>9826056905.4703007</v>
      </c>
      <c r="Z7" s="19" t="n">
        <v>10753671249.378901</v>
      </c>
      <c r="AA7" s="19" t="n">
        <v>13427516117.655899</v>
      </c>
      <c r="AB7" s="19" t="n">
        <v>14362072890.014299</v>
      </c>
      <c r="AC7" s="19" t="n">
        <v>17276896354.426399</v>
      </c>
      <c r="AD7" s="19" t="n">
        <v>18235256891.963402</v>
      </c>
      <c r="AE7" s="19" t="n">
        <v>19681194021.994801</v>
      </c>
      <c r="AF7" s="19" t="n">
        <v>19172519838.289501</v>
      </c>
      <c r="AG7" s="19" t="n">
        <v>20308087055.8582</v>
      </c>
      <c r="AH7" s="19" t="n">
        <v>19416169729.441601</v>
      </c>
      <c r="AI7" s="19" t="n">
        <v>18113050395.188202</v>
      </c>
      <c r="AJ7" s="19" t="n">
        <v>16057191801.850599</v>
      </c>
      <c r="AK7" s="19" t="n">
        <v>14288148544.9562</v>
      </c>
      <c r="AL7" s="19" t="n">
        <v>12338705174.2652</v>
      </c>
      <c r="AM7" s="19" t="n">
        <v>11047900743.8148</v>
      </c>
      <c r="AN7" s="19" t="n">
        <v>10595040297.476999</v>
      </c>
      <c r="AO7" s="19" t="n">
        <v>10506173843.0676</v>
      </c>
      <c r="AP7" s="19" t="n">
        <v>10889004465.560101</v>
      </c>
      <c r="AQ7" s="19" t="n">
        <v>12277570390.4198</v>
      </c>
      <c r="AR7" s="19" t="n">
        <v>12718350360.2938</v>
      </c>
      <c r="AS7" s="19" t="n">
        <v>12607450081.348499</v>
      </c>
      <c r="AT7" s="19" t="n">
        <v>13397363246.784401</v>
      </c>
      <c r="AU7" t="n">
        <v>9315049311.2278004</v>
      </c>
    </row>
    <row r="8">
      <c r="A8" t="str">
        <f t="shared" si="1"/>
        <v>R&amp;D</v>
      </c>
      <c r="B8" t="str">
        <f t="shared" si="0"/>
        <v>No Comp.</v>
      </c>
      <c r="L8" s="1" t="s">
        <v>431</v>
      </c>
      <c r="M8" s="1" t="s">
        <v>429</v>
      </c>
      <c r="N8" s="19" t="n">
        <v>7124632000</v>
      </c>
      <c r="O8" s="19" t="n">
        <v>8095022886</v>
      </c>
      <c r="P8" s="19" t="n">
        <v>8599869825</v>
      </c>
      <c r="Q8" s="19" t="n">
        <v>9554631315</v>
      </c>
      <c r="R8" s="19" t="n">
        <v>10918632632</v>
      </c>
      <c r="S8" s="19" t="n">
        <v>9758272858</v>
      </c>
      <c r="T8" s="19" t="n">
        <v>8950418833</v>
      </c>
      <c r="U8" s="19" t="n">
        <v>8939809925</v>
      </c>
      <c r="V8" s="19" t="n">
        <v>8880007110</v>
      </c>
      <c r="W8" s="19" t="n">
        <v>7007131320</v>
      </c>
      <c r="X8" s="19" t="n">
        <v>6584123914</v>
      </c>
      <c r="Y8" s="19" t="n">
        <v>9224360760.6875</v>
      </c>
      <c r="Z8" s="19" t="n">
        <v>11986050346.4004</v>
      </c>
      <c r="AA8" s="19" t="n">
        <v>12444536416.816401</v>
      </c>
      <c r="AB8" s="19" t="n">
        <v>12958489486.151199</v>
      </c>
      <c r="AC8" s="19" t="n">
        <v>15083318212.5404</v>
      </c>
      <c r="AD8" s="19" t="n">
        <v>17576609118.892601</v>
      </c>
      <c r="AE8" s="19" t="n">
        <v>18110388603.262001</v>
      </c>
      <c r="AF8" s="19" t="n">
        <v>17436935555.666599</v>
      </c>
      <c r="AG8" s="19" t="n">
        <v>18370572228.969101</v>
      </c>
      <c r="AH8" s="19" t="n">
        <v>16494790162.552401</v>
      </c>
      <c r="AI8" s="19" t="n">
        <v>15778850087.011101</v>
      </c>
      <c r="AJ8" s="19" t="n">
        <v>13776683825.101101</v>
      </c>
      <c r="AK8" s="19" t="n">
        <v>9430476564.4838009</v>
      </c>
      <c r="AL8" s="19" t="n">
        <v>9091172251.0028992</v>
      </c>
      <c r="AM8" s="19" t="n">
        <v>8736404067.8878002</v>
      </c>
      <c r="AN8" s="19" t="n">
        <v>9493903516.2954998</v>
      </c>
      <c r="AO8" s="19" t="n">
        <v>10488922598.2651</v>
      </c>
      <c r="AP8" s="19" t="n">
        <v>10494935349.187599</v>
      </c>
      <c r="AQ8" s="19" t="n">
        <v>11677659030.417601</v>
      </c>
      <c r="AR8" s="19" t="n">
        <v>12481675507.0215</v>
      </c>
      <c r="AS8" s="19" t="n">
        <v>13837252735.758699</v>
      </c>
      <c r="AT8" s="19" t="n">
        <v>15480840036.9207</v>
      </c>
      <c r="AU8" t="n">
        <v>13071836002.807199</v>
      </c>
    </row>
    <row r="9">
      <c r="A9" t="str">
        <f t="shared" si="1"/>
        <v>R&amp;D</v>
      </c>
      <c r="B9" t="str">
        <f t="shared" si="0"/>
        <v>Unlabeled</v>
      </c>
      <c r="L9" s="1" t="s">
        <v>431</v>
      </c>
      <c r="M9" s="1" t="s">
        <v>430</v>
      </c>
      <c r="N9" s="19" t="n">
        <v>3718775000</v>
      </c>
      <c r="O9" s="19" t="n">
        <v>2677771000</v>
      </c>
      <c r="P9" s="19" t="n">
        <v>1290044641</v>
      </c>
      <c r="Q9" s="19" t="n">
        <v>586803364</v>
      </c>
      <c r="R9" s="19" t="n">
        <v>350405357</v>
      </c>
      <c r="S9" s="19" t="n">
        <v>495174139</v>
      </c>
      <c r="T9" s="19" t="n">
        <v>23475846</v>
      </c>
      <c r="U9" s="19" t="n">
        <v>49381582</v>
      </c>
      <c r="V9" s="19" t="n">
        <v>37170753</v>
      </c>
      <c r="W9" s="19" t="n">
        <v>20423303</v>
      </c>
      <c r="X9" s="19" t="n">
        <v>18566142</v>
      </c>
      <c r="Y9" s="19" t="n">
        <v>13989351.399900001</v>
      </c>
      <c r="Z9" s="19" t="n">
        <v>89896823</v>
      </c>
      <c r="AA9" s="19" t="n">
        <v>110136444</v>
      </c>
      <c r="AB9" s="19" t="n">
        <v>238859564.5625</v>
      </c>
      <c r="AC9" s="19" t="n">
        <v>272728605.17009997</v>
      </c>
      <c r="AD9" s="19" t="n">
        <v>110607095.53290001</v>
      </c>
      <c r="AE9" s="19" t="n">
        <v>31762118.175500002</v>
      </c>
      <c r="AF9" s="19" t="n">
        <v>26564166.433600001</v>
      </c>
      <c r="AG9" s="19" t="n">
        <v>68859404.796399996</v>
      </c>
      <c r="AH9" s="19" t="n">
        <v>2554361.6850999999</v>
      </c>
      <c r="AI9" s="19" t="n">
        <v>28643744.083500002</v>
      </c>
      <c r="AJ9" s="19" t="n">
        <v>42388466.545599997</v>
      </c>
      <c r="AK9" s="19" t="n">
        <v>35580044.8213</v>
      </c>
      <c r="AL9" s="19" t="n">
        <v>53353646.0207</v>
      </c>
      <c r="AM9" s="19" t="n">
        <v>51364343.8138</v>
      </c>
      <c r="AN9" s="19" t="n">
        <v>47693143.414399996</v>
      </c>
      <c r="AO9" s="19" t="n">
        <v>47085213.854699999</v>
      </c>
      <c r="AP9" s="19" t="n">
        <v>107269654.9937</v>
      </c>
      <c r="AQ9" s="19" t="n">
        <v>168737084.62709999</v>
      </c>
      <c r="AR9" s="19" t="n">
        <v>173489641.57710001</v>
      </c>
      <c r="AS9" s="19" t="n">
        <v>105526457.59909999</v>
      </c>
      <c r="AT9" s="19" t="n">
        <v>149897998.4147</v>
      </c>
      <c r="AU9" t="n">
        <v>326810015.92140001</v>
      </c>
    </row>
    <row r="10">
      <c r="A10" t="str">
        <f t="shared" si="1"/>
        <v>Services (Non-R&amp;D)</v>
      </c>
      <c r="B10" t="str">
        <f t="shared" si="0"/>
        <v>1 Offer</v>
      </c>
      <c r="L10" s="1" t="s">
        <v>432</v>
      </c>
      <c r="M10" s="1" t="s">
        <v>427</v>
      </c>
      <c r="N10" s="19" t="n">
        <v>2223217000</v>
      </c>
      <c r="O10" s="19" t="n">
        <v>2040388817</v>
      </c>
      <c r="P10" s="19" t="n">
        <v>2053944803</v>
      </c>
      <c r="Q10" s="19" t="n">
        <v>1976007624</v>
      </c>
      <c r="R10" s="19" t="n">
        <v>2283907570</v>
      </c>
      <c r="S10" s="19" t="n">
        <v>2592292864</v>
      </c>
      <c r="T10" s="19" t="n">
        <v>2736980004</v>
      </c>
      <c r="U10" s="19" t="n">
        <v>2659847578</v>
      </c>
      <c r="V10" s="19" t="n">
        <v>3099936912</v>
      </c>
      <c r="W10" s="19" t="n">
        <v>3650856876</v>
      </c>
      <c r="X10" s="19" t="n">
        <v>3909526951.8305001</v>
      </c>
      <c r="Y10" s="19" t="n">
        <v>5090653008.2776003</v>
      </c>
      <c r="Z10" s="19" t="n">
        <v>5725049546.5437002</v>
      </c>
      <c r="AA10" s="19" t="n">
        <v>7843367602.4687004</v>
      </c>
      <c r="AB10" s="19" t="n">
        <v>8117578992.1826</v>
      </c>
      <c r="AC10" s="19" t="n">
        <v>13036400452.3172</v>
      </c>
      <c r="AD10" s="19" t="n">
        <v>16031616530.608101</v>
      </c>
      <c r="AE10" s="19" t="n">
        <v>16051481205.6632</v>
      </c>
      <c r="AF10" s="19" t="n">
        <v>17872200899.353298</v>
      </c>
      <c r="AG10" s="19" t="n">
        <v>20259030360.504299</v>
      </c>
      <c r="AH10" s="19" t="n">
        <v>19985710480.799599</v>
      </c>
      <c r="AI10" s="19" t="n">
        <v>17086534161.2684</v>
      </c>
      <c r="AJ10" s="19" t="n">
        <v>13515303234.2474</v>
      </c>
      <c r="AK10" s="19" t="n">
        <v>10635937770.4219</v>
      </c>
      <c r="AL10" s="19" t="n">
        <v>9151512642.2784004</v>
      </c>
      <c r="AM10" s="19" t="n">
        <v>8221665144.3739004</v>
      </c>
      <c r="AN10" s="19" t="n">
        <v>8172618683.0702</v>
      </c>
      <c r="AO10" s="19" t="n">
        <v>9121267276.316</v>
      </c>
      <c r="AP10" s="19" t="n">
        <v>11852798525.704399</v>
      </c>
      <c r="AQ10" s="19" t="n">
        <v>13434386759.2763</v>
      </c>
      <c r="AR10" s="19" t="n">
        <v>15835121543.076401</v>
      </c>
      <c r="AS10" s="19" t="n">
        <v>13792878262.4321</v>
      </c>
      <c r="AT10" s="19" t="n">
        <v>14213646144.244801</v>
      </c>
      <c r="AU10" t="n">
        <v>8947961709.7684994</v>
      </c>
    </row>
    <row r="11">
      <c r="A11" t="str">
        <f t="shared" si="1"/>
        <v>Services (Non-R&amp;D)</v>
      </c>
      <c r="B11" t="str">
        <f t="shared" si="0"/>
        <v>2+ Offers</v>
      </c>
      <c r="L11" s="1" t="s">
        <v>432</v>
      </c>
      <c r="M11" s="1" t="s">
        <v>428</v>
      </c>
      <c r="N11" s="19" t="n">
        <v>17918813825</v>
      </c>
      <c r="O11" s="19" t="n">
        <v>26214301402</v>
      </c>
      <c r="P11" s="19" t="n">
        <v>25343419943</v>
      </c>
      <c r="Q11" s="19" t="n">
        <v>24169820192</v>
      </c>
      <c r="R11" s="19" t="n">
        <v>28587158072</v>
      </c>
      <c r="S11" s="19" t="n">
        <v>29194793436</v>
      </c>
      <c r="T11" s="19" t="n">
        <v>29840583048</v>
      </c>
      <c r="U11" s="19" t="n">
        <v>30136458687</v>
      </c>
      <c r="V11" s="19" t="n">
        <v>30164709812</v>
      </c>
      <c r="W11" s="19" t="n">
        <v>32269195264</v>
      </c>
      <c r="X11" s="19" t="n">
        <v>34254676080.682999</v>
      </c>
      <c r="Y11" s="19" t="n">
        <v>38153582684.185097</v>
      </c>
      <c r="Z11" s="19" t="n">
        <v>43747849234.929802</v>
      </c>
      <c r="AA11" s="19" t="n">
        <v>54548314029.0709</v>
      </c>
      <c r="AB11" s="19" t="n">
        <v>62943370349.315002</v>
      </c>
      <c r="AC11" s="19" t="n">
        <v>67311019197.129303</v>
      </c>
      <c r="AD11" s="19" t="n">
        <v>75404726186.685394</v>
      </c>
      <c r="AE11" s="19" t="n">
        <v>83761047652.298004</v>
      </c>
      <c r="AF11" s="19" t="n">
        <v>97898819490.438293</v>
      </c>
      <c r="AG11" s="19" t="n">
        <v>109155792113.23801</v>
      </c>
      <c r="AH11" s="19" t="n">
        <v>104111508945.179</v>
      </c>
      <c r="AI11" s="19" t="n">
        <v>102512994114.489</v>
      </c>
      <c r="AJ11" s="19" t="n">
        <v>99081270913.427795</v>
      </c>
      <c r="AK11" s="19" t="n">
        <v>84863699599.070496</v>
      </c>
      <c r="AL11" s="19" t="n">
        <v>83095306110.226196</v>
      </c>
      <c r="AM11" s="19" t="n">
        <v>76903499294.352203</v>
      </c>
      <c r="AN11" s="19" t="n">
        <v>78739526176.747299</v>
      </c>
      <c r="AO11" s="19" t="n">
        <v>83215823573.366196</v>
      </c>
      <c r="AP11" s="19" t="n">
        <v>95010427095.052704</v>
      </c>
      <c r="AQ11" s="19" t="n">
        <v>102803745938.51401</v>
      </c>
      <c r="AR11" s="19" t="n">
        <v>110671146919.203</v>
      </c>
      <c r="AS11" s="19" t="n">
        <v>100143813714.435</v>
      </c>
      <c r="AT11" s="19" t="n">
        <v>107899544812.414</v>
      </c>
      <c r="AU11" t="n">
        <v>64626292452.773499</v>
      </c>
    </row>
    <row r="12">
      <c r="A12" t="str">
        <f t="shared" si="1"/>
        <v>Services (Non-R&amp;D)</v>
      </c>
      <c r="B12" t="str">
        <f t="shared" si="0"/>
        <v>No Comp.</v>
      </c>
      <c r="L12" s="1" t="s">
        <v>432</v>
      </c>
      <c r="M12" s="1" t="s">
        <v>429</v>
      </c>
      <c r="N12" s="19" t="n">
        <v>9777638701</v>
      </c>
      <c r="O12" s="19" t="n">
        <v>13119535868</v>
      </c>
      <c r="P12" s="19" t="n">
        <v>13716759293</v>
      </c>
      <c r="Q12" s="19" t="n">
        <v>12251965243</v>
      </c>
      <c r="R12" s="19" t="n">
        <v>12121333372</v>
      </c>
      <c r="S12" s="19" t="n">
        <v>12308508579</v>
      </c>
      <c r="T12" s="19" t="n">
        <v>12616179643</v>
      </c>
      <c r="U12" s="19" t="n">
        <v>12750553206</v>
      </c>
      <c r="V12" s="19" t="n">
        <v>12807123842</v>
      </c>
      <c r="W12" s="19" t="n">
        <v>11786444355</v>
      </c>
      <c r="X12" s="19" t="n">
        <v>11438437588.242901</v>
      </c>
      <c r="Y12" s="19" t="n">
        <v>12168522820.6751</v>
      </c>
      <c r="Z12" s="19" t="n">
        <v>14157703956.9354</v>
      </c>
      <c r="AA12" s="19" t="n">
        <v>19646696497.7938</v>
      </c>
      <c r="AB12" s="19" t="n">
        <v>18369286932.917099</v>
      </c>
      <c r="AC12" s="19" t="n">
        <v>20251123490.699902</v>
      </c>
      <c r="AD12" s="19" t="n">
        <v>22899382640.490002</v>
      </c>
      <c r="AE12" s="19" t="n">
        <v>26719718641.605301</v>
      </c>
      <c r="AF12" s="19" t="n">
        <v>29998807944.136501</v>
      </c>
      <c r="AG12" s="19" t="n">
        <v>33731339716.046799</v>
      </c>
      <c r="AH12" s="19" t="n">
        <v>31698498858.706299</v>
      </c>
      <c r="AI12" s="19" t="n">
        <v>32960035126.335999</v>
      </c>
      <c r="AJ12" s="19" t="n">
        <v>35445317541.9646</v>
      </c>
      <c r="AK12" s="19" t="n">
        <v>32365990184.507801</v>
      </c>
      <c r="AL12" s="19" t="n">
        <v>34176937705.565498</v>
      </c>
      <c r="AM12" s="19" t="n">
        <v>33942415904.377499</v>
      </c>
      <c r="AN12" s="19" t="n">
        <v>36794949939.5457</v>
      </c>
      <c r="AO12" s="19" t="n">
        <v>37623223323.0513</v>
      </c>
      <c r="AP12" s="19" t="n">
        <v>40545110553.872101</v>
      </c>
      <c r="AQ12" s="19" t="n">
        <v>42636552589.911598</v>
      </c>
      <c r="AR12" s="19" t="n">
        <v>45053802772.8526</v>
      </c>
      <c r="AS12" s="19" t="n">
        <v>45376408613.448997</v>
      </c>
      <c r="AT12" s="19" t="n">
        <v>46828775280.551003</v>
      </c>
      <c r="AU12" t="n">
        <v>28881794223.481201</v>
      </c>
    </row>
    <row r="13">
      <c r="A13" t="str">
        <f t="shared" si="1"/>
        <v>Services (Non-R&amp;D)</v>
      </c>
      <c r="B13" t="str">
        <f t="shared" si="0"/>
        <v>Unlabeled</v>
      </c>
      <c r="L13" s="1" t="s">
        <v>432</v>
      </c>
      <c r="M13" s="1" t="s">
        <v>430</v>
      </c>
      <c r="N13" s="19" t="n">
        <v>1133690000</v>
      </c>
      <c r="O13" s="19" t="n">
        <v>314013130</v>
      </c>
      <c r="P13" s="19" t="n">
        <v>185869834</v>
      </c>
      <c r="Q13" s="19" t="n">
        <v>48665106</v>
      </c>
      <c r="R13" s="19" t="n">
        <v>127922906</v>
      </c>
      <c r="S13" s="19" t="n">
        <v>515058831</v>
      </c>
      <c r="T13" s="19" t="n">
        <v>177913556</v>
      </c>
      <c r="U13" s="19" t="n">
        <v>684916766</v>
      </c>
      <c r="V13" s="19" t="n">
        <v>2129487737</v>
      </c>
      <c r="W13" s="19" t="n">
        <v>2617245375</v>
      </c>
      <c r="X13" s="19" t="n">
        <v>2868080770.3759999</v>
      </c>
      <c r="Y13" s="19" t="n">
        <v>1733063614.6085</v>
      </c>
      <c r="Z13" s="19" t="n">
        <v>3289113292.3023</v>
      </c>
      <c r="AA13" s="19" t="n">
        <v>4939598891.1492996</v>
      </c>
      <c r="AB13" s="19" t="n">
        <v>5180652163.6272001</v>
      </c>
      <c r="AC13" s="19" t="n">
        <v>5934236817.7221003</v>
      </c>
      <c r="AD13" s="19" t="n">
        <v>5093946382.3315001</v>
      </c>
      <c r="AE13" s="19" t="n">
        <v>833509438.16120005</v>
      </c>
      <c r="AF13" s="19" t="n">
        <v>1037610892.5118999</v>
      </c>
      <c r="AG13" s="19" t="n">
        <v>965330211.46370006</v>
      </c>
      <c r="AH13" s="19" t="n">
        <v>3134901169.0693998</v>
      </c>
      <c r="AI13" s="19" t="n">
        <v>3882880474.6292</v>
      </c>
      <c r="AJ13" s="19" t="n">
        <v>3066585387.2814002</v>
      </c>
      <c r="AK13" s="19" t="n">
        <v>3089455143.1402001</v>
      </c>
      <c r="AL13" s="19" t="n">
        <v>1783417702.2556</v>
      </c>
      <c r="AM13" s="19" t="n">
        <v>1529500980.497</v>
      </c>
      <c r="AN13" s="19" t="n">
        <v>1417921483.9816999</v>
      </c>
      <c r="AO13" s="19" t="n">
        <v>1389676730.8203001</v>
      </c>
      <c r="AP13" s="19" t="n">
        <v>1105410511.0741999</v>
      </c>
      <c r="AQ13" s="19" t="n">
        <v>817550561.9375</v>
      </c>
      <c r="AR13" s="19" t="n">
        <v>872665672.89320004</v>
      </c>
      <c r="AS13" s="19" t="n">
        <v>805854179.99030006</v>
      </c>
      <c r="AT13" s="19" t="n">
        <v>564299862.48730004</v>
      </c>
      <c r="AU13" t="n">
        <v>598320436.29139996</v>
      </c>
    </row>
    <row r="14">
      <c r="A14" t="str">
        <f t="shared" si="1"/>
        <v>Unlabeled</v>
      </c>
      <c r="B14" t="str">
        <f t="shared" si="0"/>
        <v>1 Offer</v>
      </c>
      <c r="L14" s="1" t="s">
        <v>430</v>
      </c>
      <c r="M14" s="1" t="s">
        <v>427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 t="n">
        <v>3690942.75</v>
      </c>
      <c r="Y14" s="19" t="n">
        <v>2761274.6702000001</v>
      </c>
      <c r="Z14" s="19" t="n">
        <v>13905673.1601</v>
      </c>
      <c r="AA14" s="19" t="n">
        <v>8206522.4526000004</v>
      </c>
      <c r="AB14" s="19" t="n">
        <v>1890145.0449999999</v>
      </c>
      <c r="AC14" s="19" t="n">
        <v>50821.490700000002</v>
      </c>
      <c r="AD14" s="19" t="n">
        <v>3322815.68</v>
      </c>
      <c r="AE14" s="19" t="n">
        <v>0</v>
      </c>
      <c r="AF14" s="19" t="n">
        <v>-26383.222300000001</v>
      </c>
      <c r="AG14" s="19" t="n">
        <v>259216.35889999999</v>
      </c>
      <c r="AH14" s="19" t="n">
        <v>-8885.2999</v>
      </c>
      <c r="AI14" s="19" t="n">
        <v>-28783.119999999999</v>
      </c>
      <c r="AJ14" s="19"/>
      <c r="AK14" s="19" t="n">
        <v>-52150.8511</v>
      </c>
      <c r="AL14" s="19"/>
      <c r="AM14" s="19"/>
      <c r="AN14" s="19" t="n">
        <v>-2315.6100999999999</v>
      </c>
      <c r="AO14" s="19" t="n">
        <v>0</v>
      </c>
      <c r="AP14" s="19" t="n">
        <v>-233000.07810000001</v>
      </c>
      <c r="AQ14" s="19" t="n">
        <v>465885</v>
      </c>
      <c r="AR14" s="19" t="n">
        <v>0</v>
      </c>
      <c r="AS14" s="19" t="n">
        <v>376316</v>
      </c>
      <c r="AT14" s="19"/>
    </row>
    <row r="15">
      <c r="A15" t="str">
        <f t="shared" si="1"/>
        <v>Unlabeled</v>
      </c>
      <c r="B15" t="str">
        <f t="shared" si="0"/>
        <v>2+ Offers</v>
      </c>
      <c r="L15" s="1" t="s">
        <v>430</v>
      </c>
      <c r="M15" s="1" t="s">
        <v>428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 t="n">
        <v>22156426.074299999</v>
      </c>
      <c r="Y15" s="19" t="n">
        <v>4709836.7676999997</v>
      </c>
      <c r="Z15" s="19" t="n">
        <v>64250531.754900001</v>
      </c>
      <c r="AA15" s="19" t="n">
        <v>16167107.8476</v>
      </c>
      <c r="AB15" s="19" t="n">
        <v>1199337.0001999999</v>
      </c>
      <c r="AC15" s="19" t="n">
        <v>1817130.1192999999</v>
      </c>
      <c r="AD15" s="19" t="n">
        <v>13794082.2663</v>
      </c>
      <c r="AE15" s="19" t="n">
        <v>696872.27</v>
      </c>
      <c r="AF15" s="19" t="n">
        <v>-111723.4477</v>
      </c>
      <c r="AG15" s="19" t="n">
        <v>-984.48</v>
      </c>
      <c r="AH15" s="19" t="n">
        <v>-9526.2999999999993</v>
      </c>
      <c r="AI15" s="19" t="n">
        <v>-30729.11</v>
      </c>
      <c r="AJ15" s="19" t="n">
        <v>-3330.9501</v>
      </c>
      <c r="AK15" s="19" t="n">
        <v>-47572.269500000002</v>
      </c>
      <c r="AL15" s="19"/>
      <c r="AM15" s="19"/>
      <c r="AN15" s="19" t="n">
        <v>1400386</v>
      </c>
      <c r="AO15" s="19" t="n">
        <v>-245</v>
      </c>
      <c r="AP15" s="19"/>
      <c r="AQ15" s="19"/>
      <c r="AR15" s="19"/>
      <c r="AS15" s="19"/>
      <c r="AT15" s="19"/>
    </row>
    <row r="16">
      <c r="A16" t="str">
        <f t="shared" si="1"/>
        <v>Unlabeled</v>
      </c>
      <c r="B16" t="str">
        <f t="shared" si="0"/>
        <v>No Comp.</v>
      </c>
      <c r="L16" s="1" t="s">
        <v>430</v>
      </c>
      <c r="M16" s="1" t="s">
        <v>429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 t="n">
        <v>1252191.53</v>
      </c>
      <c r="Y16" s="19" t="n">
        <v>1203155.625</v>
      </c>
      <c r="Z16" s="19" t="n">
        <v>3982472.2601000001</v>
      </c>
      <c r="AA16" s="19" t="n">
        <v>45489964</v>
      </c>
      <c r="AB16" s="19" t="n">
        <v>3795649.6775000002</v>
      </c>
      <c r="AC16" s="19" t="n">
        <v>1556401.4316</v>
      </c>
      <c r="AD16" s="19" t="n">
        <v>89339044.710899994</v>
      </c>
      <c r="AE16" s="19" t="n">
        <v>16779375.779899999</v>
      </c>
      <c r="AF16" s="19" t="n">
        <v>78291.875499999995</v>
      </c>
      <c r="AG16" s="19" t="n">
        <v>487022.95360000001</v>
      </c>
      <c r="AH16" s="19" t="n">
        <v>-180973.76759999999</v>
      </c>
      <c r="AI16" s="19" t="n">
        <v>-11070.22</v>
      </c>
      <c r="AJ16" s="19"/>
      <c r="AK16" s="19"/>
      <c r="AL16" s="19"/>
      <c r="AM16" s="19"/>
      <c r="AN16" s="19" t="n">
        <v>2181720.8108999999</v>
      </c>
      <c r="AO16" s="19"/>
      <c r="AP16" s="19"/>
      <c r="AQ16" s="19"/>
      <c r="AR16" s="19" t="n">
        <v>0</v>
      </c>
      <c r="AS16" s="19" t="n">
        <v>0</v>
      </c>
      <c r="AT16" s="19" t="n">
        <v>0</v>
      </c>
      <c r="AU16" t="n">
        <v>0</v>
      </c>
    </row>
    <row r="17">
      <c r="A17" t="str">
        <f t="shared" si="1"/>
        <v>Unlabeled</v>
      </c>
      <c r="B17" t="str">
        <f t="shared" si="0"/>
        <v>Unlabeled</v>
      </c>
      <c r="L17" s="1" t="s">
        <v>430</v>
      </c>
      <c r="M17" s="1" t="s">
        <v>430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 t="n">
        <v>2407598.1842999998</v>
      </c>
      <c r="Y17" s="19" t="n">
        <v>1164308.8799999999</v>
      </c>
      <c r="Z17" s="19" t="n">
        <v>1945185.1192000001</v>
      </c>
      <c r="AA17" s="19" t="n">
        <v>5877405.8738000002</v>
      </c>
      <c r="AB17" s="19" t="n">
        <v>193064.05989999999</v>
      </c>
      <c r="AC17" s="19" t="n">
        <v>378283.08069999999</v>
      </c>
      <c r="AD17" s="19" t="n">
        <v>3292352.1505</v>
      </c>
      <c r="AE17" s="19" t="n">
        <v>571337</v>
      </c>
      <c r="AF17" s="19" t="n">
        <v>427858.01370000001</v>
      </c>
      <c r="AG17" s="19" t="n">
        <v>240913.3008</v>
      </c>
      <c r="AH17" s="19" t="n">
        <v>-54534.290500000003</v>
      </c>
      <c r="AI17" s="19" t="n">
        <v>-70242.651299999998</v>
      </c>
      <c r="AJ17" s="19" t="n">
        <v>-3146.85</v>
      </c>
      <c r="AK17" s="19"/>
      <c r="AL17" s="19"/>
      <c r="AM17" s="19" t="n">
        <v>30000</v>
      </c>
      <c r="AN17" s="19" t="n">
        <v>1738.23</v>
      </c>
      <c r="AO17" s="19" t="n">
        <v>1345852</v>
      </c>
      <c r="AP17" s="19" t="n">
        <v>20204.710899999998</v>
      </c>
      <c r="AQ17" s="19" t="n">
        <v>0</v>
      </c>
      <c r="AR17" s="19" t="n">
        <v>314555.625</v>
      </c>
      <c r="AS17" s="19" t="n">
        <v>10000</v>
      </c>
      <c r="AT17" s="19"/>
      <c r="AU17" t="n">
        <v>10000</v>
      </c>
    </row>
    <row r="18">
      <c r="M18" s="1" t="s">
        <v>27</v>
      </c>
      <c r="N18" s="19" t="n">
        <f t="shared" ref="N18:AT18" si="2">SUBTOTAL(9,N2:N6)</f>
        <v>69325694115</v>
      </c>
      <c r="O18" s="19" t="n">
        <f t="shared" si="2"/>
        <v>74574948529</v>
      </c>
      <c r="P18" s="19" t="n">
        <f t="shared" si="2"/>
        <v>61268914449</v>
      </c>
      <c r="Q18" s="19" t="n">
        <f t="shared" si="2"/>
        <v>61512980333</v>
      </c>
      <c r="R18" s="19" t="n">
        <f t="shared" si="2"/>
        <v>52482118211</v>
      </c>
      <c r="S18" s="19" t="n">
        <f t="shared" si="2"/>
        <v>50854887171</v>
      </c>
      <c r="T18" s="19" t="n">
        <f t="shared" si="2"/>
        <v>53633713461</v>
      </c>
      <c r="U18" s="19" t="n">
        <f t="shared" si="2"/>
        <v>50664106233</v>
      </c>
      <c r="V18" s="19" t="n">
        <f t="shared" si="2"/>
        <v>49642308220</v>
      </c>
      <c r="W18" s="19" t="n">
        <f t="shared" si="2"/>
        <v>53605424594</v>
      </c>
      <c r="X18" s="19" t="n">
        <f t="shared" si="2"/>
        <v>62269792928.176399</v>
      </c>
      <c r="Y18" s="19" t="n">
        <f t="shared" si="2"/>
        <v>67773570822.589394</v>
      </c>
      <c r="Z18" s="19" t="n">
        <f t="shared" si="2"/>
        <v>79977102914.343597</v>
      </c>
      <c r="AA18" s="19" t="n">
        <f t="shared" si="2"/>
        <v>98497180513.207993</v>
      </c>
      <c r="AB18" s="19" t="n">
        <f t="shared" si="2"/>
        <v>107584568474.23651</v>
      </c>
      <c r="AC18" s="19" t="n">
        <f t="shared" si="2"/>
        <v>126493835259.76251</v>
      </c>
      <c r="AD18" s="19" t="n">
        <f t="shared" si="2"/>
        <v>139703284969.5415</v>
      </c>
      <c r="AE18" s="19" t="n">
        <f t="shared" si="2"/>
        <v>162946331314.69891</v>
      </c>
      <c r="AF18" s="19" t="n">
        <f t="shared" si="2"/>
        <v>194544272917.35538</v>
      </c>
      <c r="AG18" s="19" t="n">
        <f t="shared" si="2"/>
        <v>178695383527.97549</v>
      </c>
      <c r="AH18" s="19" t="n">
        <f t="shared" si="2"/>
        <v>167559989053.23273</v>
      </c>
      <c r="AI18" s="19" t="n">
        <f t="shared" si="2"/>
        <v>178203068683.2579</v>
      </c>
      <c r="AJ18" s="19" t="n">
        <f t="shared" si="2"/>
        <v>176651695962.96841</v>
      </c>
      <c r="AK18" s="19" t="n">
        <f t="shared" si="2"/>
        <v>151871864214.4003</v>
      </c>
      <c r="AL18" s="19" t="n">
        <f t="shared" si="2"/>
        <v>133593955392.88449</v>
      </c>
      <c r="AM18" s="19" t="n">
        <f t="shared" si="2"/>
        <v>133751661287.50739</v>
      </c>
      <c r="AN18" s="19" t="n">
        <f t="shared" si="2"/>
        <v>153096550858.4295</v>
      </c>
      <c r="AO18" s="19" t="n">
        <f t="shared" si="2"/>
        <v>168222328639.59689</v>
      </c>
      <c r="AP18" s="19" t="n">
        <f t="shared" si="2"/>
        <v>188951077393.37442</v>
      </c>
      <c r="AQ18" s="19" t="n">
        <f t="shared" si="2"/>
        <v>200038737909.84222</v>
      </c>
      <c r="AR18" s="19" t="n">
        <f t="shared" si="2"/>
        <v>224794932131.04459</v>
      </c>
      <c r="AS18" s="19" t="n">
        <f t="shared" si="2"/>
        <v>200394318236.64383</v>
      </c>
      <c r="AT18" s="19" t="n">
        <f t="shared" si="2"/>
        <v>215786324667.3866</v>
      </c>
    </row>
    <row r="20">
      <c r="C20" s="8" t="n">
        <f t="shared" ref="C20:C25" si="3">AM20</f>
        <v>2015</v>
      </c>
      <c r="D20" s="8" t="n">
        <f t="shared" ref="D20:E25" si="4">AS20</f>
        <v>2021</v>
      </c>
      <c r="E20" s="8" t="n">
        <f t="shared" si="4"/>
        <v>2022</v>
      </c>
      <c r="F20" s="8" t="str">
        <f>D20&amp;"-"&amp;$E20</f>
        <v>2021-2022</v>
      </c>
      <c r="G20" s="8" t="str">
        <f>C20&amp;"-"&amp;$E20</f>
        <v>2015-2022</v>
      </c>
      <c r="H20" s="8" t="str">
        <f>"Share "&amp;AT20</f>
        <v>Share 2022</v>
      </c>
      <c r="I20" s="1" t="s">
        <v>78</v>
      </c>
      <c r="J20" s="1" t="s">
        <v>77</v>
      </c>
      <c r="M20" s="1" t="s">
        <v>108</v>
      </c>
      <c r="N20" s="1" t="str">
        <f t="shared" ref="N20" si="5">N1</f>
        <v>1990</v>
      </c>
      <c r="O20" s="1" t="n">
        <f>O1+0</f>
        <v>1991</v>
      </c>
      <c r="P20" s="1" t="n">
        <f t="shared" ref="P20:AT20" si="6">P1+0</f>
        <v>1992</v>
      </c>
      <c r="Q20" s="1" t="n">
        <f t="shared" si="6"/>
        <v>1993</v>
      </c>
      <c r="R20" s="1" t="n">
        <f t="shared" si="6"/>
        <v>1994</v>
      </c>
      <c r="S20" s="1" t="n">
        <f t="shared" si="6"/>
        <v>1995</v>
      </c>
      <c r="T20" s="1" t="n">
        <f t="shared" si="6"/>
        <v>1996</v>
      </c>
      <c r="U20" s="1" t="n">
        <f t="shared" si="6"/>
        <v>1997</v>
      </c>
      <c r="V20" s="1" t="n">
        <f t="shared" si="6"/>
        <v>1998</v>
      </c>
      <c r="W20" s="1" t="n">
        <f t="shared" si="6"/>
        <v>1999</v>
      </c>
      <c r="X20" s="1" t="n">
        <f t="shared" si="6"/>
        <v>2000</v>
      </c>
      <c r="Y20" s="1" t="n">
        <f t="shared" si="6"/>
        <v>2001</v>
      </c>
      <c r="Z20" s="1" t="n">
        <f t="shared" si="6"/>
        <v>2002</v>
      </c>
      <c r="AA20" s="1" t="n">
        <f t="shared" si="6"/>
        <v>2003</v>
      </c>
      <c r="AB20" s="1" t="n">
        <f t="shared" si="6"/>
        <v>2004</v>
      </c>
      <c r="AC20" s="1" t="n">
        <f t="shared" si="6"/>
        <v>2005</v>
      </c>
      <c r="AD20" s="1" t="n">
        <f t="shared" si="6"/>
        <v>2006</v>
      </c>
      <c r="AE20" s="1" t="n">
        <f t="shared" si="6"/>
        <v>2007</v>
      </c>
      <c r="AF20" s="1" t="n">
        <f t="shared" si="6"/>
        <v>2008</v>
      </c>
      <c r="AG20" s="1" t="n">
        <f t="shared" si="6"/>
        <v>2009</v>
      </c>
      <c r="AH20" s="1" t="n">
        <f t="shared" si="6"/>
        <v>2010</v>
      </c>
      <c r="AI20" s="1" t="n">
        <f t="shared" si="6"/>
        <v>2011</v>
      </c>
      <c r="AJ20" s="1" t="n">
        <f t="shared" si="6"/>
        <v>2012</v>
      </c>
      <c r="AK20" s="1" t="n">
        <f t="shared" si="6"/>
        <v>2013</v>
      </c>
      <c r="AL20" s="1" t="n">
        <f t="shared" si="6"/>
        <v>2014</v>
      </c>
      <c r="AM20" s="1" t="n">
        <f t="shared" si="6"/>
        <v>2015</v>
      </c>
      <c r="AN20" s="1" t="n">
        <f t="shared" si="6"/>
        <v>2016</v>
      </c>
      <c r="AO20" s="1" t="n">
        <f t="shared" si="6"/>
        <v>2017</v>
      </c>
      <c r="AP20" s="1" t="n">
        <f t="shared" si="6"/>
        <v>2018</v>
      </c>
      <c r="AQ20" s="1" t="n">
        <f t="shared" si="6"/>
        <v>2019</v>
      </c>
      <c r="AR20" s="1" t="n">
        <f t="shared" si="6"/>
        <v>2020</v>
      </c>
      <c r="AS20" s="1" t="n">
        <f t="shared" si="6"/>
        <v>2021</v>
      </c>
      <c r="AT20" s="1" t="n">
        <f t="shared" si="6"/>
        <v>2022</v>
      </c>
      <c r="AU20" s="1" t="n">
        <f t="shared" ref="AU20" si="7">AU1+0</f>
        <v>2023</v>
      </c>
    </row>
    <row r="21">
      <c r="A21" t="str">
        <f>L21</f>
        <v>Products (All)</v>
      </c>
      <c r="B21" t="str">
        <f t="shared" ref="B21:B36" si="8">M21</f>
        <v>1 Offer</v>
      </c>
      <c r="C21" s="54" t="n">
        <f t="shared" si="3"/>
        <v>9.4309282379089492</v>
      </c>
      <c r="D21" s="54" t="n">
        <f t="shared" si="4"/>
        <v>15.507475029267258</v>
      </c>
      <c r="E21" s="54" t="n">
        <f t="shared" si="4"/>
        <v>18.741648498569301</v>
      </c>
      <c r="F21" s="47" t="n">
        <f>(E21/D21)-1</f>
        <v>0.20855577476011966</v>
      </c>
      <c r="G21" s="47" t="n">
        <f>(E21/C21)-1</f>
        <v>0.98725385516502984</v>
      </c>
      <c r="H21" s="23" t="n">
        <f>AT41</f>
        <v>8.9374068342905982E-2</v>
      </c>
      <c r="I21" s="23" t="n">
        <f>AS41</f>
        <v>7.4666855675178292E-2</v>
      </c>
      <c r="J21" s="23" t="n">
        <f>AM41</f>
        <v>6.0575636098448654E-2</v>
      </c>
      <c r="L21" s="1" t="str">
        <f t="shared" ref="L21:M36" si="9">L2</f>
        <v>Products (All)</v>
      </c>
      <c r="M21" s="1" t="str">
        <f t="shared" si="9"/>
        <v>1 Offer</v>
      </c>
      <c r="N21" s="57" t="e">
        <f t="shared" ref="N21:AT21" si="10">IF(N2="","",N2/VLOOKUP(N$20,deflator,2,FALSE)/$B$1)</f>
        <v>#N/A</v>
      </c>
      <c r="O21" s="57" t="n">
        <f t="shared" si="10"/>
        <v>4.8124546078914499</v>
      </c>
      <c r="P21" s="57" t="n">
        <f t="shared" si="10"/>
        <v>3.7196981087564507</v>
      </c>
      <c r="Q21" s="57" t="n">
        <f t="shared" si="10"/>
        <v>2.9866779779758672</v>
      </c>
      <c r="R21" s="57" t="n">
        <f t="shared" si="10"/>
        <v>1.9935087811432954</v>
      </c>
      <c r="S21" s="57" t="n">
        <f t="shared" si="10"/>
        <v>2.1107661889054632</v>
      </c>
      <c r="T21" s="57" t="n">
        <f t="shared" si="10"/>
        <v>2.0370638749019294</v>
      </c>
      <c r="U21" s="57" t="n">
        <f t="shared" si="10"/>
        <v>1.7201679679633406</v>
      </c>
      <c r="V21" s="57" t="n">
        <f t="shared" si="10"/>
        <v>2.0841436371907838</v>
      </c>
      <c r="W21" s="57" t="n">
        <f t="shared" si="10"/>
        <v>2.3294416762899068</v>
      </c>
      <c r="X21" s="57" t="n">
        <f t="shared" si="10"/>
        <v>6.5954422480143364</v>
      </c>
      <c r="Y21" s="57" t="n">
        <f t="shared" si="10"/>
        <v>6.2941607975044844</v>
      </c>
      <c r="Z21" s="57" t="n">
        <f t="shared" si="10"/>
        <v>6.5180775709240386</v>
      </c>
      <c r="AA21" s="57" t="n">
        <f t="shared" si="10"/>
        <v>13.889021893607705</v>
      </c>
      <c r="AB21" s="57" t="n">
        <f t="shared" si="10"/>
        <v>10.57828984711033</v>
      </c>
      <c r="AC21" s="57" t="n">
        <f t="shared" si="10"/>
        <v>19.039847485000259</v>
      </c>
      <c r="AD21" s="57" t="n">
        <f t="shared" si="10"/>
        <v>20.576660261041827</v>
      </c>
      <c r="AE21" s="57" t="n">
        <f t="shared" si="10"/>
        <v>20.211940595916925</v>
      </c>
      <c r="AF21" s="57" t="n">
        <f t="shared" si="10"/>
        <v>27.614130534591272</v>
      </c>
      <c r="AG21" s="57" t="n">
        <f t="shared" si="10"/>
        <v>19.568524471776993</v>
      </c>
      <c r="AH21" s="57" t="n">
        <f t="shared" si="10"/>
        <v>19.733208898445351</v>
      </c>
      <c r="AI21" s="57" t="n">
        <f t="shared" si="10"/>
        <v>18.455300149912098</v>
      </c>
      <c r="AJ21" s="57" t="n">
        <f t="shared" si="10"/>
        <v>13.903889008290998</v>
      </c>
      <c r="AK21" s="57" t="n">
        <f t="shared" si="10"/>
        <v>9.5173819913701561</v>
      </c>
      <c r="AL21" s="57" t="n">
        <f t="shared" si="10"/>
        <v>9.6167195938558532</v>
      </c>
      <c r="AM21" s="57" t="n">
        <f t="shared" si="10"/>
        <v>9.4309282379089492</v>
      </c>
      <c r="AN21" s="57" t="n">
        <f t="shared" si="10"/>
        <v>9.056580797384191</v>
      </c>
      <c r="AO21" s="57" t="n">
        <f t="shared" si="10"/>
        <v>8.7926369515086709</v>
      </c>
      <c r="AP21" s="57" t="n">
        <f t="shared" si="10"/>
        <v>11.248958838019819</v>
      </c>
      <c r="AQ21" s="57" t="n">
        <f t="shared" si="10"/>
        <v>14.579689707393124</v>
      </c>
      <c r="AR21" s="57" t="n">
        <f t="shared" si="10"/>
        <v>14.044582129851062</v>
      </c>
      <c r="AS21" s="57" t="n">
        <f t="shared" si="10"/>
        <v>15.507475029267258</v>
      </c>
      <c r="AT21" s="57" t="n">
        <f t="shared" si="10"/>
        <v>18.741648498569301</v>
      </c>
      <c r="AU21" s="57" t="n">
        <f t="shared" ref="AU21" si="11">IF(AU2="","",AU2/VLOOKUP(AU$20,deflator,2,FALSE)/$B$1)</f>
        <v>8.1797285918502531</v>
      </c>
    </row>
    <row r="22">
      <c r="A22" t="str">
        <f t="shared" ref="A22:A36" si="12">L22</f>
        <v>Products (All)</v>
      </c>
      <c r="B22" t="str">
        <f t="shared" si="8"/>
        <v>2+ Offers</v>
      </c>
      <c r="C22" s="54" t="n">
        <f t="shared" si="3"/>
        <v>52.395665027627764</v>
      </c>
      <c r="D22" s="54" t="n">
        <f t="shared" si="4"/>
        <v>56.090684495902053</v>
      </c>
      <c r="E22" s="54" t="n">
        <f t="shared" si="4"/>
        <v>78.273309990266796</v>
      </c>
      <c r="F22" s="47" t="n">
        <f>(E22/D22)-1</f>
        <v>0.39547788895294</v>
      </c>
      <c r="G22" s="47" t="n">
        <f>(E22/C22)-1</f>
        <v>0.49388904500007746</v>
      </c>
      <c r="H22" s="23" t="n">
        <f>AT42</f>
        <v>0.37326514564765206</v>
      </c>
      <c r="I22" s="23" t="n">
        <f>AS42</f>
        <v>0.27007072628350198</v>
      </c>
      <c r="J22" s="23" t="n">
        <f>AM42</f>
        <v>0.33654171230906516</v>
      </c>
      <c r="L22" s="1" t="str">
        <f t="shared" si="9"/>
        <v>Products (All)</v>
      </c>
      <c r="M22" s="1" t="str">
        <f t="shared" si="9"/>
        <v>2+ Offers</v>
      </c>
      <c r="N22" s="57" t="e">
        <f t="shared" ref="N22:AT22" si="13">IF(N3="","",N3/VLOOKUP(N$20,deflator,2,FALSE)/$B$1)</f>
        <v>#N/A</v>
      </c>
      <c r="O22" s="57" t="n">
        <f t="shared" si="13"/>
        <v>58.181634272063313</v>
      </c>
      <c r="P22" s="57" t="n">
        <f t="shared" si="13"/>
        <v>47.43453214411926</v>
      </c>
      <c r="Q22" s="57" t="n">
        <f t="shared" si="13"/>
        <v>41.456101608695015</v>
      </c>
      <c r="R22" s="57" t="n">
        <f t="shared" si="13"/>
        <v>35.139367772893152</v>
      </c>
      <c r="S22" s="57" t="n">
        <f t="shared" si="13"/>
        <v>31.12443553012687</v>
      </c>
      <c r="T22" s="57" t="n">
        <f t="shared" si="13"/>
        <v>35.998560058077722</v>
      </c>
      <c r="U22" s="57" t="n">
        <f t="shared" si="13"/>
        <v>32.880667161313895</v>
      </c>
      <c r="V22" s="57" t="n">
        <f t="shared" si="13"/>
        <v>30.783937705820655</v>
      </c>
      <c r="W22" s="57" t="n">
        <f t="shared" si="13"/>
        <v>31.117590364564101</v>
      </c>
      <c r="X22" s="57" t="n">
        <f t="shared" si="13"/>
        <v>34.952113114714557</v>
      </c>
      <c r="Y22" s="57" t="n">
        <f t="shared" si="13"/>
        <v>40.292198619287895</v>
      </c>
      <c r="Z22" s="57" t="n">
        <f t="shared" si="13"/>
        <v>49.830224248374201</v>
      </c>
      <c r="AA22" s="57" t="n">
        <f t="shared" si="13"/>
        <v>54.178191194718536</v>
      </c>
      <c r="AB22" s="57" t="n">
        <f t="shared" si="13"/>
        <v>59.965674444052148</v>
      </c>
      <c r="AC22" s="57" t="n">
        <f t="shared" si="13"/>
        <v>73.678985284974402</v>
      </c>
      <c r="AD22" s="57" t="n">
        <f t="shared" si="13"/>
        <v>75.697881721165714</v>
      </c>
      <c r="AE22" s="57" t="n">
        <f t="shared" si="13"/>
        <v>82.001816460196935</v>
      </c>
      <c r="AF22" s="57" t="n">
        <f t="shared" si="13"/>
        <v>90.580229915693096</v>
      </c>
      <c r="AG22" s="57" t="n">
        <f t="shared" si="13"/>
        <v>85.954474198161378</v>
      </c>
      <c r="AH22" s="57" t="n">
        <f t="shared" si="13"/>
        <v>72.574138779844674</v>
      </c>
      <c r="AI22" s="57" t="n">
        <f t="shared" si="13"/>
        <v>74.310915703214008</v>
      </c>
      <c r="AJ22" s="57" t="n">
        <f t="shared" si="13"/>
        <v>76.319958848450668</v>
      </c>
      <c r="AK22" s="57" t="n">
        <f t="shared" si="13"/>
        <v>60.453776524634094</v>
      </c>
      <c r="AL22" s="57" t="n">
        <f t="shared" si="13"/>
        <v>58.227766782539689</v>
      </c>
      <c r="AM22" s="57" t="n">
        <f t="shared" si="13"/>
        <v>52.395665027627764</v>
      </c>
      <c r="AN22" s="57" t="n">
        <f t="shared" si="13"/>
        <v>56.662063336757377</v>
      </c>
      <c r="AO22" s="57" t="n">
        <f t="shared" si="13"/>
        <v>59.800861519686983</v>
      </c>
      <c r="AP22" s="57" t="n">
        <f t="shared" si="13"/>
        <v>67.870087423096265</v>
      </c>
      <c r="AQ22" s="57" t="n">
        <f t="shared" si="13"/>
        <v>65.412648012128599</v>
      </c>
      <c r="AR22" s="57" t="n">
        <f t="shared" si="13"/>
        <v>57.795439949341898</v>
      </c>
      <c r="AS22" s="57" t="n">
        <f t="shared" si="13"/>
        <v>56.090684495902053</v>
      </c>
      <c r="AT22" s="57" t="n">
        <f t="shared" si="13"/>
        <v>78.273309990266796</v>
      </c>
      <c r="AU22" s="57" t="n">
        <f t="shared" ref="AU22" si="14">IF(AU3="","",AU3/VLOOKUP(AU$20,deflator,2,FALSE)/$B$1)</f>
        <v>32.416351187187068</v>
      </c>
    </row>
    <row r="23">
      <c r="A23" t="str">
        <f t="shared" si="12"/>
        <v>Products (All)</v>
      </c>
      <c r="B23" t="str">
        <f t="shared" si="8"/>
        <v>No Comp.</v>
      </c>
      <c r="C23" s="54" t="n">
        <f t="shared" si="3"/>
        <v>93.587334369116689</v>
      </c>
      <c r="D23" s="54" t="n">
        <f t="shared" si="4"/>
        <v>135.40594821175208</v>
      </c>
      <c r="E23" s="54" t="n">
        <f t="shared" si="4"/>
        <v>112.05596774153999</v>
      </c>
      <c r="F23" s="47" t="n">
        <f>(E23/D23)-1</f>
        <v>-0.17244427426258002</v>
      </c>
      <c r="G23" s="47" t="n">
        <f>(E23/C23)-1</f>
        <v>0.19734116263618939</v>
      </c>
      <c r="H23" s="23" t="n">
        <f>AT43</f>
        <v>0.53436589208934204</v>
      </c>
      <c r="I23" s="23" t="n">
        <f>AS43</f>
        <v>0.65196535049105808</v>
      </c>
      <c r="J23" s="23" t="n">
        <f>AM43</f>
        <v>0.60111922889834446</v>
      </c>
      <c r="L23" s="1" t="str">
        <f t="shared" si="9"/>
        <v>Products (All)</v>
      </c>
      <c r="M23" s="1" t="str">
        <f t="shared" si="9"/>
        <v>No Comp.</v>
      </c>
      <c r="N23" s="57" t="e">
        <f t="shared" ref="N23:AT23" si="15">IF(N4="","",N4/VLOOKUP(N$20,deflator,2,FALSE)/$B$1)</f>
        <v>#N/A</v>
      </c>
      <c r="O23" s="57" t="n">
        <f t="shared" si="15"/>
        <v>75.084506489531591</v>
      </c>
      <c r="P23" s="57" t="n">
        <f t="shared" si="15"/>
        <v>57.720352055419688</v>
      </c>
      <c r="Q23" s="57" t="n">
        <f t="shared" si="15"/>
        <v>64.231355440604602</v>
      </c>
      <c r="R23" s="57" t="n">
        <f t="shared" si="15"/>
        <v>53.678333597779172</v>
      </c>
      <c r="S23" s="57" t="n">
        <f t="shared" si="15"/>
        <v>53.093582832658583</v>
      </c>
      <c r="T23" s="57" t="n">
        <f t="shared" si="15"/>
        <v>50.787333031347984</v>
      </c>
      <c r="U23" s="57" t="n">
        <f t="shared" si="15"/>
        <v>45.703680188767308</v>
      </c>
      <c r="V23" s="57" t="n">
        <f t="shared" si="15"/>
        <v>43.311924595420535</v>
      </c>
      <c r="W23" s="57" t="n">
        <f t="shared" si="15"/>
        <v>47.363723404755049</v>
      </c>
      <c r="X23" s="57" t="n">
        <f t="shared" si="15"/>
        <v>50.215537999248262</v>
      </c>
      <c r="Y23" s="57" t="n">
        <f t="shared" si="15"/>
        <v>54.549540898611234</v>
      </c>
      <c r="Z23" s="57" t="n">
        <f t="shared" si="15"/>
        <v>59.043764576271627</v>
      </c>
      <c r="AA23" s="57" t="n">
        <f t="shared" si="15"/>
        <v>73.586280151687802</v>
      </c>
      <c r="AB23" s="57" t="n">
        <f t="shared" si="15"/>
        <v>80.903123156696807</v>
      </c>
      <c r="AC23" s="57" t="n">
        <f t="shared" si="15"/>
        <v>83.095628300057612</v>
      </c>
      <c r="AD23" s="57" t="n">
        <f t="shared" si="15"/>
        <v>93.023564306320139</v>
      </c>
      <c r="AE23" s="57" t="n">
        <f t="shared" si="15"/>
        <v>113.01978526604549</v>
      </c>
      <c r="AF23" s="57" t="n">
        <f t="shared" si="15"/>
        <v>134.23343205593616</v>
      </c>
      <c r="AG23" s="57" t="n">
        <f t="shared" si="15"/>
        <v>123.01351071556424</v>
      </c>
      <c r="AH23" s="57" t="n">
        <f t="shared" si="15"/>
        <v>117.97200636583423</v>
      </c>
      <c r="AI23" s="57" t="n">
        <f t="shared" si="15"/>
        <v>128.56059330527191</v>
      </c>
      <c r="AJ23" s="57" t="n">
        <f t="shared" si="15"/>
        <v>125.2532199171486</v>
      </c>
      <c r="AK23" s="57" t="n">
        <f t="shared" si="15"/>
        <v>112.29385911610095</v>
      </c>
      <c r="AL23" s="57" t="n">
        <f t="shared" si="15"/>
        <v>88.686076565651589</v>
      </c>
      <c r="AM23" s="57" t="n">
        <f t="shared" si="15"/>
        <v>93.587334369116689</v>
      </c>
      <c r="AN23" s="57" t="n">
        <f t="shared" si="15"/>
        <v>110.75554474789985</v>
      </c>
      <c r="AO23" s="57" t="n">
        <f t="shared" si="15"/>
        <v>122.04383041860994</v>
      </c>
      <c r="AP23" s="57" t="n">
        <f t="shared" si="15"/>
        <v>128.92952992316103</v>
      </c>
      <c r="AQ23" s="57" t="n">
        <f t="shared" si="15"/>
        <v>135.82875060115086</v>
      </c>
      <c r="AR23" s="57" t="n">
        <f t="shared" si="15"/>
        <v>168.86870359709329</v>
      </c>
      <c r="AS23" s="57" t="n">
        <f t="shared" si="15"/>
        <v>135.40594821175208</v>
      </c>
      <c r="AT23" s="57" t="n">
        <f t="shared" si="15"/>
        <v>112.05596774153999</v>
      </c>
      <c r="AU23" s="57" t="n">
        <f t="shared" ref="AU23" si="16">IF(AU4="","",AU4/VLOOKUP(AU$20,deflator,2,FALSE)/$B$1)</f>
        <v>84.990693873521622</v>
      </c>
    </row>
    <row r="24">
      <c r="A24" t="str">
        <f t="shared" si="12"/>
        <v>Products (All)</v>
      </c>
      <c r="B24" t="str">
        <f t="shared" si="8"/>
        <v>Unlabeled</v>
      </c>
      <c r="C24" s="54" t="n">
        <f t="shared" si="3"/>
        <v>0.27454458512862245</v>
      </c>
      <c r="D24" s="54" t="n">
        <f t="shared" si="4"/>
        <v>0.68476424034671968</v>
      </c>
      <c r="E24" s="54" t="n">
        <f t="shared" si="4"/>
        <v>0.62802611743780001</v>
      </c>
      <c r="F24" s="47" t="n">
        <f>(E24/D24)-1</f>
        <v>-8.2857894098253726E-2</v>
      </c>
      <c r="G24" s="47" t="n">
        <f>(E24/C24)-1</f>
        <v>1.2875195922861624</v>
      </c>
      <c r="H24" s="23" t="n">
        <f>AT44</f>
        <v>2.9948939200999647E-3</v>
      </c>
      <c r="I24" s="23" t="n">
        <f>AS44</f>
        <v>3.2970675502617605E-3</v>
      </c>
      <c r="J24" s="23" t="n">
        <f>AM44</f>
        <v>1.7634226941417592E-3</v>
      </c>
      <c r="L24" s="1" t="str">
        <f t="shared" si="9"/>
        <v>Products (All)</v>
      </c>
      <c r="M24" s="1" t="str">
        <f t="shared" si="9"/>
        <v>Unlabeled</v>
      </c>
      <c r="N24" s="57" t="e">
        <f t="shared" ref="N24:AT24" si="17">IF(N5="","",N5/VLOOKUP(N$20,deflator,2,FALSE)/$B$1)</f>
        <v>#N/A</v>
      </c>
      <c r="O24" s="57" t="n">
        <f t="shared" si="17"/>
        <v>2.7499786219335776</v>
      </c>
      <c r="P24" s="57" t="n">
        <f t="shared" si="17"/>
        <v>3.6324892490960363</v>
      </c>
      <c r="Q24" s="57" t="n">
        <f t="shared" si="17"/>
        <v>1.632981816677523</v>
      </c>
      <c r="R24" s="57" t="n">
        <f t="shared" si="17"/>
        <v>1.4124474378760941</v>
      </c>
      <c r="S24" s="57" t="n">
        <f t="shared" si="17"/>
        <v>0.78891263472046791</v>
      </c>
      <c r="T24" s="57" t="n">
        <f t="shared" si="17"/>
        <v>0.99283272966750924</v>
      </c>
      <c r="U24" s="57" t="n">
        <f t="shared" si="17"/>
        <v>3.0155282240451742</v>
      </c>
      <c r="V24" s="57" t="n">
        <f t="shared" si="17"/>
        <v>4.140982586050252</v>
      </c>
      <c r="W24" s="57" t="n">
        <f t="shared" si="17"/>
        <v>4.6315876481839009</v>
      </c>
      <c r="X24" s="57" t="n">
        <f t="shared" si="17"/>
        <v>4.5245717662614782</v>
      </c>
      <c r="Y24" s="57" t="n">
        <f t="shared" si="17"/>
        <v>1.4506552964503254</v>
      </c>
      <c r="Z24" s="57" t="n">
        <f t="shared" si="17"/>
        <v>3.982895500665836</v>
      </c>
      <c r="AA24" s="57" t="n">
        <f t="shared" si="17"/>
        <v>2.9138537447720614</v>
      </c>
      <c r="AB24" s="57" t="n">
        <f t="shared" si="17"/>
        <v>3.0370111744866062</v>
      </c>
      <c r="AC24" s="57" t="n">
        <f t="shared" si="17"/>
        <v>2.2521158923919877</v>
      </c>
      <c r="AD24" s="57" t="n">
        <f t="shared" si="17"/>
        <v>1.1935600923107303</v>
      </c>
      <c r="AE24" s="57" t="n">
        <f t="shared" si="17"/>
        <v>0.45129687516353617</v>
      </c>
      <c r="AF24" s="57" t="n">
        <f t="shared" si="17"/>
        <v>0.85503419899204247</v>
      </c>
      <c r="AG24" s="57" t="n">
        <f t="shared" si="17"/>
        <v>0.63381704528557736</v>
      </c>
      <c r="AH24" s="57" t="n">
        <f t="shared" si="17"/>
        <v>1.6599167969392632</v>
      </c>
      <c r="AI24" s="57" t="n">
        <f t="shared" si="17"/>
        <v>0.64020193312924389</v>
      </c>
      <c r="AJ24" s="57" t="n">
        <f t="shared" si="17"/>
        <v>0.55830230524271918</v>
      </c>
      <c r="AK24" s="57" t="n">
        <f t="shared" si="17"/>
        <v>0.31306840647249334</v>
      </c>
      <c r="AL24" s="57" t="n">
        <f t="shared" si="17"/>
        <v>0.42911106533225346</v>
      </c>
      <c r="AM24" s="57" t="n">
        <f t="shared" si="17"/>
        <v>0.27454458512862245</v>
      </c>
      <c r="AN24" s="57" t="n">
        <f t="shared" si="17"/>
        <v>0.35514420012813686</v>
      </c>
      <c r="AO24" s="57" t="n">
        <f t="shared" si="17"/>
        <v>0.58660183866285021</v>
      </c>
      <c r="AP24" s="57" t="n">
        <f t="shared" si="17"/>
        <v>1.0963837457847436</v>
      </c>
      <c r="AQ24" s="57" t="n">
        <f t="shared" si="17"/>
        <v>0.62329097506347997</v>
      </c>
      <c r="AR24" s="57" t="n">
        <f t="shared" si="17"/>
        <v>0.6908426011612302</v>
      </c>
      <c r="AS24" s="57" t="n">
        <f t="shared" si="17"/>
        <v>0.68476424034671968</v>
      </c>
      <c r="AT24" s="57" t="n">
        <f t="shared" si="17"/>
        <v>0.62802611743780001</v>
      </c>
      <c r="AU24" s="57" t="n">
        <f t="shared" ref="AU24" si="18">IF(AU5="","",AU5/VLOOKUP(AU$20,deflator,2,FALSE)/$B$1)</f>
        <v>1.4391810487074033</v>
      </c>
    </row>
    <row r="25">
      <c r="A25" t="str">
        <f t="shared" si="12"/>
        <v>R&amp;D</v>
      </c>
      <c r="B25" t="str">
        <f t="shared" si="8"/>
        <v>1 Offer</v>
      </c>
      <c r="C25" s="54" t="n">
        <f t="shared" si="3"/>
        <v>4.7396325038356171</v>
      </c>
      <c r="D25" s="54" t="n">
        <f t="shared" si="4"/>
        <v>6.5902866064866048</v>
      </c>
      <c r="E25" s="54" t="n">
        <f t="shared" si="4"/>
        <v>6.0873723195726992</v>
      </c>
      <c r="F25" s="47" t="n">
        <f>(E25/D25)-1</f>
        <v>-7.6311443939160895E-2</v>
      </c>
      <c r="G25" s="47" t="n">
        <f>(E25/C25)-1</f>
        <v>0.28435534076669522</v>
      </c>
      <c r="H25" s="23" t="n">
        <f>AT45</f>
        <v>0.17335298930097012</v>
      </c>
      <c r="I25" s="23" t="n">
        <f>AS45</f>
        <v>0.18840092869912411</v>
      </c>
      <c r="J25" s="23" t="n">
        <f>AM45</f>
        <v>0.16611941968101304</v>
      </c>
      <c r="L25" s="1" t="str">
        <f t="shared" si="9"/>
        <v>R&amp;D</v>
      </c>
      <c r="M25" s="1" t="str">
        <f t="shared" si="9"/>
        <v>1 Offer</v>
      </c>
      <c r="N25" s="57" t="e">
        <f t="shared" ref="N25:AT25" si="19">IF(N6="","",N6/VLOOKUP(N$20,deflator,2,FALSE)/$B$1)</f>
        <v>#N/A</v>
      </c>
      <c r="O25" s="57" t="n">
        <f t="shared" si="19"/>
        <v>2.2866847096862801</v>
      </c>
      <c r="P25" s="57" t="n">
        <f t="shared" si="19"/>
        <v>2.2058988469054612</v>
      </c>
      <c r="Q25" s="57" t="n">
        <f t="shared" si="19"/>
        <v>2.2194610045260492</v>
      </c>
      <c r="R25" s="57" t="n">
        <f t="shared" si="19"/>
        <v>1.7353009442877338</v>
      </c>
      <c r="S25" s="57" t="n">
        <f t="shared" si="19"/>
        <v>2.0394229606543766</v>
      </c>
      <c r="T25" s="57" t="n">
        <f t="shared" si="19"/>
        <v>2.4784647404595348</v>
      </c>
      <c r="U25" s="57" t="n">
        <f t="shared" si="19"/>
        <v>2.342293929144819</v>
      </c>
      <c r="V25" s="57" t="n">
        <f t="shared" si="19"/>
        <v>2.5785721857211699</v>
      </c>
      <c r="W25" s="57" t="n">
        <f t="shared" si="19"/>
        <v>2.9732577229050725</v>
      </c>
      <c r="X25" s="57" t="n">
        <f t="shared" si="19"/>
        <v>4.3235104987198012</v>
      </c>
      <c r="Y25" s="57" t="n">
        <f t="shared" si="19"/>
        <v>4.3247030434466796</v>
      </c>
      <c r="Z25" s="57" t="n">
        <f t="shared" si="19"/>
        <v>4.8267469453574225</v>
      </c>
      <c r="AA25" s="57" t="n">
        <f t="shared" si="19"/>
        <v>5.5264326370432917</v>
      </c>
      <c r="AB25" s="57" t="n">
        <f t="shared" si="19"/>
        <v>5.5457230686526016</v>
      </c>
      <c r="AC25" s="57" t="n">
        <f t="shared" si="19"/>
        <v>4.546843606808844</v>
      </c>
      <c r="AD25" s="57" t="n">
        <f t="shared" si="19"/>
        <v>4.8323556817864812</v>
      </c>
      <c r="AE25" s="57" t="n">
        <f t="shared" si="19"/>
        <v>6.0552894048574046</v>
      </c>
      <c r="AF25" s="57" t="n">
        <f t="shared" si="19"/>
        <v>6.047757378209571</v>
      </c>
      <c r="AG25" s="57" t="n">
        <f t="shared" si="19"/>
        <v>6.6371729040353902</v>
      </c>
      <c r="AH25" s="57" t="n">
        <f t="shared" si="19"/>
        <v>7.2673509456120451</v>
      </c>
      <c r="AI25" s="57" t="n">
        <f t="shared" si="19"/>
        <v>6.5575553953878138</v>
      </c>
      <c r="AJ25" s="57" t="n">
        <f t="shared" si="19"/>
        <v>6.4221106045882168</v>
      </c>
      <c r="AK25" s="57" t="n">
        <f t="shared" si="19"/>
        <v>5.2371339556974155</v>
      </c>
      <c r="AL25" s="57" t="n">
        <f t="shared" si="19"/>
        <v>5.1163067836666363</v>
      </c>
      <c r="AM25" s="57" t="n">
        <f t="shared" si="19"/>
        <v>4.7396325038356171</v>
      </c>
      <c r="AN25" s="57" t="n">
        <f t="shared" si="19"/>
        <v>5.2927967135954139</v>
      </c>
      <c r="AO25" s="57" t="n">
        <f t="shared" si="19"/>
        <v>5.3815250130630012</v>
      </c>
      <c r="AP25" s="57" t="n">
        <f t="shared" si="19"/>
        <v>6.6204478836340428</v>
      </c>
      <c r="AQ25" s="57" t="n">
        <f t="shared" si="19"/>
        <v>7.5940258037728929</v>
      </c>
      <c r="AR25" s="57" t="n">
        <f t="shared" si="19"/>
        <v>7.0507197575804614</v>
      </c>
      <c r="AS25" s="57" t="n">
        <f t="shared" si="19"/>
        <v>6.5902866064866048</v>
      </c>
      <c r="AT25" s="57" t="n">
        <f t="shared" si="19"/>
        <v>6.0873723195726992</v>
      </c>
      <c r="AU25" s="57" t="n">
        <f t="shared" ref="AU25" si="20">IF(AU6="","",AU6/VLOOKUP(AU$20,deflator,2,FALSE)/$B$1)</f>
        <v>3.3133871483378874</v>
      </c>
    </row>
    <row r="26">
      <c r="A26" t="str">
        <f t="shared" si="12"/>
        <v>R&amp;D</v>
      </c>
      <c r="B26" t="str">
        <f t="shared" si="8"/>
        <v>2+ Offers</v>
      </c>
      <c r="C26" s="54"/>
      <c r="D26" s="54"/>
      <c r="E26" s="54"/>
      <c r="F26" s="47"/>
      <c r="G26" s="47"/>
      <c r="H26" s="23"/>
      <c r="I26" s="23"/>
      <c r="J26" s="23"/>
      <c r="L26" s="1" t="str">
        <f t="shared" si="9"/>
        <v>R&amp;D</v>
      </c>
      <c r="M26" s="1" t="str">
        <f t="shared" si="9"/>
        <v>2+ Offers</v>
      </c>
      <c r="N26" s="57" t="e">
        <f t="shared" ref="N26:AT26" si="21">IF(N7="","",N7/VLOOKUP(N$20,deflator,2,FALSE)/$B$1)</f>
        <v>#N/A</v>
      </c>
      <c r="O26" s="57" t="n">
        <f t="shared" si="21"/>
        <v>17.498574593108934</v>
      </c>
      <c r="P26" s="57" t="n">
        <f t="shared" si="21"/>
        <v>20.497490456252855</v>
      </c>
      <c r="Q26" s="57" t="n">
        <f t="shared" si="21"/>
        <v>20.620962449404502</v>
      </c>
      <c r="R26" s="57" t="n">
        <f t="shared" si="21"/>
        <v>18.422990757937509</v>
      </c>
      <c r="S26" s="57" t="n">
        <f t="shared" si="21"/>
        <v>19.062234283404791</v>
      </c>
      <c r="T26" s="57" t="n">
        <f t="shared" si="21"/>
        <v>18.016206445890706</v>
      </c>
      <c r="U26" s="57" t="n">
        <f t="shared" si="21"/>
        <v>17.072033023471985</v>
      </c>
      <c r="V26" s="57" t="n">
        <f t="shared" si="21"/>
        <v>17.041944046654159</v>
      </c>
      <c r="W26" s="57" t="n">
        <f t="shared" si="21"/>
        <v>18.519734893582338</v>
      </c>
      <c r="X26" s="57" t="n">
        <f t="shared" si="21"/>
        <v>17.459215334176516</v>
      </c>
      <c r="Y26" s="57" t="n">
        <f t="shared" si="21"/>
        <v>15.500380142760513</v>
      </c>
      <c r="Z26" s="57" t="n">
        <f t="shared" si="21"/>
        <v>16.700084109373634</v>
      </c>
      <c r="AA26" s="57" t="n">
        <f t="shared" si="21"/>
        <v>20.461363812964709</v>
      </c>
      <c r="AB26" s="57" t="n">
        <f t="shared" si="21"/>
        <v>21.363286540973622</v>
      </c>
      <c r="AC26" s="57" t="n">
        <f t="shared" si="21"/>
        <v>24.941872729393928</v>
      </c>
      <c r="AD26" s="57" t="n">
        <f t="shared" si="21"/>
        <v>25.495346943774745</v>
      </c>
      <c r="AE26" s="57" t="n">
        <f t="shared" si="21"/>
        <v>26.782502301651487</v>
      </c>
      <c r="AF26" s="57" t="n">
        <f t="shared" si="21"/>
        <v>25.557271326752371</v>
      </c>
      <c r="AG26" s="57" t="n">
        <f t="shared" si="21"/>
        <v>26.798673420492229</v>
      </c>
      <c r="AH26" s="57" t="n">
        <f t="shared" si="21"/>
        <v>25.400771380305191</v>
      </c>
      <c r="AI26" s="57" t="n">
        <f t="shared" si="21"/>
        <v>23.227865939128534</v>
      </c>
      <c r="AJ26" s="57" t="n">
        <f t="shared" si="21"/>
        <v>20.220821632212328</v>
      </c>
      <c r="AK26" s="57" t="n">
        <f t="shared" si="21"/>
        <v>17.669709765947427</v>
      </c>
      <c r="AL26" s="57" t="n">
        <f t="shared" si="21"/>
        <v>14.969298101320391</v>
      </c>
      <c r="AM26" s="57" t="n">
        <f t="shared" si="21"/>
        <v>13.25137766846114</v>
      </c>
      <c r="AN26" s="57" t="n">
        <f t="shared" si="21"/>
        <v>12.60375425461274</v>
      </c>
      <c r="AO26" s="57" t="n">
        <f t="shared" si="21"/>
        <v>12.278816452133331</v>
      </c>
      <c r="AP26" s="57" t="n">
        <f t="shared" si="21"/>
        <v>12.434279399769729</v>
      </c>
      <c r="AQ26" s="57" t="n">
        <f t="shared" si="21"/>
        <v>13.750573101527609</v>
      </c>
      <c r="AR26" s="57" t="n">
        <f t="shared" si="21"/>
        <v>14.056712846637218</v>
      </c>
      <c r="AS26" s="57" t="n">
        <f t="shared" si="21"/>
        <v>13.480989975613248</v>
      </c>
      <c r="AT26" s="57" t="n">
        <f t="shared" si="21"/>
        <v>13.397363246784401</v>
      </c>
      <c r="AU26" s="57" t="n">
        <f t="shared" ref="AU26" si="22">IF(AU7="","",AU7/VLOOKUP(AU$20,deflator,2,FALSE)/$B$1)</f>
        <v>8.8846789374091646</v>
      </c>
    </row>
    <row r="27">
      <c r="A27" t="str">
        <f t="shared" si="12"/>
        <v>R&amp;D</v>
      </c>
      <c r="B27" t="str">
        <f t="shared" si="8"/>
        <v>No Comp.</v>
      </c>
      <c r="C27" s="54"/>
      <c r="D27" s="54"/>
      <c r="E27" s="54"/>
      <c r="F27" s="47"/>
      <c r="G27" s="47"/>
      <c r="H27" s="23"/>
      <c r="I27" s="23"/>
      <c r="J27" s="23"/>
      <c r="L27" s="1" t="str">
        <f t="shared" si="9"/>
        <v>R&amp;D</v>
      </c>
      <c r="M27" s="1" t="str">
        <f t="shared" si="9"/>
        <v>No Comp.</v>
      </c>
      <c r="N27" s="57" t="e">
        <f t="shared" ref="N27:AT27" si="23">IF(N8="","",N8/VLOOKUP(N$20,deflator,2,FALSE)/$B$1)</f>
        <v>#N/A</v>
      </c>
      <c r="O27" s="57" t="n">
        <f t="shared" si="23"/>
        <v>15.534992881299148</v>
      </c>
      <c r="P27" s="57" t="n">
        <f t="shared" si="23"/>
        <v>16.101421440022467</v>
      </c>
      <c r="Q27" s="57" t="n">
        <f t="shared" si="23"/>
        <v>17.478424206737312</v>
      </c>
      <c r="R27" s="57" t="n">
        <f t="shared" si="23"/>
        <v>19.547674249604096</v>
      </c>
      <c r="S27" s="57" t="n">
        <f t="shared" si="23"/>
        <v>17.107883903136166</v>
      </c>
      <c r="T27" s="57" t="n">
        <f t="shared" si="23"/>
        <v>15.402107737114251</v>
      </c>
      <c r="U27" s="57" t="n">
        <f t="shared" si="23"/>
        <v>15.115336510668293</v>
      </c>
      <c r="V27" s="57" t="n">
        <f t="shared" si="23"/>
        <v>14.829058416463832</v>
      </c>
      <c r="W27" s="57" t="n">
        <f t="shared" si="23"/>
        <v>11.557407302555845</v>
      </c>
      <c r="X27" s="57" t="n">
        <f t="shared" si="23"/>
        <v>10.638166859253609</v>
      </c>
      <c r="Y27" s="57" t="n">
        <f t="shared" si="23"/>
        <v>14.551218229259415</v>
      </c>
      <c r="Z27" s="57" t="n">
        <f t="shared" si="23"/>
        <v>18.613926749493551</v>
      </c>
      <c r="AA27" s="57" t="n">
        <f t="shared" si="23"/>
        <v>18.963461661636114</v>
      </c>
      <c r="AB27" s="57" t="n">
        <f t="shared" si="23"/>
        <v>19.27548524164094</v>
      </c>
      <c r="AC27" s="57" t="n">
        <f t="shared" si="23"/>
        <v>21.775103321595537</v>
      </c>
      <c r="AD27" s="57" t="n">
        <f t="shared" si="23"/>
        <v>24.574468582275742</v>
      </c>
      <c r="AE27" s="57" t="n">
        <f t="shared" si="23"/>
        <v>24.644923672243014</v>
      </c>
      <c r="AF27" s="57" t="n">
        <f t="shared" si="23"/>
        <v>23.243710104984572</v>
      </c>
      <c r="AG27" s="57" t="n">
        <f t="shared" si="23"/>
        <v>24.241917240043193</v>
      </c>
      <c r="AH27" s="57" t="n">
        <f t="shared" si="23"/>
        <v>21.578941661690465</v>
      </c>
      <c r="AI27" s="57" t="n">
        <f t="shared" si="23"/>
        <v>20.234527398657541</v>
      </c>
      <c r="AJ27" s="57" t="n">
        <f t="shared" si="23"/>
        <v>17.348977937639628</v>
      </c>
      <c r="AK27" s="57" t="n">
        <f t="shared" si="23"/>
        <v>11.662377621894228</v>
      </c>
      <c r="AL27" s="57" t="n">
        <f t="shared" si="23"/>
        <v>11.029396163833596</v>
      </c>
      <c r="AM27" s="57" t="n">
        <f t="shared" si="23"/>
        <v>10.478858604217212</v>
      </c>
      <c r="AN27" s="57" t="n">
        <f t="shared" si="23"/>
        <v>11.293852923323627</v>
      </c>
      <c r="AO27" s="57" t="n">
        <f t="shared" si="23"/>
        <v>12.258654510053868</v>
      </c>
      <c r="AP27" s="57" t="n">
        <f t="shared" si="23"/>
        <v>11.984287344821663</v>
      </c>
      <c r="AQ27" s="57" t="n">
        <f t="shared" si="23"/>
        <v>13.078687317302425</v>
      </c>
      <c r="AR27" s="57" t="n">
        <f t="shared" si="23"/>
        <v>13.795132503572045</v>
      </c>
      <c r="AS27" s="57" t="n">
        <f t="shared" si="23"/>
        <v>14.796002698179045</v>
      </c>
      <c r="AT27" s="57" t="n">
        <f t="shared" si="23"/>
        <v>15.4808400369207</v>
      </c>
      <c r="AU27" s="57" t="n">
        <f t="shared" ref="AU27" si="24">IF(AU8="","",AU8/VLOOKUP(AU$20,deflator,2,FALSE)/$B$1)</f>
        <v>12.467895995721769</v>
      </c>
    </row>
    <row r="28">
      <c r="A28" t="str">
        <f t="shared" si="12"/>
        <v>R&amp;D</v>
      </c>
      <c r="B28" t="str">
        <f t="shared" si="8"/>
        <v>Unlabeled</v>
      </c>
      <c r="C28" s="54"/>
      <c r="D28" s="54"/>
      <c r="E28" s="54"/>
      <c r="F28" s="47"/>
      <c r="G28" s="47"/>
      <c r="H28" s="23"/>
      <c r="I28" s="23"/>
      <c r="J28" s="23"/>
      <c r="L28" s="1" t="str">
        <f t="shared" si="9"/>
        <v>R&amp;D</v>
      </c>
      <c r="M28" s="1" t="str">
        <f t="shared" si="9"/>
        <v>Unlabeled</v>
      </c>
      <c r="N28" s="57" t="e">
        <f t="shared" ref="N28:AT28" si="25">IF(N9="","",N9/VLOOKUP(N$20,deflator,2,FALSE)/$B$1)</f>
        <v>#N/A</v>
      </c>
      <c r="O28" s="57" t="n">
        <f t="shared" si="25"/>
        <v>5.1388555670044225</v>
      </c>
      <c r="P28" s="57" t="n">
        <f t="shared" si="25"/>
        <v>2.4153333554887251</v>
      </c>
      <c r="Q28" s="57" t="n">
        <f t="shared" si="25"/>
        <v>1.0734478164354462</v>
      </c>
      <c r="R28" s="57" t="n">
        <f t="shared" si="25"/>
        <v>0.62733219486454739</v>
      </c>
      <c r="S28" s="57" t="n">
        <f t="shared" si="25"/>
        <v>0.86812305877493734</v>
      </c>
      <c r="T28" s="57" t="n">
        <f t="shared" si="25"/>
        <v>4.0397831214196836E-2</v>
      </c>
      <c r="U28" s="57" t="n">
        <f t="shared" si="25"/>
        <v>8.3493858999374657E-2</v>
      </c>
      <c r="V28" s="57" t="n">
        <f t="shared" si="25"/>
        <v>6.2072840797640791E-2</v>
      </c>
      <c r="W28" s="57" t="n">
        <f t="shared" si="25"/>
        <v>3.3685743916457775E-2</v>
      </c>
      <c r="X28" s="57" t="n">
        <f t="shared" si="25"/>
        <v>2.9997873537681498E-2</v>
      </c>
      <c r="Y28" s="57" t="n">
        <f t="shared" si="25"/>
        <v>2.206788203398161E-2</v>
      </c>
      <c r="Z28" s="57" t="n">
        <f t="shared" si="25"/>
        <v>0.13960669528112865</v>
      </c>
      <c r="AA28" s="57" t="n">
        <f t="shared" si="25"/>
        <v>0.16783013552201381</v>
      </c>
      <c r="AB28" s="57" t="n">
        <f t="shared" si="25"/>
        <v>0.35529866474558713</v>
      </c>
      <c r="AC28" s="57" t="n">
        <f t="shared" si="25"/>
        <v>0.39372593435018044</v>
      </c>
      <c r="AD28" s="57" t="n">
        <f t="shared" si="25"/>
        <v>0.15464362754863806</v>
      </c>
      <c r="AE28" s="57" t="n">
        <f t="shared" si="25"/>
        <v>4.3222428587919338E-2</v>
      </c>
      <c r="AF28" s="57" t="n">
        <f t="shared" si="25"/>
        <v>3.5410452816779694E-2</v>
      </c>
      <c r="AG28" s="57" t="n">
        <f t="shared" si="25"/>
        <v>9.0867283363150683E-2</v>
      </c>
      <c r="AH28" s="57" t="n">
        <f t="shared" si="25"/>
        <v>3.3416867533585474E-3</v>
      </c>
      <c r="AI28" s="57" t="n">
        <f t="shared" si="25"/>
        <v>3.6732247360333765E-2</v>
      </c>
      <c r="AJ28" s="57" t="n">
        <f t="shared" si="25"/>
        <v>5.3379795910689205E-2</v>
      </c>
      <c r="AK28" s="57" t="n">
        <f t="shared" si="25"/>
        <v>4.4000736937586125E-2</v>
      </c>
      <c r="AL28" s="57" t="n">
        <f t="shared" si="25"/>
        <v>6.4728561125032905E-2</v>
      </c>
      <c r="AM28" s="57" t="n">
        <f t="shared" si="25"/>
        <v>6.1608837221895973E-2</v>
      </c>
      <c r="AN28" s="57" t="n">
        <f t="shared" si="25"/>
        <v>5.6735287676842786E-2</v>
      </c>
      <c r="AO28" s="57" t="n">
        <f t="shared" si="25"/>
        <v>5.5029614697723085E-2</v>
      </c>
      <c r="AP28" s="57" t="n">
        <f t="shared" si="25"/>
        <v>0.12249245241171473</v>
      </c>
      <c r="AQ28" s="57" t="n">
        <f t="shared" si="25"/>
        <v>0.18898133289580388</v>
      </c>
      <c r="AR28" s="57" t="n">
        <f t="shared" si="25"/>
        <v>0.19174609948856394</v>
      </c>
      <c r="AS28" s="57" t="n">
        <f t="shared" si="25"/>
        <v>0.11283813204702227</v>
      </c>
      <c r="AT28" s="57" t="n">
        <f t="shared" si="25"/>
        <v>0.1498979984147</v>
      </c>
      <c r="AU28" s="57" t="n">
        <f t="shared" ref="AU28" si="26">IF(AU9="","",AU9/VLOOKUP(AU$20,deflator,2,FALSE)/$B$1)</f>
        <v>0.31171086356906225</v>
      </c>
    </row>
    <row r="29">
      <c r="A29" t="str">
        <f t="shared" si="12"/>
        <v>Services (Non-R&amp;D)</v>
      </c>
      <c r="B29" t="str">
        <f t="shared" si="8"/>
        <v>1 Offer</v>
      </c>
      <c r="C29" s="54"/>
      <c r="D29" s="54"/>
      <c r="E29" s="54"/>
      <c r="F29" s="47"/>
      <c r="G29" s="47"/>
      <c r="H29" s="23"/>
      <c r="I29" s="23"/>
      <c r="J29" s="23"/>
      <c r="L29" s="1" t="str">
        <f t="shared" si="9"/>
        <v>Services (Non-R&amp;D)</v>
      </c>
      <c r="M29" s="1" t="str">
        <f t="shared" si="9"/>
        <v>1 Offer</v>
      </c>
      <c r="N29" s="57" t="e">
        <f t="shared" ref="N29:AT29" si="27">IF(N10="","",N10/VLOOKUP(N$20,deflator,2,FALSE)/$B$1)</f>
        <v>#N/A</v>
      </c>
      <c r="O29" s="57" t="n">
        <f t="shared" si="27"/>
        <v>3.915668453760242</v>
      </c>
      <c r="P29" s="57" t="n">
        <f t="shared" si="27"/>
        <v>3.8455734285079046</v>
      </c>
      <c r="Q29" s="57" t="n">
        <f t="shared" si="27"/>
        <v>3.614739109168764</v>
      </c>
      <c r="R29" s="57" t="n">
        <f t="shared" si="27"/>
        <v>4.0888893966191704</v>
      </c>
      <c r="S29" s="57" t="n">
        <f t="shared" si="27"/>
        <v>4.5447228219164391</v>
      </c>
      <c r="T29" s="57" t="n">
        <f t="shared" si="27"/>
        <v>4.7098646088504665</v>
      </c>
      <c r="U29" s="57" t="n">
        <f t="shared" si="27"/>
        <v>4.4972422843269824</v>
      </c>
      <c r="V29" s="57" t="n">
        <f t="shared" si="27"/>
        <v>5.1767014357041994</v>
      </c>
      <c r="W29" s="57" t="n">
        <f t="shared" si="27"/>
        <v>6.0216425227875741</v>
      </c>
      <c r="X29" s="57" t="n">
        <f t="shared" si="27"/>
        <v>6.3167401764550091</v>
      </c>
      <c r="Y29" s="57" t="n">
        <f t="shared" si="27"/>
        <v>8.0303887472157367</v>
      </c>
      <c r="Z29" s="57" t="n">
        <f t="shared" si="27"/>
        <v>8.8908063804845483</v>
      </c>
      <c r="AA29" s="57" t="n">
        <f t="shared" si="27"/>
        <v>11.952024233425353</v>
      </c>
      <c r="AB29" s="57" t="n">
        <f t="shared" si="27"/>
        <v>12.07473094984495</v>
      </c>
      <c r="AC29" s="57" t="n">
        <f t="shared" si="27"/>
        <v>18.820060863987525</v>
      </c>
      <c r="AD29" s="57" t="n">
        <f t="shared" si="27"/>
        <v>22.414360704594362</v>
      </c>
      <c r="AE29" s="57" t="n">
        <f t="shared" si="27"/>
        <v>21.843127599634197</v>
      </c>
      <c r="AF29" s="57" t="n">
        <f t="shared" si="27"/>
        <v>23.823925672972511</v>
      </c>
      <c r="AG29" s="57" t="n">
        <f t="shared" si="27"/>
        <v>26.733937911221378</v>
      </c>
      <c r="AH29" s="57" t="n">
        <f t="shared" si="27"/>
        <v>26.145860376672744</v>
      </c>
      <c r="AI29" s="57" t="n">
        <f t="shared" si="27"/>
        <v>21.911479082933266</v>
      </c>
      <c r="AJ29" s="57" t="n">
        <f t="shared" si="27"/>
        <v>17.019821359640368</v>
      </c>
      <c r="AK29" s="57" t="n">
        <f t="shared" si="27"/>
        <v>13.153134074769591</v>
      </c>
      <c r="AL29" s="57" t="n">
        <f t="shared" si="27"/>
        <v>11.102601033533958</v>
      </c>
      <c r="AM29" s="57" t="n">
        <f t="shared" si="27"/>
        <v>9.8614562547293616</v>
      </c>
      <c r="AN29" s="57" t="n">
        <f t="shared" si="27"/>
        <v>9.7220656652530497</v>
      </c>
      <c r="AO29" s="57" t="n">
        <f t="shared" si="27"/>
        <v>10.660243050388448</v>
      </c>
      <c r="AP29" s="57" t="n">
        <f t="shared" si="27"/>
        <v>13.534846918644032</v>
      </c>
      <c r="AQ29" s="57" t="n">
        <f t="shared" si="27"/>
        <v>15.046178627635379</v>
      </c>
      <c r="AR29" s="57" t="n">
        <f t="shared" si="27"/>
        <v>17.501464428715572</v>
      </c>
      <c r="AS29" s="57" t="n">
        <f t="shared" si="27"/>
        <v>14.748553624319614</v>
      </c>
      <c r="AT29" s="57" t="n">
        <f t="shared" si="27"/>
        <v>14.2136461442448</v>
      </c>
      <c r="AU29" s="57" t="n">
        <f t="shared" ref="AU29" si="28">IF(AU10="","",AU10/VLOOKUP(AU$20,deflator,2,FALSE)/$B$1)</f>
        <v>8.5345513780264852</v>
      </c>
    </row>
    <row r="30">
      <c r="A30" t="str">
        <f t="shared" si="12"/>
        <v>Services (Non-R&amp;D)</v>
      </c>
      <c r="B30" t="str">
        <f t="shared" si="8"/>
        <v>2+ Offers</v>
      </c>
      <c r="C30" s="54"/>
      <c r="D30" s="54"/>
      <c r="E30" s="54"/>
      <c r="F30" s="47"/>
      <c r="G30" s="47"/>
      <c r="H30" s="23"/>
      <c r="I30" s="23"/>
      <c r="J30" s="23"/>
      <c r="L30" s="1" t="str">
        <f t="shared" si="9"/>
        <v>Services (Non-R&amp;D)</v>
      </c>
      <c r="M30" s="1" t="str">
        <f t="shared" si="9"/>
        <v>2+ Offers</v>
      </c>
      <c r="N30" s="57" t="e">
        <f t="shared" ref="N30:AT30" si="29">IF(N11="","",N11/VLOOKUP(N$20,deflator,2,FALSE)/$B$1)</f>
        <v>#N/A</v>
      </c>
      <c r="O30" s="57" t="n">
        <f t="shared" si="29"/>
        <v>50.307329751050233</v>
      </c>
      <c r="P30" s="57" t="n">
        <f t="shared" si="29"/>
        <v>47.450146750763544</v>
      </c>
      <c r="Q30" s="57" t="n">
        <f t="shared" si="29"/>
        <v>44.214198998252094</v>
      </c>
      <c r="R30" s="57" t="n">
        <f t="shared" si="29"/>
        <v>51.179710184189688</v>
      </c>
      <c r="S30" s="57" t="n">
        <f t="shared" si="29"/>
        <v>51.183354262292731</v>
      </c>
      <c r="T30" s="57" t="n">
        <f t="shared" si="29"/>
        <v>51.350432155089422</v>
      </c>
      <c r="U30" s="57" t="n">
        <f t="shared" si="29"/>
        <v>50.954407097627161</v>
      </c>
      <c r="V30" s="57" t="n">
        <f t="shared" si="29"/>
        <v>50.373185333837846</v>
      </c>
      <c r="W30" s="57" t="n">
        <f t="shared" si="29"/>
        <v>53.224096418354861</v>
      </c>
      <c r="X30" s="57" t="n">
        <f t="shared" si="29"/>
        <v>55.34630948866878</v>
      </c>
      <c r="Y30" s="57" t="n">
        <f t="shared" si="29"/>
        <v>60.186404485799009</v>
      </c>
      <c r="Z30" s="57" t="n">
        <f t="shared" si="29"/>
        <v>67.93891545361511</v>
      </c>
      <c r="AA30" s="57" t="n">
        <f t="shared" si="29"/>
        <v>83.122812063882648</v>
      </c>
      <c r="AB30" s="57" t="n">
        <f t="shared" si="29"/>
        <v>93.62696227241473</v>
      </c>
      <c r="AC30" s="57" t="n">
        <f t="shared" si="29"/>
        <v>97.173869638365943</v>
      </c>
      <c r="AD30" s="57" t="n">
        <f t="shared" si="29"/>
        <v>105.42597050975175</v>
      </c>
      <c r="AE30" s="57" t="n">
        <f t="shared" si="29"/>
        <v>113.98345288549912</v>
      </c>
      <c r="AF30" s="57" t="n">
        <f t="shared" si="29"/>
        <v>130.50067040687469</v>
      </c>
      <c r="AG30" s="57" t="n">
        <f t="shared" si="29"/>
        <v>144.0426376325768</v>
      </c>
      <c r="AH30" s="57" t="n">
        <f t="shared" si="29"/>
        <v>136.20156156572418</v>
      </c>
      <c r="AI30" s="57" t="n">
        <f t="shared" si="29"/>
        <v>131.46090980581528</v>
      </c>
      <c r="AJ30" s="57" t="n">
        <f t="shared" si="29"/>
        <v>124.77304443747292</v>
      </c>
      <c r="AK30" s="57" t="n">
        <f t="shared" si="29"/>
        <v>104.94830291426827</v>
      </c>
      <c r="AL30" s="57" t="n">
        <f t="shared" si="29"/>
        <v>100.81109730855707</v>
      </c>
      <c r="AM30" s="57" t="n">
        <f t="shared" si="29"/>
        <v>92.24171512820925</v>
      </c>
      <c r="AN30" s="57" t="n">
        <f t="shared" si="29"/>
        <v>93.66775492988863</v>
      </c>
      <c r="AO30" s="57" t="n">
        <f t="shared" si="29"/>
        <v>97.256321743114242</v>
      </c>
      <c r="AP30" s="57" t="n">
        <f t="shared" si="29"/>
        <v>108.49349911902806</v>
      </c>
      <c r="AQ30" s="57" t="n">
        <f t="shared" si="29"/>
        <v>115.13763543489438</v>
      </c>
      <c r="AR30" s="57" t="n">
        <f t="shared" si="29"/>
        <v>122.31716288521076</v>
      </c>
      <c r="AS30" s="57" t="n">
        <f t="shared" si="29"/>
        <v>107.08253771325487</v>
      </c>
      <c r="AT30" s="57" t="n">
        <f t="shared" si="29"/>
        <v>107.89954481241401</v>
      </c>
      <c r="AU30" s="57" t="n">
        <f t="shared" ref="AU30" si="30">IF(AU11="","",AU11/VLOOKUP(AU$20,deflator,2,FALSE)/$B$1)</f>
        <v>61.640453010368375</v>
      </c>
    </row>
    <row r="31">
      <c r="A31" t="str">
        <f t="shared" si="12"/>
        <v>Services (Non-R&amp;D)</v>
      </c>
      <c r="B31" t="str">
        <f t="shared" si="8"/>
        <v>No Comp.</v>
      </c>
      <c r="C31" s="54"/>
      <c r="D31" s="54"/>
      <c r="E31" s="54"/>
      <c r="F31" s="47"/>
      <c r="G31" s="47"/>
      <c r="H31" s="23"/>
      <c r="I31" s="23"/>
      <c r="J31" s="23"/>
      <c r="L31" s="1" t="str">
        <f t="shared" si="9"/>
        <v>Services (Non-R&amp;D)</v>
      </c>
      <c r="M31" s="1" t="str">
        <f t="shared" si="9"/>
        <v>No Comp.</v>
      </c>
      <c r="N31" s="57" t="e">
        <f t="shared" ref="N31:AT31" si="31">IF(N12="","",N12/VLOOKUP(N$20,deflator,2,FALSE)/$B$1)</f>
        <v>#N/A</v>
      </c>
      <c r="O31" s="57" t="n">
        <f t="shared" si="31"/>
        <v>25.177432996244264</v>
      </c>
      <c r="P31" s="57" t="n">
        <f t="shared" si="31"/>
        <v>25.681705265572159</v>
      </c>
      <c r="Q31" s="57" t="n">
        <f t="shared" si="31"/>
        <v>22.412695877355826</v>
      </c>
      <c r="R31" s="57" t="n">
        <f t="shared" si="31"/>
        <v>21.700874478758742</v>
      </c>
      <c r="S31" s="57" t="n">
        <f t="shared" si="31"/>
        <v>21.578873521419982</v>
      </c>
      <c r="T31" s="57" t="n">
        <f t="shared" si="31"/>
        <v>21.710241913577903</v>
      </c>
      <c r="U31" s="57" t="n">
        <f t="shared" si="31"/>
        <v>21.55850113400151</v>
      </c>
      <c r="V31" s="57" t="n">
        <f t="shared" si="31"/>
        <v>21.387098596580373</v>
      </c>
      <c r="W31" s="57" t="n">
        <f t="shared" si="31"/>
        <v>19.440300436619349</v>
      </c>
      <c r="X31" s="57" t="n">
        <f t="shared" si="31"/>
        <v>18.481427333733262</v>
      </c>
      <c r="Y31" s="57" t="n">
        <f t="shared" si="31"/>
        <v>19.195566574758484</v>
      </c>
      <c r="Z31" s="57" t="n">
        <f t="shared" si="31"/>
        <v>21.986430623875435</v>
      </c>
      <c r="AA31" s="57" t="n">
        <f t="shared" si="31"/>
        <v>29.938389292690506</v>
      </c>
      <c r="AB31" s="57" t="n">
        <f t="shared" si="31"/>
        <v>27.323934595410606</v>
      </c>
      <c r="AC31" s="57" t="n">
        <f t="shared" si="31"/>
        <v>29.235629731775756</v>
      </c>
      <c r="AD31" s="57" t="n">
        <f t="shared" si="31"/>
        <v>32.016423386656449</v>
      </c>
      <c r="AE31" s="57" t="n">
        <f t="shared" si="31"/>
        <v>36.360645864195483</v>
      </c>
      <c r="AF31" s="57" t="n">
        <f t="shared" si="31"/>
        <v>39.988884120295793</v>
      </c>
      <c r="AG31" s="57" t="n">
        <f t="shared" si="31"/>
        <v>44.512078099707402</v>
      </c>
      <c r="AH31" s="57" t="n">
        <f t="shared" si="31"/>
        <v>41.468854765312145</v>
      </c>
      <c r="AI31" s="57" t="n">
        <f t="shared" si="31"/>
        <v>42.2673851482731</v>
      </c>
      <c r="AJ31" s="57" t="n">
        <f t="shared" si="31"/>
        <v>44.636288372079413</v>
      </c>
      <c r="AK31" s="57" t="n">
        <f t="shared" si="31"/>
        <v>40.026015340499747</v>
      </c>
      <c r="AL31" s="57" t="n">
        <f t="shared" si="31"/>
        <v>41.463408151766153</v>
      </c>
      <c r="AM31" s="57" t="n">
        <f t="shared" si="31"/>
        <v>40.712148177173027</v>
      </c>
      <c r="AN31" s="57" t="n">
        <f t="shared" si="31"/>
        <v>43.770905426310257</v>
      </c>
      <c r="AO31" s="57" t="n">
        <f t="shared" si="31"/>
        <v>43.971160236054388</v>
      </c>
      <c r="AP31" s="57" t="n">
        <f t="shared" si="31"/>
        <v>46.298927924580106</v>
      </c>
      <c r="AQ31" s="57" t="n">
        <f t="shared" si="31"/>
        <v>47.751877166363329</v>
      </c>
      <c r="AR31" s="57" t="n">
        <f t="shared" si="31"/>
        <v>49.79485155592041</v>
      </c>
      <c r="AS31" s="57" t="n">
        <f t="shared" si="31"/>
        <v>48.520430832576956</v>
      </c>
      <c r="AT31" s="57" t="n">
        <f t="shared" si="31"/>
        <v>46.828775280551</v>
      </c>
      <c r="AU31" s="57" t="n">
        <f t="shared" ref="AU31" si="32">IF(AU12="","",AU12/VLOOKUP(AU$20,deflator,2,FALSE)/$B$1)</f>
        <v>27.547408525540739</v>
      </c>
    </row>
    <row r="32">
      <c r="A32" t="str">
        <f t="shared" si="12"/>
        <v>Services (Non-R&amp;D)</v>
      </c>
      <c r="B32" t="str">
        <f t="shared" si="8"/>
        <v>Unlabeled</v>
      </c>
      <c r="C32" s="54"/>
      <c r="D32" s="54"/>
      <c r="E32" s="54"/>
      <c r="F32" s="47"/>
      <c r="G32" s="47"/>
      <c r="H32" s="23"/>
      <c r="I32" s="23"/>
      <c r="J32" s="23"/>
      <c r="L32" s="1" t="str">
        <f t="shared" si="9"/>
        <v>Services (Non-R&amp;D)</v>
      </c>
      <c r="M32" s="1" t="str">
        <f t="shared" si="9"/>
        <v>Unlabeled</v>
      </c>
      <c r="N32" s="57" t="e">
        <f t="shared" ref="N32:AT32" si="33">IF(N13="","",N13/VLOOKUP(N$20,deflator,2,FALSE)/$B$1)</f>
        <v>#N/A</v>
      </c>
      <c r="O32" s="57" t="n">
        <f t="shared" si="33"/>
        <v>0.6026161763694442</v>
      </c>
      <c r="P32" s="57" t="n">
        <f t="shared" si="33"/>
        <v>0.34800160829422988</v>
      </c>
      <c r="Q32" s="57" t="n">
        <f t="shared" si="33"/>
        <v>8.9023776919417125E-2</v>
      </c>
      <c r="R32" s="57" t="n">
        <f t="shared" si="33"/>
        <v>0.22902092046050307</v>
      </c>
      <c r="S32" s="57" t="n">
        <f t="shared" si="33"/>
        <v>0.90298424857111437</v>
      </c>
      <c r="T32" s="57" t="n">
        <f t="shared" si="33"/>
        <v>0.30615815958264325</v>
      </c>
      <c r="U32" s="57" t="n">
        <f t="shared" si="33"/>
        <v>1.1580500577464627</v>
      </c>
      <c r="V32" s="57" t="n">
        <f t="shared" si="33"/>
        <v>3.5561117978785464</v>
      </c>
      <c r="W32" s="57" t="n">
        <f t="shared" si="33"/>
        <v>4.3168265911142534</v>
      </c>
      <c r="X32" s="57" t="n">
        <f t="shared" si="33"/>
        <v>4.6340442858616173</v>
      </c>
      <c r="Y32" s="57" t="n">
        <f t="shared" si="33"/>
        <v>2.7338682338653335</v>
      </c>
      <c r="Z32" s="57" t="n">
        <f t="shared" si="33"/>
        <v>5.1078805882111871</v>
      </c>
      <c r="AA32" s="57" t="n">
        <f t="shared" si="33"/>
        <v>7.5271501531861347</v>
      </c>
      <c r="AB32" s="57" t="n">
        <f t="shared" si="33"/>
        <v>7.7061130025063287</v>
      </c>
      <c r="AC32" s="57" t="n">
        <f t="shared" si="33"/>
        <v>8.5669889091964908</v>
      </c>
      <c r="AD32" s="57" t="n">
        <f t="shared" si="33"/>
        <v>7.1220236216011124</v>
      </c>
      <c r="AE32" s="57" t="n">
        <f t="shared" si="33"/>
        <v>1.1342537663646266</v>
      </c>
      <c r="AF32" s="57" t="n">
        <f t="shared" si="33"/>
        <v>1.3831516845563581</v>
      </c>
      <c r="AG32" s="57" t="n">
        <f t="shared" si="33"/>
        <v>1.2738555339454241</v>
      </c>
      <c r="AH32" s="57" t="n">
        <f t="shared" si="33"/>
        <v>4.1011645965701691</v>
      </c>
      <c r="AI32" s="57" t="n">
        <f t="shared" si="33"/>
        <v>4.9793394902885275</v>
      </c>
      <c r="AJ32" s="57" t="n">
        <f t="shared" si="33"/>
        <v>3.8617509774666448</v>
      </c>
      <c r="AK32" s="57" t="n">
        <f t="shared" si="33"/>
        <v>3.8206332711645423</v>
      </c>
      <c r="AL32" s="57" t="n">
        <f t="shared" si="33"/>
        <v>2.1636396078185545</v>
      </c>
      <c r="AM32" s="57" t="n">
        <f t="shared" si="33"/>
        <v>1.834556229896839</v>
      </c>
      <c r="AN32" s="57" t="n">
        <f t="shared" si="33"/>
        <v>1.6867452538804235</v>
      </c>
      <c r="AO32" s="57" t="n">
        <f t="shared" si="33"/>
        <v>1.6241484064917135</v>
      </c>
      <c r="AP32" s="57" t="n">
        <f t="shared" si="33"/>
        <v>1.2622809724811557</v>
      </c>
      <c r="AQ32" s="57" t="n">
        <f t="shared" si="33"/>
        <v>0.91563627074690179</v>
      </c>
      <c r="AR32" s="57" t="n">
        <f t="shared" si="33"/>
        <v>0.96449700059165444</v>
      </c>
      <c r="AS32" s="57" t="n">
        <f t="shared" si="33"/>
        <v>0.86168987798151819</v>
      </c>
      <c r="AT32" s="57" t="n">
        <f t="shared" si="33"/>
        <v>0.56429986248730002</v>
      </c>
      <c r="AU32" s="57" t="n">
        <f t="shared" ref="AU32" si="34">IF(AU13="","",AU13/VLOOKUP(AU$20,deflator,2,FALSE)/$B$1)</f>
        <v>0.57067706251777051</v>
      </c>
    </row>
    <row r="33">
      <c r="A33" t="str">
        <f t="shared" si="12"/>
        <v>Unlabeled</v>
      </c>
      <c r="B33" t="str">
        <f t="shared" si="8"/>
        <v>1 Offer</v>
      </c>
      <c r="C33" s="54"/>
      <c r="D33" s="54"/>
      <c r="E33" s="54"/>
      <c r="F33" s="47"/>
      <c r="G33" s="47"/>
      <c r="H33" s="23"/>
      <c r="I33" s="23"/>
      <c r="J33" s="23"/>
      <c r="L33" s="1" t="str">
        <f t="shared" si="9"/>
        <v>Unlabeled</v>
      </c>
      <c r="M33" s="1" t="str">
        <f t="shared" si="9"/>
        <v>1 Offer</v>
      </c>
      <c r="N33" s="57" t="str">
        <f t="shared" ref="N33:AT33" si="35">IF(N14="","",N14/VLOOKUP(N$20,deflator,2,FALSE)/$B$1)</f>
      </c>
      <c r="O33" s="57" t="str">
        <f t="shared" si="35"/>
      </c>
      <c r="P33" s="57" t="str">
        <f t="shared" si="35"/>
      </c>
      <c r="Q33" s="57" t="str">
        <f t="shared" si="35"/>
      </c>
      <c r="R33" s="57" t="str">
        <f t="shared" si="35"/>
      </c>
      <c r="S33" s="57" t="str">
        <f t="shared" si="35"/>
      </c>
      <c r="T33" s="57" t="str">
        <f t="shared" si="35"/>
      </c>
      <c r="U33" s="57" t="str">
        <f t="shared" si="35"/>
      </c>
      <c r="V33" s="57" t="str">
        <f t="shared" si="35"/>
      </c>
      <c r="W33" s="57" t="str">
        <f t="shared" si="35"/>
      </c>
      <c r="X33" s="57" t="n">
        <f t="shared" si="35"/>
        <v>5.9635671131526612E-3</v>
      </c>
      <c r="Y33" s="57" t="n">
        <f t="shared" si="35"/>
        <v>4.3558476689513036E-3</v>
      </c>
      <c r="Z33" s="57" t="n">
        <f t="shared" si="35"/>
        <v>2.159503540565666E-2</v>
      </c>
      <c r="AA33" s="57" t="n">
        <f t="shared" si="35"/>
        <v>1.250541351584138E-2</v>
      </c>
      <c r="AB33" s="57" t="n">
        <f t="shared" si="35"/>
        <v>2.8115516826552099E-3</v>
      </c>
      <c r="AC33" s="57" t="n">
        <f t="shared" si="35"/>
        <v>7.3368684221614716E-5</v>
      </c>
      <c r="AD33" s="57" t="n">
        <f t="shared" si="35"/>
        <v>4.6457441808319564E-3</v>
      </c>
      <c r="AE33" s="57" t="n">
        <f t="shared" si="35"/>
        <v>0</v>
      </c>
      <c r="AF33" s="57" t="n">
        <f t="shared" si="35"/>
        <v>-3.5169251432902983E-5</v>
      </c>
      <c r="AG33" s="57" t="n">
        <f t="shared" si="35"/>
        <v>3.4206346113758301E-4</v>
      </c>
      <c r="AH33" s="57" t="n">
        <f t="shared" si="35"/>
        <v>-1.1623995594925168E-5</v>
      </c>
      <c r="AI33" s="57" t="n">
        <f t="shared" si="35"/>
        <v>-3.6910980651136349E-5</v>
      </c>
      <c r="AJ33" s="57" t="str">
        <f t="shared" si="35"/>
      </c>
      <c r="AK33" s="57" t="n">
        <f t="shared" si="35"/>
        <v>-6.4493338663491965E-5</v>
      </c>
      <c r="AL33" s="57" t="str">
        <f t="shared" si="35"/>
      </c>
      <c r="AM33" s="57" t="str">
        <f t="shared" si="35"/>
      </c>
      <c r="AN33" s="57" t="n">
        <f t="shared" si="35"/>
        <v>-2.7546266772434224E-6</v>
      </c>
      <c r="AO33" s="57" t="n">
        <f t="shared" si="35"/>
        <v>0</v>
      </c>
      <c r="AP33" s="57" t="n">
        <f t="shared" si="35"/>
        <v>-2.6606546819103949E-4</v>
      </c>
      <c r="AQ33" s="57" t="n">
        <f t="shared" si="35"/>
        <v>5.217795985436942E-4</v>
      </c>
      <c r="AR33" s="57" t="n">
        <f t="shared" si="35"/>
        <v>0</v>
      </c>
      <c r="AS33" s="57" t="n">
        <f t="shared" si="35"/>
        <v>4.0239003057153112E-4</v>
      </c>
      <c r="AT33" s="57" t="str">
        <f t="shared" si="35"/>
      </c>
      <c r="AU33" s="57" t="str">
        <f t="shared" ref="AU33" si="36">IF(AU14="","",AU14/VLOOKUP(AU$20,deflator,2,FALSE)/$B$1)</f>
      </c>
    </row>
    <row r="34">
      <c r="A34" t="str">
        <f t="shared" si="12"/>
        <v>Unlabeled</v>
      </c>
      <c r="B34" t="str">
        <f t="shared" si="8"/>
        <v>2+ Offers</v>
      </c>
      <c r="C34" s="54"/>
      <c r="D34" s="54"/>
      <c r="E34" s="54"/>
      <c r="F34" s="47"/>
      <c r="G34" s="47"/>
      <c r="H34" s="23"/>
      <c r="I34" s="23"/>
      <c r="J34" s="23"/>
      <c r="L34" s="1" t="str">
        <f t="shared" si="9"/>
        <v>Unlabeled</v>
      </c>
      <c r="M34" s="1" t="str">
        <f t="shared" si="9"/>
        <v>2+ Offers</v>
      </c>
      <c r="N34" s="57" t="str">
        <f t="shared" ref="N34:AT34" si="37">IF(N15="","",N15/VLOOKUP(N$20,deflator,2,FALSE)/$B$1)</f>
      </c>
      <c r="O34" s="57" t="str">
        <f t="shared" si="37"/>
      </c>
      <c r="P34" s="57" t="str">
        <f t="shared" si="37"/>
      </c>
      <c r="Q34" s="57" t="str">
        <f t="shared" si="37"/>
      </c>
      <c r="R34" s="57" t="str">
        <f t="shared" si="37"/>
      </c>
      <c r="S34" s="57" t="str">
        <f t="shared" si="37"/>
      </c>
      <c r="T34" s="57" t="str">
        <f t="shared" si="37"/>
      </c>
      <c r="U34" s="57" t="str">
        <f t="shared" si="37"/>
      </c>
      <c r="V34" s="57" t="str">
        <f t="shared" si="37"/>
      </c>
      <c r="W34" s="57" t="str">
        <f t="shared" si="37"/>
      </c>
      <c r="X34" s="57" t="n">
        <f t="shared" si="37"/>
        <v>3.5798803403735695E-2</v>
      </c>
      <c r="Y34" s="57" t="n">
        <f t="shared" si="37"/>
        <v>7.4296598332397167E-3</v>
      </c>
      <c r="Z34" s="57" t="n">
        <f t="shared" si="37"/>
        <v>9.9778881044069873E-2</v>
      </c>
      <c r="AA34" s="57" t="n">
        <f t="shared" si="37"/>
        <v>2.4636058715149012E-2</v>
      </c>
      <c r="AB34" s="57" t="n">
        <f t="shared" si="37"/>
        <v>1.7839889959254222E-3</v>
      </c>
      <c r="AC34" s="57" t="n">
        <f t="shared" si="37"/>
        <v>2.6233084483786458E-3</v>
      </c>
      <c r="AD34" s="57" t="n">
        <f t="shared" si="37"/>
        <v>1.928598622075255E-2</v>
      </c>
      <c r="AE34" s="57" t="n">
        <f t="shared" si="37"/>
        <v>9.4831559276200845E-4</v>
      </c>
      <c r="AF34" s="57" t="n">
        <f t="shared" si="37"/>
        <v>-1.4892911784744676E-4</v>
      </c>
      <c r="AG34" s="57" t="n">
        <f t="shared" si="37"/>
        <v>-1.2991257096958155E-6</v>
      </c>
      <c r="AH34" s="57" t="n">
        <f t="shared" si="37"/>
        <v>-1.2462569691759714E-5</v>
      </c>
      <c r="AI34" s="57" t="n">
        <f t="shared" si="37"/>
        <v>-3.9406484934108625E-5</v>
      </c>
      <c r="AJ34" s="57" t="n">
        <f t="shared" si="37"/>
        <v>-4.1946654601296574E-6</v>
      </c>
      <c r="AK34" s="57" t="n">
        <f t="shared" si="37"/>
        <v>-5.8831148929310751E-5</v>
      </c>
      <c r="AL34" s="57" t="str">
        <f t="shared" si="37"/>
      </c>
      <c r="AM34" s="57" t="str">
        <f t="shared" si="37"/>
      </c>
      <c r="AN34" s="57" t="n">
        <f t="shared" si="37"/>
        <v>1.6658852170485037E-3</v>
      </c>
      <c r="AO34" s="57" t="n">
        <f t="shared" si="37"/>
        <v>-2.86337355131209E-7</v>
      </c>
      <c r="AP34" s="57" t="str">
        <f t="shared" si="37"/>
      </c>
      <c r="AQ34" s="57" t="str">
        <f t="shared" si="37"/>
      </c>
      <c r="AR34" s="57" t="str">
        <f t="shared" si="37"/>
      </c>
      <c r="AS34" s="57" t="str">
        <f t="shared" si="37"/>
      </c>
      <c r="AT34" s="57" t="str">
        <f t="shared" si="37"/>
      </c>
      <c r="AU34" s="57" t="str">
        <f t="shared" ref="AU34" si="38">IF(AU15="","",AU15/VLOOKUP(AU$20,deflator,2,FALSE)/$B$1)</f>
      </c>
    </row>
    <row r="35">
      <c r="A35" t="str">
        <f t="shared" si="12"/>
        <v>Unlabeled</v>
      </c>
      <c r="B35" t="str">
        <f t="shared" si="8"/>
        <v>No Comp.</v>
      </c>
      <c r="C35" s="54"/>
      <c r="D35" s="54"/>
      <c r="E35" s="54"/>
      <c r="F35" s="47"/>
      <c r="G35" s="47"/>
      <c r="H35" s="23"/>
      <c r="I35" s="23"/>
      <c r="J35" s="23"/>
      <c r="L35" s="1" t="str">
        <f t="shared" si="9"/>
        <v>Unlabeled</v>
      </c>
      <c r="M35" s="1" t="str">
        <f t="shared" si="9"/>
        <v>No Comp.</v>
      </c>
      <c r="N35" s="57" t="str">
        <f t="shared" ref="N35:AT35" si="39">IF(N16="","",N16/VLOOKUP(N$20,deflator,2,FALSE)/$B$1)</f>
      </c>
      <c r="O35" s="57" t="str">
        <f t="shared" si="39"/>
      </c>
      <c r="P35" s="57" t="str">
        <f t="shared" si="39"/>
      </c>
      <c r="Q35" s="57" t="str">
        <f t="shared" si="39"/>
      </c>
      <c r="R35" s="57" t="str">
        <f t="shared" si="39"/>
      </c>
      <c r="S35" s="57" t="str">
        <f t="shared" si="39"/>
      </c>
      <c r="T35" s="57" t="str">
        <f t="shared" si="39"/>
      </c>
      <c r="U35" s="57" t="str">
        <f t="shared" si="39"/>
      </c>
      <c r="V35" s="57" t="str">
        <f t="shared" si="39"/>
      </c>
      <c r="W35" s="57" t="str">
        <f t="shared" si="39"/>
      </c>
      <c r="X35" s="57" t="n">
        <f t="shared" si="39"/>
        <v>2.0232034830874345E-3</v>
      </c>
      <c r="Y35" s="57" t="n">
        <f t="shared" si="39"/>
        <v>1.8979504940601613E-3</v>
      </c>
      <c r="Z35" s="57" t="n">
        <f t="shared" si="39"/>
        <v>6.1846433803486953E-3</v>
      </c>
      <c r="AA35" s="57" t="n">
        <f t="shared" si="39"/>
        <v>6.931935103163063E-2</v>
      </c>
      <c r="AB35" s="57" t="n">
        <f t="shared" si="39"/>
        <v>5.645950434213811E-3</v>
      </c>
      <c r="AC35" s="57" t="n">
        <f t="shared" si="39"/>
        <v>2.2469062513573515E-3</v>
      </c>
      <c r="AD35" s="57" t="n">
        <f t="shared" si="39"/>
        <v>0.12490802592057998</v>
      </c>
      <c r="AE35" s="57" t="n">
        <f t="shared" si="39"/>
        <v>2.2833658869640994E-2</v>
      </c>
      <c r="AF35" s="57" t="n">
        <f t="shared" si="39"/>
        <v>1.0436430483372139E-4</v>
      </c>
      <c r="AG35" s="57" t="n">
        <f t="shared" si="39"/>
        <v>6.4267840914366181E-4</v>
      </c>
      <c r="AH35" s="57" t="n">
        <f t="shared" si="39"/>
        <v>-2.3675489865900994E-4</v>
      </c>
      <c r="AI35" s="57" t="n">
        <f t="shared" si="39"/>
        <v>-1.4196260732812239E-5</v>
      </c>
      <c r="AJ35" s="57" t="str">
        <f t="shared" si="39"/>
      </c>
      <c r="AK35" s="57" t="str">
        <f t="shared" si="39"/>
      </c>
      <c r="AL35" s="57" t="str">
        <f t="shared" si="39"/>
      </c>
      <c r="AM35" s="57" t="str">
        <f t="shared" si="39"/>
      </c>
      <c r="AN35" s="57" t="n">
        <f t="shared" si="39"/>
        <v>2.5953533144471483E-3</v>
      </c>
      <c r="AO35" s="57" t="str">
        <f t="shared" si="39"/>
      </c>
      <c r="AP35" s="57" t="str">
        <f t="shared" si="39"/>
      </c>
      <c r="AQ35" s="57" t="str">
        <f t="shared" si="39"/>
      </c>
      <c r="AR35" s="57" t="n">
        <f t="shared" si="39"/>
        <v>0</v>
      </c>
      <c r="AS35" s="57" t="n">
        <f t="shared" si="39"/>
        <v>0</v>
      </c>
      <c r="AT35" s="57" t="n">
        <f t="shared" si="39"/>
        <v>0</v>
      </c>
      <c r="AU35" s="57" t="n">
        <f t="shared" ref="AU35" si="40">IF(AU16="","",AU16/VLOOKUP(AU$20,deflator,2,FALSE)/$B$1)</f>
        <v>0</v>
      </c>
    </row>
    <row r="36">
      <c r="A36" t="str">
        <f t="shared" si="12"/>
        <v>Unlabeled</v>
      </c>
      <c r="B36" t="str">
        <f t="shared" si="8"/>
        <v>Unlabeled</v>
      </c>
      <c r="C36" s="54"/>
      <c r="D36" s="54"/>
      <c r="E36" s="54"/>
      <c r="F36" s="47"/>
      <c r="G36" s="47"/>
      <c r="H36" s="23"/>
      <c r="I36" s="23"/>
      <c r="J36" s="23"/>
      <c r="L36" s="1" t="str">
        <f t="shared" si="9"/>
        <v>Unlabeled</v>
      </c>
      <c r="M36" s="1" t="str">
        <f t="shared" si="9"/>
        <v>Unlabeled</v>
      </c>
      <c r="N36" s="57" t="str">
        <f t="shared" ref="N36:AT36" si="41">IF(N17="","",N17/VLOOKUP(N$20,deflator,2,FALSE)/$B$1)</f>
      </c>
      <c r="O36" s="57" t="str">
        <f t="shared" si="41"/>
      </c>
      <c r="P36" s="57" t="str">
        <f t="shared" si="41"/>
      </c>
      <c r="Q36" s="57" t="str">
        <f t="shared" si="41"/>
      </c>
      <c r="R36" s="57" t="str">
        <f t="shared" si="41"/>
      </c>
      <c r="S36" s="57" t="str">
        <f t="shared" si="41"/>
      </c>
      <c r="T36" s="57" t="str">
        <f t="shared" si="41"/>
      </c>
      <c r="U36" s="57" t="str">
        <f t="shared" si="41"/>
      </c>
      <c r="V36" s="57" t="str">
        <f t="shared" si="41"/>
      </c>
      <c r="W36" s="57" t="str">
        <f t="shared" si="41"/>
      </c>
      <c r="X36" s="57" t="n">
        <f t="shared" si="41"/>
        <v>3.8900287341432044E-3</v>
      </c>
      <c r="Y36" s="57" t="n">
        <f t="shared" si="41"/>
        <v>1.8366706418669926E-3</v>
      </c>
      <c r="Z36" s="57" t="n">
        <f t="shared" si="41"/>
        <v>3.0208060434075662E-3</v>
      </c>
      <c r="AA36" s="57" t="n">
        <f t="shared" si="41"/>
        <v>8.9562163848120428E-3</v>
      </c>
      <c r="AB36" s="57" t="n">
        <f t="shared" si="41"/>
        <v>2.8717879821338858E-4</v>
      </c>
      <c r="AC36" s="57" t="n">
        <f t="shared" si="41"/>
        <v>5.4611014970204128E-4</v>
      </c>
      <c r="AD36" s="57" t="n">
        <f t="shared" si="41"/>
        <v>4.6031520606147347E-3</v>
      </c>
      <c r="AE36" s="57" t="n">
        <f t="shared" si="41"/>
        <v>7.7748507028679381E-4</v>
      </c>
      <c r="AF36" s="57" t="n">
        <f t="shared" si="41"/>
        <v>5.7034148028983355E-4</v>
      </c>
      <c r="AG36" s="57" t="n">
        <f t="shared" si="41"/>
        <v>3.1791063594685667E-4</v>
      </c>
      <c r="AH36" s="57" t="n">
        <f t="shared" si="41"/>
        <v>-7.1343270309240714E-5</v>
      </c>
      <c r="AI36" s="57" t="n">
        <f t="shared" si="41"/>
        <v>-9.0077974278633368E-5</v>
      </c>
      <c r="AJ36" s="57" t="n">
        <f t="shared" si="41"/>
        <v>-3.9628282042438919E-6</v>
      </c>
      <c r="AK36" s="57" t="str">
        <f t="shared" si="41"/>
      </c>
      <c r="AL36" s="57" t="str">
        <f t="shared" si="41"/>
      </c>
      <c r="AM36" s="57" t="n">
        <f t="shared" si="41"/>
        <v>3.598342701226736E-5</v>
      </c>
      <c r="AN36" s="57" t="n">
        <f t="shared" si="41"/>
        <v>2.0677810695267026E-6</v>
      </c>
      <c r="AO36" s="57" t="n">
        <f t="shared" si="41"/>
        <v>1.57292939623693E-3</v>
      </c>
      <c r="AP36" s="57" t="n">
        <f t="shared" si="41"/>
        <v>2.3071991688199773E-5</v>
      </c>
      <c r="AQ36" s="57" t="n">
        <f t="shared" si="41"/>
        <v>0</v>
      </c>
      <c r="AR36" s="57" t="n">
        <f t="shared" si="41"/>
        <v>3.4765657256334288E-4</v>
      </c>
      <c r="AS36" s="57" t="n">
        <f t="shared" si="41"/>
        <v>1.0692875949242953E-5</v>
      </c>
      <c r="AT36" s="57" t="str">
        <f t="shared" si="41"/>
      </c>
      <c r="AU36" s="57" t="n">
        <f t="shared" ref="AU36" si="42">IF(AU17="","",AU17/VLOOKUP(AU$20,deflator,2,FALSE)/$B$1)</f>
        <v>9.5379837943531944E-6</v>
      </c>
    </row>
    <row r="37">
      <c r="B37" s="58" t="str">
        <f>M37</f>
        <v>Grand Total</v>
      </c>
      <c r="C37" s="54" t="n">
        <f>AM37</f>
        <v>160.42810472361762</v>
      </c>
      <c r="D37" s="54" t="n">
        <f>AS37</f>
        <v>214.27915858375474</v>
      </c>
      <c r="E37" s="54" t="n">
        <f>AT37</f>
        <v>215.78632466738659</v>
      </c>
      <c r="F37" s="47" t="n">
        <f>(E37/D37)-1</f>
        <v>7.0336569062210419E-3</v>
      </c>
      <c r="G37" s="47" t="n">
        <f>(E37/C37)-1</f>
        <v>0.34506559831981454</v>
      </c>
      <c r="H37" s="23" t="b">
        <f>AT53</f>
        <v>1</v>
      </c>
      <c r="I37" s="23" t="b">
        <f>AS53</f>
        <v>1</v>
      </c>
      <c r="J37" s="23" t="b">
        <f>AM53</f>
        <v>1</v>
      </c>
      <c r="M37" s="1" t="s">
        <v>27</v>
      </c>
      <c r="N37" s="57" t="e">
        <f t="shared" ref="N37:AT37" si="43">IF(N18="","",N18/VLOOKUP(N$20,deflator,2,FALSE)/$B$1)</f>
        <v>#N/A</v>
      </c>
      <c r="O37" s="57" t="n">
        <f t="shared" si="43"/>
        <v>143.1152587011062</v>
      </c>
      <c r="P37" s="57" t="n">
        <f t="shared" si="43"/>
        <v>114.7129704042969</v>
      </c>
      <c r="Q37" s="57" t="n">
        <f t="shared" si="43"/>
        <v>112.52657784847906</v>
      </c>
      <c r="R37" s="57" t="n">
        <f t="shared" si="43"/>
        <v>93.958958533979441</v>
      </c>
      <c r="S37" s="57" t="n">
        <f t="shared" si="43"/>
        <v>89.157120147065768</v>
      </c>
      <c r="T37" s="57" t="n">
        <f t="shared" si="43"/>
        <v>92.294254434454686</v>
      </c>
      <c r="U37" s="57" t="n">
        <f t="shared" si="43"/>
        <v>85.662337471234537</v>
      </c>
      <c r="V37" s="57" t="n">
        <f t="shared" si="43"/>
        <v>82.899560710203389</v>
      </c>
      <c r="W37" s="57" t="n">
        <f t="shared" si="43"/>
        <v>88.415600816698031</v>
      </c>
      <c r="X37" s="57" t="n">
        <f t="shared" si="43"/>
        <v>100.61117562695844</v>
      </c>
      <c r="Y37" s="57" t="n">
        <f t="shared" si="43"/>
        <v>106.91125865530061</v>
      </c>
      <c r="Z37" s="57" t="n">
        <f t="shared" si="43"/>
        <v>124.20170884159313</v>
      </c>
      <c r="AA37" s="57" t="n">
        <f t="shared" si="43"/>
        <v>150.09377962182941</v>
      </c>
      <c r="AB37" s="57" t="n">
        <f t="shared" si="43"/>
        <v>160.02982169099852</v>
      </c>
      <c r="AC37" s="57" t="n">
        <f t="shared" si="43"/>
        <v>182.61342056923311</v>
      </c>
      <c r="AD37" s="57" t="n">
        <f t="shared" si="43"/>
        <v>195.32402206262492</v>
      </c>
      <c r="AE37" s="57" t="n">
        <f t="shared" si="43"/>
        <v>221.74012860218031</v>
      </c>
      <c r="AF37" s="57" t="n">
        <f t="shared" si="43"/>
        <v>259.33058408342214</v>
      </c>
      <c r="AG37" s="57" t="n">
        <f t="shared" si="43"/>
        <v>235.80749933482358</v>
      </c>
      <c r="AH37" s="57" t="n">
        <f t="shared" si="43"/>
        <v>219.20662178667564</v>
      </c>
      <c r="AI37" s="57" t="n">
        <f t="shared" si="43"/>
        <v>228.52456648691503</v>
      </c>
      <c r="AJ37" s="57" t="n">
        <f t="shared" si="43"/>
        <v>222.45748068372123</v>
      </c>
      <c r="AK37" s="57" t="n">
        <f t="shared" si="43"/>
        <v>187.81521999427511</v>
      </c>
      <c r="AL37" s="57" t="n">
        <f t="shared" si="43"/>
        <v>162.07598079104602</v>
      </c>
      <c r="AM37" s="57" t="n">
        <f t="shared" si="43"/>
        <v>160.42810472361762</v>
      </c>
      <c r="AN37" s="57" t="n">
        <f t="shared" si="43"/>
        <v>182.12212979576498</v>
      </c>
      <c r="AO37" s="57" t="n">
        <f t="shared" si="43"/>
        <v>196.60545574153144</v>
      </c>
      <c r="AP37" s="57" t="n">
        <f t="shared" si="43"/>
        <v>215.76540781369593</v>
      </c>
      <c r="AQ37" s="57" t="n">
        <f t="shared" si="43"/>
        <v>224.03840509950896</v>
      </c>
      <c r="AR37" s="57" t="n">
        <f t="shared" si="43"/>
        <v>248.45028803502797</v>
      </c>
      <c r="AS37" s="57" t="n">
        <f t="shared" si="43"/>
        <v>214.27915858375474</v>
      </c>
      <c r="AT37" s="57" t="n">
        <f t="shared" si="43"/>
        <v>215.78632466738659</v>
      </c>
      <c r="AU37" s="57" t="str">
        <f t="shared" ref="AU37" si="44">IF(AU18="","",AU18/VLOOKUP(AU$20,deflator,2,FALSE)/$B$1)</f>
      </c>
    </row>
    <row r="38">
      <c r="B38" s="29" t="s">
        <v>110</v>
      </c>
      <c r="C38" s="58" t="n">
        <f>SUM(AM22:AM23)</f>
        <v>145.98299939674445</v>
      </c>
      <c r="D38" s="25" t="n">
        <f>SUM(D22:D23)</f>
        <v>191.49663270765413</v>
      </c>
      <c r="E38" s="25" t="n">
        <f>SUM(E22:E23)</f>
        <v>190.32927773180677</v>
      </c>
      <c r="F38" s="47" t="n">
        <f>(E38/D38)-1</f>
        <v>-6.0959556277393467E-3</v>
      </c>
      <c r="G38" s="47" t="n">
        <f>(E38/C38)-1</f>
        <v>0.30377700498220683</v>
      </c>
      <c r="H38" s="26" t="n">
        <f>SUM(H22:H23)</f>
        <v>0.90763103773699405</v>
      </c>
      <c r="I38" s="26" t="n">
        <f>SUM(I22:I23)</f>
        <v>0.92203607677456012</v>
      </c>
      <c r="J38" s="26" t="n">
        <f>SUM(J22:J23)</f>
        <v>0.93766094120740962</v>
      </c>
      <c r="M38" s="1" t="s">
        <v>88</v>
      </c>
      <c r="N38" s="57" t="e">
        <f t="shared" ref="N38:AT38" si="45">SUM(N21:N25)=N37</f>
        <v>#N/A</v>
      </c>
      <c r="O38" s="57" t="b">
        <f t="shared" si="45"/>
        <v>1</v>
      </c>
      <c r="P38" s="57" t="b">
        <f t="shared" si="45"/>
        <v>1</v>
      </c>
      <c r="Q38" s="57" t="b">
        <f t="shared" si="45"/>
        <v>1</v>
      </c>
      <c r="R38" s="57" t="b">
        <f t="shared" si="45"/>
        <v>0</v>
      </c>
      <c r="S38" s="57" t="b">
        <f t="shared" si="45"/>
        <v>1</v>
      </c>
      <c r="T38" s="57" t="b">
        <f t="shared" si="45"/>
        <v>1</v>
      </c>
      <c r="U38" s="57" t="b">
        <f t="shared" si="45"/>
        <v>1</v>
      </c>
      <c r="V38" s="57" t="b">
        <f t="shared" si="45"/>
        <v>1</v>
      </c>
      <c r="W38" s="57" t="b">
        <f t="shared" si="45"/>
        <v>1</v>
      </c>
      <c r="X38" s="57" t="b">
        <f t="shared" si="45"/>
        <v>1</v>
      </c>
      <c r="Y38" s="57" t="b">
        <f t="shared" si="45"/>
        <v>1</v>
      </c>
      <c r="Z38" s="57" t="b">
        <f t="shared" si="45"/>
        <v>1</v>
      </c>
      <c r="AA38" s="57" t="b">
        <f t="shared" si="45"/>
        <v>1</v>
      </c>
      <c r="AB38" s="57" t="b">
        <f t="shared" si="45"/>
        <v>0</v>
      </c>
      <c r="AC38" s="57" t="b">
        <f t="shared" si="45"/>
        <v>1</v>
      </c>
      <c r="AD38" s="57" t="b">
        <f t="shared" si="45"/>
        <v>1</v>
      </c>
      <c r="AE38" s="57" t="b">
        <f t="shared" si="45"/>
        <v>1</v>
      </c>
      <c r="AF38" s="57" t="b">
        <f t="shared" si="45"/>
        <v>1</v>
      </c>
      <c r="AG38" s="57" t="b">
        <f t="shared" si="45"/>
        <v>1</v>
      </c>
      <c r="AH38" s="57" t="b">
        <f t="shared" si="45"/>
        <v>1</v>
      </c>
      <c r="AI38" s="57" t="b">
        <f t="shared" si="45"/>
        <v>1</v>
      </c>
      <c r="AJ38" s="57" t="b">
        <f t="shared" si="45"/>
        <v>1</v>
      </c>
      <c r="AK38" s="57" t="b">
        <f t="shared" si="45"/>
        <v>1</v>
      </c>
      <c r="AL38" s="57" t="b">
        <f t="shared" si="45"/>
        <v>1</v>
      </c>
      <c r="AM38" s="57" t="b">
        <f t="shared" si="45"/>
        <v>1</v>
      </c>
      <c r="AN38" s="57" t="b">
        <f t="shared" si="45"/>
        <v>1</v>
      </c>
      <c r="AO38" s="57" t="b">
        <f t="shared" si="45"/>
        <v>1</v>
      </c>
      <c r="AP38" s="57" t="b">
        <f t="shared" si="45"/>
        <v>1</v>
      </c>
      <c r="AQ38" s="57" t="b">
        <f t="shared" si="45"/>
        <v>1</v>
      </c>
      <c r="AR38" s="57" t="b">
        <f t="shared" si="45"/>
        <v>1</v>
      </c>
      <c r="AS38" s="57" t="b">
        <f t="shared" si="45"/>
        <v>1</v>
      </c>
      <c r="AT38" s="57" t="b">
        <f t="shared" si="45"/>
        <v>1</v>
      </c>
      <c r="AU38" s="57" t="b">
        <f t="shared" ref="AU38" si="46">SUM(AU21:AU25)=AU37</f>
        <v>0</v>
      </c>
    </row>
    <row r="39">
      <c r="B39" s="29" t="s">
        <v>109</v>
      </c>
      <c r="C39" s="55" t="n">
        <f>SUM(AM21:AM23)</f>
        <v>155.41392763465342</v>
      </c>
      <c r="D39" s="25" t="n">
        <f>SUM(D21:D23)</f>
        <v>207.00410773692138</v>
      </c>
      <c r="E39" s="25" t="n">
        <f>SUM(E21:E23)</f>
        <v>209.07092623037607</v>
      </c>
      <c r="F39" s="47" t="n">
        <f>(E39/D39)-1</f>
        <v>9.9844322706936772E-3</v>
      </c>
      <c r="G39" s="47" t="n">
        <f>(E39/C39)-1</f>
        <v>0.3452521882199604</v>
      </c>
      <c r="H39" s="26" t="n">
        <f>SUM(H21:H23)</f>
        <v>0.99700510607990012</v>
      </c>
      <c r="I39" s="26" t="n">
        <f>SUM(I21:I23)</f>
        <v>0.99670293244973829</v>
      </c>
      <c r="J39" s="26" t="n">
        <f>SUM(J21:J23)</f>
        <v>0.99823657730585824</v>
      </c>
    </row>
    <row r="40" ht="15.75" customHeight="1">
      <c r="M40" s="1" t="s">
        <v>108</v>
      </c>
      <c r="N40" s="1" t="str">
        <f t="shared" ref="N40:AT40" si="47">N20</f>
        <v>1990</v>
      </c>
      <c r="O40" s="1" t="n">
        <f t="shared" si="47"/>
        <v>1991</v>
      </c>
      <c r="P40" s="1" t="n">
        <f t="shared" si="47"/>
        <v>1992</v>
      </c>
      <c r="Q40" s="1" t="n">
        <f t="shared" si="47"/>
        <v>1993</v>
      </c>
      <c r="R40" s="1" t="n">
        <f t="shared" si="47"/>
        <v>1994</v>
      </c>
      <c r="S40" s="1" t="n">
        <f t="shared" si="47"/>
        <v>1995</v>
      </c>
      <c r="T40" s="1" t="n">
        <f t="shared" si="47"/>
        <v>1996</v>
      </c>
      <c r="U40" s="1" t="n">
        <f t="shared" si="47"/>
        <v>1997</v>
      </c>
      <c r="V40" s="1" t="n">
        <f t="shared" si="47"/>
        <v>1998</v>
      </c>
      <c r="W40" s="1" t="n">
        <f t="shared" si="47"/>
        <v>1999</v>
      </c>
      <c r="X40" s="1" t="n">
        <f t="shared" si="47"/>
        <v>2000</v>
      </c>
      <c r="Y40" s="1" t="n">
        <f t="shared" si="47"/>
        <v>2001</v>
      </c>
      <c r="Z40" s="1" t="n">
        <f t="shared" si="47"/>
        <v>2002</v>
      </c>
      <c r="AA40" s="1" t="n">
        <f t="shared" si="47"/>
        <v>2003</v>
      </c>
      <c r="AB40" s="1" t="n">
        <f t="shared" si="47"/>
        <v>2004</v>
      </c>
      <c r="AC40" s="1" t="n">
        <f t="shared" si="47"/>
        <v>2005</v>
      </c>
      <c r="AD40" s="1" t="n">
        <f t="shared" si="47"/>
        <v>2006</v>
      </c>
      <c r="AE40" s="1" t="n">
        <f t="shared" si="47"/>
        <v>2007</v>
      </c>
      <c r="AF40" s="1" t="n">
        <f t="shared" si="47"/>
        <v>2008</v>
      </c>
      <c r="AG40" s="1" t="n">
        <f t="shared" si="47"/>
        <v>2009</v>
      </c>
      <c r="AH40" s="1" t="n">
        <f t="shared" si="47"/>
        <v>2010</v>
      </c>
      <c r="AI40" s="1" t="n">
        <f t="shared" si="47"/>
        <v>2011</v>
      </c>
      <c r="AJ40" s="1" t="n">
        <f t="shared" si="47"/>
        <v>2012</v>
      </c>
      <c r="AK40" s="1" t="n">
        <f t="shared" si="47"/>
        <v>2013</v>
      </c>
      <c r="AL40" s="1" t="n">
        <f t="shared" si="47"/>
        <v>2014</v>
      </c>
      <c r="AM40" s="1" t="n">
        <f t="shared" si="47"/>
        <v>2015</v>
      </c>
      <c r="AN40" s="1" t="n">
        <f t="shared" si="47"/>
        <v>2016</v>
      </c>
      <c r="AO40" s="1" t="n">
        <f t="shared" si="47"/>
        <v>2017</v>
      </c>
      <c r="AP40" s="1" t="n">
        <f t="shared" si="47"/>
        <v>2018</v>
      </c>
      <c r="AQ40" s="1" t="n">
        <f t="shared" si="47"/>
        <v>2019</v>
      </c>
      <c r="AR40" s="1" t="n">
        <f t="shared" si="47"/>
        <v>2020</v>
      </c>
      <c r="AS40" s="1" t="n">
        <f t="shared" si="47"/>
        <v>2021</v>
      </c>
      <c r="AT40" s="1" t="n">
        <f t="shared" si="47"/>
        <v>2022</v>
      </c>
      <c r="AU40" s="1" t="n">
        <f t="shared" ref="AU40" si="48">AU20</f>
        <v>2023</v>
      </c>
    </row>
    <row r="41">
      <c r="L41" s="71" t="str">
        <f t="shared" ref="L41:M52" si="49">L21</f>
        <v>Products (All)</v>
      </c>
      <c r="M41" s="70" t="str">
        <f t="shared" si="49"/>
        <v>1 Offer</v>
      </c>
      <c r="N41" s="69" t="str">
        <f t="shared" ref="N41:AT41" si="50">IFERROR(N21/SUMIFS(N$21:N$36,$L$21:$L$36,$L41),"")</f>
      </c>
      <c r="O41" s="69" t="n">
        <f t="shared" si="50"/>
        <v>3.4172430150323417E-2</v>
      </c>
      <c r="P41" s="69" t="n">
        <f t="shared" si="50"/>
        <v>3.3061904974204047E-2</v>
      </c>
      <c r="Q41" s="69" t="n">
        <f t="shared" si="50"/>
        <v>2.7076022503615963E-2</v>
      </c>
      <c r="R41" s="69" t="n">
        <f t="shared" si="50"/>
        <v>2.1616023840786373E-2</v>
      </c>
      <c r="S41" s="69" t="n">
        <f t="shared" si="50"/>
        <v>2.4228902474188685E-2</v>
      </c>
      <c r="T41" s="69" t="n">
        <f t="shared" si="50"/>
        <v>2.268046500333919E-2</v>
      </c>
      <c r="U41" s="69" t="n">
        <f t="shared" si="50"/>
        <v>2.0645308077574222E-2</v>
      </c>
      <c r="V41" s="69" t="n">
        <f t="shared" si="50"/>
        <v>2.5947684104454548E-2</v>
      </c>
      <c r="W41" s="69" t="n">
        <f t="shared" si="50"/>
        <v>2.726331689818946E-2</v>
      </c>
      <c r="X41" s="69" t="n">
        <f t="shared" si="50"/>
        <v>6.8497270540627819E-2</v>
      </c>
      <c r="Y41" s="69" t="n">
        <f t="shared" si="50"/>
        <v>6.1354636189551441E-2</v>
      </c>
      <c r="Z41" s="69" t="n">
        <f t="shared" si="50"/>
        <v>5.4601714357737322E-2</v>
      </c>
      <c r="AA41" s="69" t="n">
        <f t="shared" si="50"/>
        <v>9.607302190493508E-2</v>
      </c>
      <c r="AB41" s="69" t="n">
        <f t="shared" si="50"/>
        <v>6.847494299701469E-2</v>
      </c>
      <c r="AC41" s="69" t="n">
        <f t="shared" si="50"/>
        <v>0.10692544221265095</v>
      </c>
      <c r="AD41" s="69" t="n">
        <f t="shared" si="50"/>
        <v>0.10801869001399864</v>
      </c>
      <c r="AE41" s="69" t="n">
        <f t="shared" si="50"/>
        <v>9.3710530008211168E-2</v>
      </c>
      <c r="AF41" s="69" t="n">
        <f t="shared" si="50"/>
        <v>0.1090248829492512</v>
      </c>
      <c r="AG41" s="69" t="n">
        <f t="shared" si="50"/>
        <v>8.5388561322693277E-2</v>
      </c>
      <c r="AH41" s="69" t="n">
        <f t="shared" si="50"/>
        <v>9.310784556413608E-2</v>
      </c>
      <c r="AI41" s="69" t="n">
        <f t="shared" si="50"/>
        <v>8.3144337796674322E-2</v>
      </c>
      <c r="AJ41" s="69" t="n">
        <f t="shared" si="50"/>
        <v>6.435931765802079E-2</v>
      </c>
      <c r="AK41" s="69" t="n">
        <f t="shared" si="50"/>
        <v>5.212773448265412E-2</v>
      </c>
      <c r="AL41" s="69" t="n">
        <f t="shared" si="50"/>
        <v>6.126872812824348E-2</v>
      </c>
      <c r="AM41" s="69" t="n">
        <f t="shared" si="50"/>
        <v>6.0575636098448654E-2</v>
      </c>
      <c r="AN41" s="69" t="n">
        <f t="shared" si="50"/>
        <v>5.1216507123146557E-2</v>
      </c>
      <c r="AO41" s="69" t="n">
        <f t="shared" si="50"/>
        <v>4.5980839939923211E-2</v>
      </c>
      <c r="AP41" s="69" t="n">
        <f t="shared" si="50"/>
        <v>5.3785464597289237E-2</v>
      </c>
      <c r="AQ41" s="69" t="n">
        <f t="shared" si="50"/>
        <v>6.7359982988850681E-2</v>
      </c>
      <c r="AR41" s="69" t="n">
        <f t="shared" si="50"/>
        <v>5.8179814612216788E-2</v>
      </c>
      <c r="AS41" s="69" t="n">
        <f t="shared" si="50"/>
        <v>7.4666855675178292E-2</v>
      </c>
      <c r="AT41" s="69" t="n">
        <f t="shared" si="50"/>
        <v>8.9374068342905982E-2</v>
      </c>
      <c r="AU41" s="68" t="n">
        <f t="shared" ref="AU41" si="51">IFERROR(AU21/SUMIFS(AU$21:AU$36,$L$21:$L$36,$L41),"")</f>
        <v>6.4394151660477211E-2</v>
      </c>
    </row>
    <row r="42">
      <c r="L42" s="67" t="str">
        <f t="shared" si="49"/>
        <v>Products (All)</v>
      </c>
      <c r="M42" s="1" t="str">
        <f t="shared" si="49"/>
        <v>2+ Offers</v>
      </c>
      <c r="N42" s="23" t="str">
        <f t="shared" ref="N42:AT42" si="52">IFERROR(N22/SUMIFS(N$21:N$36,$L$21:$L$36,$L42),"")</f>
      </c>
      <c r="O42" s="23" t="n">
        <f t="shared" si="52"/>
        <v>0.41313799197887263</v>
      </c>
      <c r="P42" s="23" t="n">
        <f t="shared" si="52"/>
        <v>0.42161378380488945</v>
      </c>
      <c r="Q42" s="23" t="n">
        <f t="shared" si="52"/>
        <v>0.37582436015747989</v>
      </c>
      <c r="R42" s="23" t="n">
        <f t="shared" si="52"/>
        <v>0.38102335877015625</v>
      </c>
      <c r="S42" s="23" t="n">
        <f t="shared" si="52"/>
        <v>0.35726880456364568</v>
      </c>
      <c r="T42" s="23" t="n">
        <f t="shared" si="52"/>
        <v>0.40080435946425236</v>
      </c>
      <c r="U42" s="23" t="n">
        <f t="shared" si="52"/>
        <v>0.39463094068960725</v>
      </c>
      <c r="V42" s="23" t="n">
        <f t="shared" si="52"/>
        <v>0.38326143977221544</v>
      </c>
      <c r="W42" s="23" t="n">
        <f t="shared" si="52"/>
        <v>0.36419401947352109</v>
      </c>
      <c r="X42" s="23" t="n">
        <f t="shared" si="52"/>
        <v>0.36299678747183606</v>
      </c>
      <c r="Y42" s="23" t="n">
        <f t="shared" si="52"/>
        <v>0.39276295396579347</v>
      </c>
      <c r="Z42" s="23" t="n">
        <f t="shared" si="52"/>
        <v>0.41742609552988275</v>
      </c>
      <c r="AA42" s="23" t="n">
        <f t="shared" si="52"/>
        <v>0.37476091472039058</v>
      </c>
      <c r="AB42" s="23" t="n">
        <f t="shared" si="52"/>
        <v>0.38816729345487599</v>
      </c>
      <c r="AC42" s="23" t="n">
        <f t="shared" si="52"/>
        <v>0.41377212131461477</v>
      </c>
      <c r="AD42" s="23" t="n">
        <f t="shared" si="52"/>
        <v>0.39738159237804949</v>
      </c>
      <c r="AE42" s="23" t="n">
        <f t="shared" si="52"/>
        <v>0.38019276999426094</v>
      </c>
      <c r="AF42" s="23" t="n">
        <f t="shared" si="52"/>
        <v>0.35762483818579777</v>
      </c>
      <c r="AG42" s="23" t="n">
        <f t="shared" si="52"/>
        <v>0.37506807943619402</v>
      </c>
      <c r="AH42" s="23" t="n">
        <f t="shared" si="52"/>
        <v>0.34242893491064769</v>
      </c>
      <c r="AI42" s="23" t="n">
        <f t="shared" si="52"/>
        <v>0.33478360292274323</v>
      </c>
      <c r="AJ42" s="23" t="n">
        <f t="shared" si="52"/>
        <v>0.3532752938581073</v>
      </c>
      <c r="AK42" s="23" t="n">
        <f t="shared" si="52"/>
        <v>0.33111189757932158</v>
      </c>
      <c r="AL42" s="23" t="n">
        <f t="shared" si="52"/>
        <v>0.37097278107115678</v>
      </c>
      <c r="AM42" s="23" t="n">
        <f t="shared" si="52"/>
        <v>0.33654171230906516</v>
      </c>
      <c r="AN42" s="23" t="n">
        <f t="shared" si="52"/>
        <v>0.32043362008512183</v>
      </c>
      <c r="AO42" s="23" t="n">
        <f t="shared" si="52"/>
        <v>0.31272687101387009</v>
      </c>
      <c r="AP42" s="23" t="n">
        <f t="shared" si="52"/>
        <v>0.32451218258279829</v>
      </c>
      <c r="AQ42" s="23" t="n">
        <f t="shared" si="52"/>
        <v>0.30221458383427391</v>
      </c>
      <c r="AR42" s="23" t="n">
        <f t="shared" si="52"/>
        <v>0.23941815787721682</v>
      </c>
      <c r="AS42" s="23" t="n">
        <f t="shared" si="52"/>
        <v>0.27007072628350198</v>
      </c>
      <c r="AT42" s="23" t="n">
        <f t="shared" si="52"/>
        <v>0.37326514564765206</v>
      </c>
      <c r="AU42" s="66" t="n">
        <f t="shared" ref="AU42" si="53">IFERROR(AU22/SUMIFS(AU$21:AU$36,$L$21:$L$36,$L42),"")</f>
        <v>0.25519470617971196</v>
      </c>
    </row>
    <row r="43">
      <c r="L43" s="67" t="str">
        <f t="shared" si="49"/>
        <v>Products (All)</v>
      </c>
      <c r="M43" s="1" t="str">
        <f t="shared" si="49"/>
        <v>No Comp.</v>
      </c>
      <c r="N43" s="23" t="str">
        <f t="shared" ref="N43:AT43" si="54">IFERROR(N23/SUMIFS(N$21:N$36,$L$21:$L$36,$L43),"")</f>
      </c>
      <c r="O43" s="23" t="n">
        <f t="shared" si="54"/>
        <v>0.533162442545972</v>
      </c>
      <c r="P43" s="23" t="n">
        <f t="shared" si="54"/>
        <v>0.51303754738630558</v>
      </c>
      <c r="Q43" s="23" t="n">
        <f t="shared" si="54"/>
        <v>0.58229566031963365</v>
      </c>
      <c r="R43" s="23" t="n">
        <f t="shared" si="54"/>
        <v>0.58204516065278089</v>
      </c>
      <c r="S43" s="23" t="n">
        <f t="shared" si="54"/>
        <v>0.60944658258184681</v>
      </c>
      <c r="T43" s="23" t="n">
        <f t="shared" si="54"/>
        <v>0.56546107543430635</v>
      </c>
      <c r="U43" s="23" t="n">
        <f t="shared" si="54"/>
        <v>0.54853164071715554</v>
      </c>
      <c r="V43" s="23" t="n">
        <f t="shared" si="54"/>
        <v>0.5392354525395171</v>
      </c>
      <c r="W43" s="23" t="n">
        <f t="shared" si="54"/>
        <v>0.55433549326663811</v>
      </c>
      <c r="X43" s="23" t="n">
        <f t="shared" si="54"/>
        <v>0.52151579262379866</v>
      </c>
      <c r="Y43" s="23" t="n">
        <f t="shared" si="54"/>
        <v>0.53174161636739858</v>
      </c>
      <c r="Z43" s="23" t="n">
        <f t="shared" si="54"/>
        <v>0.49460760982352597</v>
      </c>
      <c r="AA43" s="23" t="n">
        <f t="shared" si="54"/>
        <v>0.50901037949760419</v>
      </c>
      <c r="AB43" s="23" t="n">
        <f t="shared" si="54"/>
        <v>0.52369870995249668</v>
      </c>
      <c r="AC43" s="23" t="n">
        <f t="shared" si="54"/>
        <v>0.46665483055583479</v>
      </c>
      <c r="AD43" s="23" t="n">
        <f t="shared" si="54"/>
        <v>0.48833403620053278</v>
      </c>
      <c r="AE43" s="23" t="n">
        <f t="shared" si="54"/>
        <v>0.52400430965223033</v>
      </c>
      <c r="AF43" s="23" t="n">
        <f t="shared" si="54"/>
        <v>0.52997447083992777</v>
      </c>
      <c r="AG43" s="23" t="n">
        <f t="shared" si="54"/>
        <v>0.53677765630235552</v>
      </c>
      <c r="AH43" s="23" t="n">
        <f t="shared" si="54"/>
        <v>0.5566311797604665</v>
      </c>
      <c r="AI43" s="23" t="n">
        <f t="shared" si="54"/>
        <v>0.57918783819754383</v>
      </c>
      <c r="AJ43" s="23" t="n">
        <f t="shared" si="54"/>
        <v>0.57978107877089202</v>
      </c>
      <c r="AK43" s="23" t="n">
        <f t="shared" si="54"/>
        <v>0.61504565828548508</v>
      </c>
      <c r="AL43" s="23" t="n">
        <f t="shared" si="54"/>
        <v>0.56502459709162023</v>
      </c>
      <c r="AM43" s="23" t="n">
        <f t="shared" si="54"/>
        <v>0.60111922889834446</v>
      </c>
      <c r="AN43" s="23" t="n">
        <f t="shared" si="54"/>
        <v>0.62634147184411793</v>
      </c>
      <c r="AO43" s="23" t="n">
        <f t="shared" si="54"/>
        <v>0.63822467174314124</v>
      </c>
      <c r="AP43" s="23" t="n">
        <f t="shared" si="54"/>
        <v>0.61646013351827889</v>
      </c>
      <c r="AQ43" s="23" t="n">
        <f t="shared" si="54"/>
        <v>0.62754575121381628</v>
      </c>
      <c r="AR43" s="23" t="n">
        <f t="shared" si="54"/>
        <v>0.69954020548623197</v>
      </c>
      <c r="AS43" s="23" t="n">
        <f t="shared" si="54"/>
        <v>0.65196535049105808</v>
      </c>
      <c r="AT43" s="23" t="n">
        <f t="shared" si="54"/>
        <v>0.53436589208934204</v>
      </c>
      <c r="AU43" s="66" t="n">
        <f t="shared" ref="AU43" si="55">IFERROR(AU23/SUMIFS(AU$21:AU$36,$L$21:$L$36,$L43),"")</f>
        <v>0.66908132336732862</v>
      </c>
    </row>
    <row r="44" ht="15.75" customHeight="1">
      <c r="L44" s="65" t="str">
        <f t="shared" si="49"/>
        <v>Products (All)</v>
      </c>
      <c r="M44" s="64" t="str">
        <f t="shared" si="49"/>
        <v>Unlabeled</v>
      </c>
      <c r="N44" s="63" t="str">
        <f t="shared" ref="N44:AT44" si="56">IFERROR(N24/SUMIFS(N$21:N$36,$L$21:$L$36,$L44),"")</f>
      </c>
      <c r="O44" s="63" t="n">
        <f t="shared" si="56"/>
        <v>1.9527135324832034E-2</v>
      </c>
      <c r="P44" s="63" t="n">
        <f t="shared" si="56"/>
        <v>3.2286763834600857E-2</v>
      </c>
      <c r="Q44" s="63" t="n">
        <f t="shared" si="56"/>
        <v>1.4803957019270442E-2</v>
      </c>
      <c r="R44" s="63" t="n">
        <f t="shared" si="56"/>
        <v>1.531545673627642E-2</v>
      </c>
      <c r="S44" s="63" t="n">
        <f t="shared" si="56"/>
        <v>9.0557103803189428E-3</v>
      </c>
      <c r="T44" s="63" t="n">
        <f t="shared" si="56"/>
        <v>1.10541000981021E-2</v>
      </c>
      <c r="U44" s="63" t="n">
        <f t="shared" si="56"/>
        <v>3.6192110515663123E-2</v>
      </c>
      <c r="V44" s="63" t="n">
        <f t="shared" si="56"/>
        <v>5.1555423583812841E-2</v>
      </c>
      <c r="W44" s="63" t="n">
        <f t="shared" si="56"/>
        <v>5.4207170361651368E-2</v>
      </c>
      <c r="X44" s="63" t="n">
        <f t="shared" si="56"/>
        <v>4.6990149363737563E-2</v>
      </c>
      <c r="Y44" s="63" t="n">
        <f t="shared" si="56"/>
        <v>1.4140793477256599E-2</v>
      </c>
      <c r="Z44" s="63" t="n">
        <f t="shared" si="56"/>
        <v>3.3364580288853939E-2</v>
      </c>
      <c r="AA44" s="63" t="n">
        <f t="shared" si="56"/>
        <v>2.0155683877070167E-2</v>
      </c>
      <c r="AB44" s="63" t="n">
        <f t="shared" si="56"/>
        <v>1.9659053595612635E-2</v>
      </c>
      <c r="AC44" s="63" t="n">
        <f t="shared" si="56"/>
        <v>1.2647605916899445E-2</v>
      </c>
      <c r="AD44" s="63" t="n">
        <f t="shared" si="56"/>
        <v>6.2656814074192532E-3</v>
      </c>
      <c r="AE44" s="63" t="n">
        <f t="shared" si="56"/>
        <v>2.0923903452975648E-3</v>
      </c>
      <c r="AF44" s="63" t="n">
        <f t="shared" si="56"/>
        <v>3.3758080250233004E-3</v>
      </c>
      <c r="AG44" s="63" t="n">
        <f t="shared" si="56"/>
        <v>2.7657029387571984E-3</v>
      </c>
      <c r="AH44" s="63" t="n">
        <f t="shared" si="56"/>
        <v>7.8320397647496862E-3</v>
      </c>
      <c r="AI44" s="63" t="n">
        <f t="shared" si="56"/>
        <v>2.8842210830385918E-3</v>
      </c>
      <c r="AJ44" s="63" t="n">
        <f t="shared" si="56"/>
        <v>2.5843097129799398E-3</v>
      </c>
      <c r="AK44" s="63" t="n">
        <f t="shared" si="56"/>
        <v>1.7147096525392638E-3</v>
      </c>
      <c r="AL44" s="63" t="n">
        <f t="shared" si="56"/>
        <v>2.7338937089795368E-3</v>
      </c>
      <c r="AM44" s="63" t="n">
        <f t="shared" si="56"/>
        <v>1.7634226941417592E-3</v>
      </c>
      <c r="AN44" s="63" t="n">
        <f t="shared" si="56"/>
        <v>2.0084009476137505E-3</v>
      </c>
      <c r="AO44" s="63" t="n">
        <f t="shared" si="56"/>
        <v>3.0676173030655097E-3</v>
      </c>
      <c r="AP44" s="63" t="n">
        <f t="shared" si="56"/>
        <v>5.2422193016335395E-3</v>
      </c>
      <c r="AQ44" s="63" t="n">
        <f t="shared" si="56"/>
        <v>2.879681963059222E-3</v>
      </c>
      <c r="AR44" s="63" t="n">
        <f t="shared" si="56"/>
        <v>2.8618220243344632E-3</v>
      </c>
      <c r="AS44" s="63" t="n">
        <f t="shared" si="56"/>
        <v>3.2970675502617605E-3</v>
      </c>
      <c r="AT44" s="63" t="n">
        <f t="shared" si="56"/>
        <v>2.9948939200999647E-3</v>
      </c>
      <c r="AU44" s="62" t="n">
        <f t="shared" ref="AU44" si="57">IFERROR(AU24/SUMIFS(AU$21:AU$36,$L$21:$L$36,$L44),"")</f>
        <v>1.1329818792482226E-2</v>
      </c>
    </row>
    <row r="45">
      <c r="L45" s="71" t="str">
        <f t="shared" si="49"/>
        <v>R&amp;D</v>
      </c>
      <c r="M45" s="70" t="str">
        <f t="shared" si="49"/>
        <v>1 Offer</v>
      </c>
      <c r="N45" s="69" t="str">
        <f t="shared" ref="N45:AT45" si="58">IFERROR(N25/SUMIFS(N$21:N$36,$L$21:$L$36,$L45),"")</f>
      </c>
      <c r="O45" s="69" t="n">
        <f t="shared" si="58"/>
        <v>5.6518416662912657E-2</v>
      </c>
      <c r="P45" s="69" t="n">
        <f t="shared" si="58"/>
        <v>5.3515068788336978E-2</v>
      </c>
      <c r="Q45" s="69" t="n">
        <f t="shared" si="58"/>
        <v>5.3620147878818976E-2</v>
      </c>
      <c r="R45" s="69" t="n">
        <f t="shared" si="58"/>
        <v>4.3024027888231994E-2</v>
      </c>
      <c r="S45" s="69" t="n">
        <f t="shared" si="58"/>
        <v>5.2188967843753417E-2</v>
      </c>
      <c r="T45" s="69" t="n">
        <f t="shared" si="58"/>
        <v>6.8966595717257093E-2</v>
      </c>
      <c r="U45" s="69" t="n">
        <f t="shared" si="58"/>
        <v>6.7670623264316165E-2</v>
      </c>
      <c r="V45" s="69" t="n">
        <f t="shared" si="58"/>
        <v>7.4715998026332026E-2</v>
      </c>
      <c r="W45" s="69" t="n">
        <f t="shared" si="58"/>
        <v>8.9869726284558402E-2</v>
      </c>
      <c r="X45" s="69" t="n">
        <f t="shared" si="58"/>
        <v>0.13323241437605796</v>
      </c>
      <c r="Y45" s="69" t="n">
        <f t="shared" si="58"/>
        <v>0.12572407156989607</v>
      </c>
      <c r="Z45" s="69" t="n">
        <f t="shared" si="58"/>
        <v>0.11982878023401823</v>
      </c>
      <c r="AA45" s="69" t="n">
        <f t="shared" si="58"/>
        <v>0.12248546794139616</v>
      </c>
      <c r="AB45" s="69" t="n">
        <f t="shared" si="58"/>
        <v>0.11916088683858272</v>
      </c>
      <c r="AC45" s="76" t="n">
        <f t="shared" si="58"/>
        <v>8.8018963245128048E-2</v>
      </c>
      <c r="AD45" s="75" t="n">
        <f t="shared" si="58"/>
        <v>8.777034589150759E-2</v>
      </c>
      <c r="AE45" s="69" t="n">
        <f t="shared" si="58"/>
        <v>0.1052618981221511</v>
      </c>
      <c r="AF45" s="69" t="n">
        <f t="shared" si="58"/>
        <v>0.11019132954499003</v>
      </c>
      <c r="AG45" s="69" t="n">
        <f t="shared" si="58"/>
        <v>0.11489233527979247</v>
      </c>
      <c r="AH45" s="69" t="n">
        <f t="shared" si="58"/>
        <v>0.13395938436358312</v>
      </c>
      <c r="AI45" s="69" t="n">
        <f t="shared" si="58"/>
        <v>0.13100260079044956</v>
      </c>
      <c r="AJ45" s="69" t="n">
        <f t="shared" si="58"/>
        <v>0.14580697752044017</v>
      </c>
      <c r="AK45" s="69" t="n">
        <f t="shared" si="58"/>
        <v>0.15130443341914085</v>
      </c>
      <c r="AL45" s="69" t="n">
        <f t="shared" si="58"/>
        <v>0.16409080026257333</v>
      </c>
      <c r="AM45" s="69" t="n">
        <f t="shared" si="58"/>
        <v>0.16611941968101304</v>
      </c>
      <c r="AN45" s="69" t="n">
        <f t="shared" si="58"/>
        <v>0.18096801472323104</v>
      </c>
      <c r="AO45" s="69" t="n">
        <f t="shared" si="58"/>
        <v>0.1795396149547476</v>
      </c>
      <c r="AP45" s="74" t="n">
        <f t="shared" si="58"/>
        <v>0.21245595941499876</v>
      </c>
      <c r="AQ45" s="73" t="n">
        <f t="shared" si="58"/>
        <v>0.21940272452812634</v>
      </c>
      <c r="AR45" s="69" t="n">
        <f t="shared" si="58"/>
        <v>0.20090776866759524</v>
      </c>
      <c r="AS45" s="69" t="n">
        <f t="shared" si="58"/>
        <v>0.18840092869912411</v>
      </c>
      <c r="AT45" s="69" t="n">
        <f t="shared" si="58"/>
        <v>0.17335298930097012</v>
      </c>
      <c r="AU45" s="68" t="n">
        <f t="shared" ref="AU45" si="59">IFERROR(AU25/SUMIFS(AU$21:AU$36,$L$21:$L$36,$L45),"")</f>
        <v>0.13265395682091083</v>
      </c>
    </row>
    <row r="46">
      <c r="L46" s="67" t="str">
        <f t="shared" si="49"/>
        <v>R&amp;D</v>
      </c>
      <c r="M46" s="1" t="str">
        <f t="shared" si="49"/>
        <v>2+ Offers</v>
      </c>
      <c r="N46" s="23" t="str">
        <f t="shared" ref="N46:AT46" si="60">IFERROR(N26/SUMIFS(N$21:N$36,$L$21:$L$36,$L46),"")</f>
      </c>
      <c r="O46" s="23" t="n">
        <f t="shared" si="60"/>
        <v>0.43250025929288344</v>
      </c>
      <c r="P46" s="23" t="n">
        <f t="shared" si="60"/>
        <v>0.49726877245231338</v>
      </c>
      <c r="Q46" s="23" t="n">
        <f t="shared" si="60"/>
        <v>0.49818359218109215</v>
      </c>
      <c r="R46" s="23" t="n">
        <f t="shared" si="60"/>
        <v>0.45676876438252884</v>
      </c>
      <c r="S46" s="23" t="n">
        <f t="shared" si="60"/>
        <v>0.48780383041657005</v>
      </c>
      <c r="T46" s="23" t="n">
        <f t="shared" si="60"/>
        <v>0.50132503643445392</v>
      </c>
      <c r="U46" s="23" t="n">
        <f t="shared" si="60"/>
        <v>0.49322380112607506</v>
      </c>
      <c r="V46" s="23" t="n">
        <f t="shared" si="60"/>
        <v>0.49380268072602257</v>
      </c>
      <c r="W46" s="23" t="n">
        <f t="shared" si="60"/>
        <v>0.55977774577934503</v>
      </c>
      <c r="X46" s="23" t="n">
        <f t="shared" si="60"/>
        <v>0.53801960531207282</v>
      </c>
      <c r="Y46" s="23" t="n">
        <f t="shared" si="60"/>
        <v>0.45061380697156428</v>
      </c>
      <c r="Z46" s="23" t="n">
        <f t="shared" si="60"/>
        <v>0.41459615167033936</v>
      </c>
      <c r="AA46" s="23" t="n">
        <f t="shared" si="60"/>
        <v>0.45349683710086625</v>
      </c>
      <c r="AB46" s="23" t="n">
        <f t="shared" si="60"/>
        <v>0.45903268852327944</v>
      </c>
      <c r="AC46" s="23" t="n">
        <f t="shared" si="60"/>
        <v>0.48283116132379472</v>
      </c>
      <c r="AD46" s="23" t="n">
        <f t="shared" si="60"/>
        <v>0.46307340916838891</v>
      </c>
      <c r="AE46" s="23" t="n">
        <f t="shared" si="60"/>
        <v>0.46557263249403763</v>
      </c>
      <c r="AF46" s="23" t="n">
        <f t="shared" si="60"/>
        <v>0.46565851288674276</v>
      </c>
      <c r="AG46" s="23" t="n">
        <f t="shared" si="60"/>
        <v>0.46389663433490663</v>
      </c>
      <c r="AH46" s="23" t="n">
        <f t="shared" si="60"/>
        <v>0.46821348272994917</v>
      </c>
      <c r="AI46" s="23" t="n">
        <f t="shared" si="60"/>
        <v>0.46403128381926206</v>
      </c>
      <c r="AJ46" s="23" t="n">
        <f t="shared" si="60"/>
        <v>0.45909157700684905</v>
      </c>
      <c r="AK46" s="23" t="n">
        <f t="shared" si="60"/>
        <v>0.51049017409777353</v>
      </c>
      <c r="AL46" s="23" t="n">
        <f t="shared" si="60"/>
        <v>0.48009711080193296</v>
      </c>
      <c r="AM46" s="23" t="n">
        <f t="shared" si="60"/>
        <v>0.46444764788773329</v>
      </c>
      <c r="AN46" s="23" t="n">
        <f t="shared" si="60"/>
        <v>0.43093972977612011</v>
      </c>
      <c r="AO46" s="23" t="n">
        <f t="shared" si="60"/>
        <v>0.40964856106118591</v>
      </c>
      <c r="AP46" s="23" t="n">
        <f t="shared" si="60"/>
        <v>0.39902689454631757</v>
      </c>
      <c r="AQ46" s="23" t="n">
        <f t="shared" si="60"/>
        <v>0.39727455242507226</v>
      </c>
      <c r="AR46" s="23" t="n">
        <f t="shared" si="60"/>
        <v>0.40054106671630485</v>
      </c>
      <c r="AS46" s="23" t="n">
        <f t="shared" si="60"/>
        <v>0.38539007221465077</v>
      </c>
      <c r="AT46" s="23" t="n">
        <f t="shared" si="60"/>
        <v>0.38152306868327907</v>
      </c>
      <c r="AU46" s="66" t="n">
        <f t="shared" ref="AU46" si="61">IFERROR(AU26/SUMIFS(AU$21:AU$36,$L$21:$L$36,$L46),"")</f>
        <v>0.35570483114898077</v>
      </c>
    </row>
    <row r="47">
      <c r="L47" s="67" t="str">
        <f t="shared" si="49"/>
        <v>R&amp;D</v>
      </c>
      <c r="M47" s="1" t="str">
        <f t="shared" si="49"/>
        <v>No Comp.</v>
      </c>
      <c r="N47" s="23" t="str">
        <f t="shared" ref="N47:AT47" si="62">IFERROR(N27/SUMIFS(N$21:N$36,$L$21:$L$36,$L47),"")</f>
      </c>
      <c r="O47" s="23" t="n">
        <f t="shared" si="62"/>
        <v>0.38396775768929925</v>
      </c>
      <c r="P47" s="23" t="n">
        <f t="shared" si="62"/>
        <v>0.39062021232822869</v>
      </c>
      <c r="Q47" s="23" t="n">
        <f t="shared" si="62"/>
        <v>0.42226274250496038</v>
      </c>
      <c r="R47" s="23" t="n">
        <f t="shared" si="62"/>
        <v>0.48465350337848362</v>
      </c>
      <c r="S47" s="23" t="n">
        <f t="shared" si="62"/>
        <v>0.43779187550627524</v>
      </c>
      <c r="T47" s="23" t="n">
        <f t="shared" si="62"/>
        <v>0.42858424417296598</v>
      </c>
      <c r="U47" s="23" t="n">
        <f t="shared" si="62"/>
        <v>0.43669337558341759</v>
      </c>
      <c r="V47" s="23" t="n">
        <f t="shared" si="62"/>
        <v>0.42968271569523653</v>
      </c>
      <c r="W47" s="23" t="n">
        <f t="shared" si="62"/>
        <v>0.34933434220596543</v>
      </c>
      <c r="X47" s="23" t="n">
        <f t="shared" si="62"/>
        <v>0.32782357198239792</v>
      </c>
      <c r="Y47" s="23" t="n">
        <f t="shared" si="62"/>
        <v>0.42302058284828981</v>
      </c>
      <c r="Z47" s="23" t="n">
        <f t="shared" si="62"/>
        <v>0.46210919341909018</v>
      </c>
      <c r="AA47" s="23" t="n">
        <f t="shared" si="62"/>
        <v>0.42029798026397802</v>
      </c>
      <c r="AB47" s="23" t="n">
        <f t="shared" si="62"/>
        <v>0.41417212637630002</v>
      </c>
      <c r="AC47" s="23" t="n">
        <f t="shared" si="62"/>
        <v>0.42152802793838445</v>
      </c>
      <c r="AD47" s="16" t="n">
        <f t="shared" si="62"/>
        <v>0.44634744410389438</v>
      </c>
      <c r="AE47" s="23" t="n">
        <f t="shared" si="62"/>
        <v>0.42841411390425921</v>
      </c>
      <c r="AF47" s="23" t="n">
        <f t="shared" si="62"/>
        <v>0.42350497214966409</v>
      </c>
      <c r="AG47" s="23" t="n">
        <f t="shared" si="62"/>
        <v>0.41963807838644979</v>
      </c>
      <c r="AH47" s="23" t="n">
        <f t="shared" si="62"/>
        <v>0.39776553545458093</v>
      </c>
      <c r="AI47" s="23" t="n">
        <f t="shared" si="62"/>
        <v>0.40423230230798235</v>
      </c>
      <c r="AJ47" s="23" t="n">
        <f t="shared" si="62"/>
        <v>0.39388951575340098</v>
      </c>
      <c r="AK47" s="23" t="n">
        <f t="shared" si="62"/>
        <v>0.33693418066595743</v>
      </c>
      <c r="AL47" s="23" t="n">
        <f t="shared" si="62"/>
        <v>0.35373610681715012</v>
      </c>
      <c r="AM47" s="23" t="n">
        <f t="shared" si="62"/>
        <v>0.36727360377481433</v>
      </c>
      <c r="AN47" s="23" t="n">
        <f t="shared" si="62"/>
        <v>0.38615239781647659</v>
      </c>
      <c r="AO47" s="23" t="n">
        <f t="shared" si="62"/>
        <v>0.40897591393813065</v>
      </c>
      <c r="AP47" s="23" t="n">
        <f t="shared" si="62"/>
        <v>0.38458625617206904</v>
      </c>
      <c r="AQ47" s="23" t="n">
        <f t="shared" si="62"/>
        <v>0.37786277065874174</v>
      </c>
      <c r="AR47" s="23" t="n">
        <f t="shared" si="62"/>
        <v>0.39308742724977719</v>
      </c>
      <c r="AS47" s="23" t="n">
        <f t="shared" si="62"/>
        <v>0.42298321997528199</v>
      </c>
      <c r="AT47" s="16" t="n">
        <f t="shared" si="62"/>
        <v>0.44085522560557328</v>
      </c>
      <c r="AU47" s="72" t="n">
        <f t="shared" ref="AU47" si="63">IFERROR(AU27/SUMIFS(AU$21:AU$36,$L$21:$L$36,$L47),"")</f>
        <v>0.49916163219675225</v>
      </c>
    </row>
    <row r="48" ht="15.75" customHeight="1">
      <c r="L48" s="65" t="str">
        <f t="shared" si="49"/>
        <v>R&amp;D</v>
      </c>
      <c r="M48" s="64" t="str">
        <f t="shared" si="49"/>
        <v>Unlabeled</v>
      </c>
      <c r="N48" s="63" t="str">
        <f t="shared" ref="N48:AT48" si="64">IFERROR(N28/SUMIFS(N$21:N$36,$L$21:$L$36,$L48),"")</f>
      </c>
      <c r="O48" s="63" t="n">
        <f t="shared" si="64"/>
        <v>0.12701356635490466</v>
      </c>
      <c r="P48" s="63" t="n">
        <f t="shared" si="64"/>
        <v>5.8595946431120954E-2</v>
      </c>
      <c r="Q48" s="63" t="n">
        <f t="shared" si="64"/>
        <v>2.5933517435128426E-2</v>
      </c>
      <c r="R48" s="63" t="n">
        <f t="shared" si="64"/>
        <v>1.5553704350755397E-2</v>
      </c>
      <c r="S48" s="63" t="n">
        <f t="shared" si="64"/>
        <v>2.2215326233401275E-2</v>
      </c>
      <c r="T48" s="63" t="n">
        <f t="shared" si="64"/>
        <v>1.1241236753228648E-3</v>
      </c>
      <c r="U48" s="63" t="n">
        <f t="shared" si="64"/>
        <v>2.4122000261911978E-3</v>
      </c>
      <c r="V48" s="63" t="n">
        <f t="shared" si="64"/>
        <v>1.7986055524089396E-3</v>
      </c>
      <c r="W48" s="63" t="n">
        <f t="shared" si="64"/>
        <v>1.0181857301310177E-3</v>
      </c>
      <c r="X48" s="63" t="n">
        <f t="shared" si="64"/>
        <v>9.2440832947124601E-4</v>
      </c>
      <c r="Y48" s="63" t="n">
        <f t="shared" si="64"/>
        <v>6.4153861024990745E-4</v>
      </c>
      <c r="Z48" s="63" t="n">
        <f t="shared" si="64"/>
        <v>3.4658746765521874E-3</v>
      </c>
      <c r="AA48" s="63" t="n">
        <f t="shared" si="64"/>
        <v>3.7197146937594642E-3</v>
      </c>
      <c r="AB48" s="63" t="n">
        <f t="shared" si="64"/>
        <v>7.6342982618378191E-3</v>
      </c>
      <c r="AC48" s="63" t="n">
        <f t="shared" si="64"/>
        <v>7.6218474926927904E-3</v>
      </c>
      <c r="AD48" s="63" t="n">
        <f t="shared" si="64"/>
        <v>2.8088008362090523E-3</v>
      </c>
      <c r="AE48" s="63" t="n">
        <f t="shared" si="64"/>
        <v>7.5135547955212164E-4</v>
      </c>
      <c r="AF48" s="63" t="n">
        <f t="shared" si="64"/>
        <v>6.451854186032592E-4</v>
      </c>
      <c r="AG48" s="63" t="n">
        <f t="shared" si="64"/>
        <v>1.5729519988511285E-3</v>
      </c>
      <c r="AH48" s="63" t="n">
        <f t="shared" si="64"/>
        <v>6.1597451886665633E-5</v>
      </c>
      <c r="AI48" s="63" t="n">
        <f t="shared" si="64"/>
        <v>7.3381308230599637E-4</v>
      </c>
      <c r="AJ48" s="63" t="n">
        <f t="shared" si="64"/>
        <v>1.2119297193098713E-3</v>
      </c>
      <c r="AK48" s="63" t="n">
        <f t="shared" si="64"/>
        <v>1.2712118171282422E-3</v>
      </c>
      <c r="AL48" s="63" t="n">
        <f t="shared" si="64"/>
        <v>2.0759821183435117E-3</v>
      </c>
      <c r="AM48" s="63" t="n">
        <f t="shared" si="64"/>
        <v>2.1593286564392908E-3</v>
      </c>
      <c r="AN48" s="63" t="n">
        <f t="shared" si="64"/>
        <v>1.9398576841722385E-3</v>
      </c>
      <c r="AO48" s="63" t="n">
        <f t="shared" si="64"/>
        <v>1.8359100459358318E-3</v>
      </c>
      <c r="AP48" s="63" t="n">
        <f t="shared" si="64"/>
        <v>3.9308898666145699E-3</v>
      </c>
      <c r="AQ48" s="63" t="n">
        <f t="shared" si="64"/>
        <v>5.4599523880596223E-3</v>
      </c>
      <c r="AR48" s="63" t="n">
        <f t="shared" si="64"/>
        <v>5.463737366322702E-3</v>
      </c>
      <c r="AS48" s="63" t="n">
        <f t="shared" si="64"/>
        <v>3.2257791109432236E-3</v>
      </c>
      <c r="AT48" s="63" t="n">
        <f t="shared" si="64"/>
        <v>4.2687164101775123E-3</v>
      </c>
      <c r="AU48" s="62" t="n">
        <f t="shared" ref="AU48" si="65">IFERROR(AU28/SUMIFS(AU$21:AU$36,$L$21:$L$36,$L48),"")</f>
        <v>1.2479579833356231E-2</v>
      </c>
    </row>
    <row r="49">
      <c r="L49" s="71" t="str">
        <f t="shared" si="49"/>
        <v>Services (Non-R&amp;D)</v>
      </c>
      <c r="M49" s="70" t="str">
        <f t="shared" si="49"/>
        <v>1 Offer</v>
      </c>
      <c r="N49" s="69" t="str">
        <f t="shared" ref="N49:AT49" si="66">IFERROR(N29/SUMIFS(N$21:N$36,$L$21:$L$36,$L49),"")</f>
      </c>
      <c r="O49" s="69" t="n">
        <f t="shared" si="66"/>
        <v>4.8943991286826811E-2</v>
      </c>
      <c r="P49" s="69" t="n">
        <f t="shared" si="66"/>
        <v>4.9732327063195352E-2</v>
      </c>
      <c r="Q49" s="69" t="n">
        <f t="shared" si="66"/>
        <v>5.1396350101213538E-2</v>
      </c>
      <c r="R49" s="69" t="n">
        <f t="shared" si="66"/>
        <v>5.2965921131972848E-2</v>
      </c>
      <c r="S49" s="69" t="n">
        <f t="shared" si="66"/>
        <v>5.8109277681777337E-2</v>
      </c>
      <c r="T49" s="69" t="n">
        <f t="shared" si="66"/>
        <v>6.0323563875622828E-2</v>
      </c>
      <c r="U49" s="69" t="n">
        <f t="shared" si="66"/>
        <v>5.7532887431465014E-2</v>
      </c>
      <c r="V49" s="69" t="n">
        <f t="shared" si="66"/>
        <v>6.431236488710218E-2</v>
      </c>
      <c r="W49" s="69" t="n">
        <f t="shared" si="66"/>
        <v>7.2547404869676868E-2</v>
      </c>
      <c r="X49" s="69" t="n">
        <f t="shared" si="66"/>
        <v>7.4508732645158809E-2</v>
      </c>
      <c r="Y49" s="69" t="n">
        <f t="shared" si="66"/>
        <v>8.9081805436235201E-2</v>
      </c>
      <c r="Z49" s="69" t="n">
        <f t="shared" si="66"/>
        <v>8.5551013753799032E-2</v>
      </c>
      <c r="AA49" s="69" t="n">
        <f t="shared" si="66"/>
        <v>9.0176477668843041E-2</v>
      </c>
      <c r="AB49" s="69" t="n">
        <f t="shared" si="66"/>
        <v>8.5799627571392936E-2</v>
      </c>
      <c r="AC49" s="69" t="n">
        <f t="shared" si="66"/>
        <v>0.12236985139665767</v>
      </c>
      <c r="AD49" s="69" t="n">
        <f t="shared" si="66"/>
        <v>0.13423478685844262</v>
      </c>
      <c r="AE49" s="69" t="n">
        <f t="shared" si="66"/>
        <v>0.12602666204473756</v>
      </c>
      <c r="AF49" s="69" t="n">
        <f t="shared" si="66"/>
        <v>0.12173906849357073</v>
      </c>
      <c r="AG49" s="69" t="n">
        <f t="shared" si="66"/>
        <v>0.12344674991420435</v>
      </c>
      <c r="AH49" s="69" t="n">
        <f t="shared" si="66"/>
        <v>0.12575116456155921</v>
      </c>
      <c r="AI49" s="69" t="n">
        <f t="shared" si="66"/>
        <v>0.10921929968527384</v>
      </c>
      <c r="AJ49" s="69" t="n">
        <f t="shared" si="66"/>
        <v>8.9441065754156779E-2</v>
      </c>
      <c r="AK49" s="69" t="n">
        <f t="shared" si="66"/>
        <v>8.1218212774677973E-2</v>
      </c>
      <c r="AL49" s="69" t="n">
        <f t="shared" si="66"/>
        <v>7.1380659485047571E-2</v>
      </c>
      <c r="AM49" s="69" t="n">
        <f t="shared" si="66"/>
        <v>6.8174661062588557E-2</v>
      </c>
      <c r="AN49" s="69" t="n">
        <f t="shared" si="66"/>
        <v>6.5315625330775992E-2</v>
      </c>
      <c r="AO49" s="69" t="n">
        <f t="shared" si="66"/>
        <v>6.9442465991592359E-2</v>
      </c>
      <c r="AP49" s="69" t="n">
        <f t="shared" si="66"/>
        <v>7.9809437107449949E-2</v>
      </c>
      <c r="AQ49" s="69" t="n">
        <f t="shared" si="66"/>
        <v>8.4126737206720842E-2</v>
      </c>
      <c r="AR49" s="69" t="n">
        <f t="shared" si="66"/>
        <v>9.1833614817137546E-2</v>
      </c>
      <c r="AS49" s="69" t="n">
        <f t="shared" si="66"/>
        <v>8.6141445790838683E-2</v>
      </c>
      <c r="AT49" s="69" t="n">
        <f t="shared" si="66"/>
        <v>8.3853219537529514E-2</v>
      </c>
      <c r="AU49" s="68" t="n">
        <f t="shared" ref="AU49" si="67">IFERROR(AU29/SUMIFS(AU$21:AU$36,$L$21:$L$36,$L49),"")</f>
        <v>8.6827582488972349E-2</v>
      </c>
    </row>
    <row r="50">
      <c r="L50" s="67" t="str">
        <f t="shared" si="49"/>
        <v>Services (Non-R&amp;D)</v>
      </c>
      <c r="M50" s="1" t="str">
        <f t="shared" si="49"/>
        <v>2+ Offers</v>
      </c>
      <c r="N50" s="23" t="str">
        <f t="shared" ref="N50:AT50" si="68">IFERROR(N30/SUMIFS(N$21:N$36,$L$21:$L$36,$L50),"")</f>
      </c>
      <c r="O50" s="23" t="n">
        <f t="shared" si="68"/>
        <v>0.62881766882852896</v>
      </c>
      <c r="P50" s="23" t="n">
        <f t="shared" si="68"/>
        <v>0.6136422204064379</v>
      </c>
      <c r="Q50" s="23" t="n">
        <f t="shared" si="68"/>
        <v>0.62866181556362877</v>
      </c>
      <c r="R50" s="23" t="n">
        <f t="shared" si="68"/>
        <v>0.66296253829080876</v>
      </c>
      <c r="S50" s="23" t="n">
        <f t="shared" si="68"/>
        <v>0.65443545449448648</v>
      </c>
      <c r="T50" s="23" t="n">
        <f t="shared" si="68"/>
        <v>0.65769216981895628</v>
      </c>
      <c r="U50" s="23" t="n">
        <f t="shared" si="68"/>
        <v>0.65185595579348155</v>
      </c>
      <c r="V50" s="23" t="n">
        <f t="shared" si="68"/>
        <v>0.62580751777018606</v>
      </c>
      <c r="W50" s="23" t="n">
        <f t="shared" si="68"/>
        <v>0.64123203213624624</v>
      </c>
      <c r="X50" s="23" t="n">
        <f t="shared" si="68"/>
        <v>0.65283409818855798</v>
      </c>
      <c r="Y50" s="23" t="n">
        <f t="shared" si="68"/>
        <v>0.66765305430193811</v>
      </c>
      <c r="Z50" s="23" t="n">
        <f t="shared" si="68"/>
        <v>0.65373632510414081</v>
      </c>
      <c r="AA50" s="23" t="n">
        <f t="shared" si="68"/>
        <v>0.62715087080290643</v>
      </c>
      <c r="AB50" s="23" t="n">
        <f t="shared" si="68"/>
        <v>0.6652867485811097</v>
      </c>
      <c r="AC50" s="23" t="n">
        <f t="shared" si="68"/>
        <v>0.63183387520488454</v>
      </c>
      <c r="AD50" s="23" t="n">
        <f t="shared" si="68"/>
        <v>0.63137346932318372</v>
      </c>
      <c r="AE50" s="23" t="n">
        <f t="shared" si="68"/>
        <v>0.65764181571386471</v>
      </c>
      <c r="AF50" s="23" t="n">
        <f t="shared" si="68"/>
        <v>0.66685189801203704</v>
      </c>
      <c r="AG50" s="23" t="n">
        <f t="shared" si="68"/>
        <v>0.66513192047728109</v>
      </c>
      <c r="AH50" s="23" t="n">
        <f t="shared" si="68"/>
        <v>0.65507521019556225</v>
      </c>
      <c r="AI50" s="23" t="n">
        <f t="shared" si="68"/>
        <v>0.65527609754849991</v>
      </c>
      <c r="AJ50" s="23" t="n">
        <f t="shared" si="68"/>
        <v>0.65569631055834721</v>
      </c>
      <c r="AK50" s="23" t="n">
        <f t="shared" si="68"/>
        <v>0.64803669969293687</v>
      </c>
      <c r="AL50" s="23" t="n">
        <f t="shared" si="68"/>
        <v>0.64813304446063058</v>
      </c>
      <c r="AM50" s="23" t="n">
        <f t="shared" si="68"/>
        <v>0.6376895564163404</v>
      </c>
      <c r="AN50" s="23" t="n">
        <f t="shared" si="68"/>
        <v>0.62928684059822282</v>
      </c>
      <c r="AO50" s="23" t="n">
        <f t="shared" si="68"/>
        <v>0.63354266719720576</v>
      </c>
      <c r="AP50" s="23" t="n">
        <f t="shared" si="68"/>
        <v>0.63974163480045598</v>
      </c>
      <c r="AQ50" s="23" t="n">
        <f t="shared" si="68"/>
        <v>0.64376170445324832</v>
      </c>
      <c r="AR50" s="23" t="n">
        <f t="shared" si="68"/>
        <v>0.6418221325236777</v>
      </c>
      <c r="AS50" s="23" t="n">
        <f t="shared" si="68"/>
        <v>0.62543384609331953</v>
      </c>
      <c r="AT50" s="23" t="n">
        <f t="shared" si="68"/>
        <v>0.63655195347735172</v>
      </c>
      <c r="AU50" s="66" t="n">
        <f t="shared" ref="AU50" si="69">IFERROR(AU30/SUMIFS(AU$21:AU$36,$L$21:$L$36,$L50),"")</f>
        <v>0.62710871155983272</v>
      </c>
    </row>
    <row r="51">
      <c r="L51" s="67" t="str">
        <f t="shared" si="49"/>
        <v>Services (Non-R&amp;D)</v>
      </c>
      <c r="M51" s="1" t="str">
        <f t="shared" si="49"/>
        <v>No Comp.</v>
      </c>
      <c r="N51" s="23" t="str">
        <f t="shared" ref="N51:AT51" si="70">IFERROR(N31/SUMIFS(N$21:N$36,$L$21:$L$36,$L51),"")</f>
      </c>
      <c r="O51" s="23" t="n">
        <f t="shared" si="70"/>
        <v>0.31470592460642954</v>
      </c>
      <c r="P51" s="23" t="n">
        <f t="shared" si="70"/>
        <v>0.33212497162057392</v>
      </c>
      <c r="Q51" s="23" t="n">
        <f t="shared" si="70"/>
        <v>0.3186760452788252</v>
      </c>
      <c r="R51" s="23" t="n">
        <f t="shared" si="70"/>
        <v>0.28110489050820148</v>
      </c>
      <c r="S51" s="23" t="n">
        <f t="shared" si="70"/>
        <v>0.27590962147772569</v>
      </c>
      <c r="T51" s="23" t="n">
        <f t="shared" si="70"/>
        <v>0.2780630174311069</v>
      </c>
      <c r="U51" s="23" t="n">
        <f t="shared" si="70"/>
        <v>0.2757963081633783</v>
      </c>
      <c r="V51" s="23" t="n">
        <f t="shared" si="70"/>
        <v>0.265701027170133</v>
      </c>
      <c r="W51" s="23" t="n">
        <f t="shared" si="70"/>
        <v>0.23421239989362497</v>
      </c>
      <c r="X51" s="23" t="n">
        <f t="shared" si="70"/>
        <v>0.21799657570890588</v>
      </c>
      <c r="Y51" s="23" t="n">
        <f t="shared" si="70"/>
        <v>0.21293810059242907</v>
      </c>
      <c r="Z51" s="23" t="n">
        <f t="shared" si="70"/>
        <v>0.21156252292580052</v>
      </c>
      <c r="AA51" s="23" t="n">
        <f t="shared" si="70"/>
        <v>0.22588127674166467</v>
      </c>
      <c r="AB51" s="23" t="n">
        <f t="shared" si="70"/>
        <v>0.19415616147550127</v>
      </c>
      <c r="AC51" s="23" t="n">
        <f t="shared" si="70"/>
        <v>0.19009288501350285</v>
      </c>
      <c r="AD51" s="23" t="n">
        <f t="shared" si="70"/>
        <v>0.19173947568339816</v>
      </c>
      <c r="AE51" s="23" t="n">
        <f t="shared" si="70"/>
        <v>0.20978730299282278</v>
      </c>
      <c r="AF51" s="23" t="n">
        <f t="shared" si="70"/>
        <v>0.20434119757286609</v>
      </c>
      <c r="AG51" s="23" t="n">
        <f t="shared" si="70"/>
        <v>0.20553916866208025</v>
      </c>
      <c r="AH51" s="23" t="n">
        <f t="shared" si="70"/>
        <v>0.19944865858859848</v>
      </c>
      <c r="AI51" s="23" t="n">
        <f t="shared" si="70"/>
        <v>0.21068473688833875</v>
      </c>
      <c r="AJ51" s="23" t="n">
        <f t="shared" si="70"/>
        <v>0.23456869017296295</v>
      </c>
      <c r="AK51" s="23" t="n">
        <f t="shared" si="70"/>
        <v>0.24715337135375315</v>
      </c>
      <c r="AL51" s="23" t="n">
        <f t="shared" si="70"/>
        <v>0.26657585996573435</v>
      </c>
      <c r="AM51" s="23" t="n">
        <f t="shared" si="70"/>
        <v>0.28145304622505019</v>
      </c>
      <c r="AN51" s="23" t="n">
        <f t="shared" si="70"/>
        <v>0.29406549571369278</v>
      </c>
      <c r="AO51" s="23" t="n">
        <f t="shared" si="70"/>
        <v>0.28643491380731695</v>
      </c>
      <c r="AP51" s="23" t="n">
        <f t="shared" si="70"/>
        <v>0.27300577528137432</v>
      </c>
      <c r="AQ51" s="23" t="n">
        <f t="shared" si="70"/>
        <v>0.26699201976266823</v>
      </c>
      <c r="AR51" s="23" t="n">
        <f t="shared" si="70"/>
        <v>0.26128334781859947</v>
      </c>
      <c r="AS51" s="23" t="n">
        <f t="shared" si="70"/>
        <v>0.28339186124804705</v>
      </c>
      <c r="AT51" s="23" t="n">
        <f t="shared" si="70"/>
        <v>0.27626574732646225</v>
      </c>
      <c r="AU51" s="66" t="n">
        <f t="shared" ref="AU51" si="71">IFERROR(AU31/SUMIFS(AU$21:AU$36,$L$21:$L$36,$L51),"")</f>
        <v>0.28025783432121087</v>
      </c>
    </row>
    <row r="52" ht="15.75" customHeight="1">
      <c r="L52" s="65" t="str">
        <f t="shared" si="49"/>
        <v>Services (Non-R&amp;D)</v>
      </c>
      <c r="M52" s="64" t="str">
        <f t="shared" si="49"/>
        <v>Unlabeled</v>
      </c>
      <c r="N52" s="63" t="str">
        <f t="shared" ref="N52:AT52" si="72">IFERROR(N32/SUMIFS(N$21:N$36,$L$21:$L$36,$L52),"")</f>
      </c>
      <c r="O52" s="63" t="n">
        <f t="shared" si="72"/>
        <v>7.5324152782146976E-3</v>
      </c>
      <c r="P52" s="63" t="n">
        <f t="shared" si="72"/>
        <v>4.5004809097928949E-3</v>
      </c>
      <c r="Q52" s="63" t="n">
        <f t="shared" si="72"/>
        <v>1.2657890563324403E-3</v>
      </c>
      <c r="R52" s="63" t="n">
        <f t="shared" si="72"/>
        <v>2.9666500690169245E-3</v>
      </c>
      <c r="S52" s="63" t="n">
        <f t="shared" si="72"/>
        <v>1.1545646346010472E-2</v>
      </c>
      <c r="T52" s="63" t="n">
        <f t="shared" si="72"/>
        <v>3.921248874314099E-3</v>
      </c>
      <c r="U52" s="63" t="n">
        <f t="shared" si="72"/>
        <v>1.4814848611675245E-2</v>
      </c>
      <c r="V52" s="63" t="n">
        <f t="shared" si="72"/>
        <v>4.4179090172578817E-2</v>
      </c>
      <c r="W52" s="63" t="n">
        <f t="shared" si="72"/>
        <v>5.20081631004519E-2</v>
      </c>
      <c r="X52" s="63" t="n">
        <f t="shared" si="72"/>
        <v>5.4660593457377324E-2</v>
      </c>
      <c r="Y52" s="63" t="n">
        <f t="shared" si="72"/>
        <v>3.0327039669397583E-2</v>
      </c>
      <c r="Z52" s="63" t="n">
        <f t="shared" si="72"/>
        <v>4.915013821625961E-2</v>
      </c>
      <c r="AA52" s="63" t="n">
        <f t="shared" si="72"/>
        <v>5.6791374786586038E-2</v>
      </c>
      <c r="AB52" s="63" t="n">
        <f t="shared" si="72"/>
        <v>5.47574623719961E-2</v>
      </c>
      <c r="AC52" s="63" t="n">
        <f t="shared" si="72"/>
        <v>5.5703388384955005E-2</v>
      </c>
      <c r="AD52" s="63" t="n">
        <f t="shared" si="72"/>
        <v>4.2652268134975579E-2</v>
      </c>
      <c r="AE52" s="63" t="n">
        <f t="shared" si="72"/>
        <v>6.5442192485749805E-3</v>
      </c>
      <c r="AF52" s="63" t="n">
        <f t="shared" si="72"/>
        <v>7.067835921526152E-3</v>
      </c>
      <c r="AG52" s="63" t="n">
        <f t="shared" si="72"/>
        <v>5.8821609464343094E-3</v>
      </c>
      <c r="AH52" s="63" t="n">
        <f t="shared" si="72"/>
        <v>1.9724966654280203E-2</v>
      </c>
      <c r="AI52" s="63" t="n">
        <f t="shared" si="72"/>
        <v>2.4819865877887516E-2</v>
      </c>
      <c r="AJ52" s="63" t="n">
        <f t="shared" si="72"/>
        <v>2.0293933514533184E-2</v>
      </c>
      <c r="AK52" s="63" t="n">
        <f t="shared" si="72"/>
        <v>2.3591716178631858E-2</v>
      </c>
      <c r="AL52" s="63" t="n">
        <f t="shared" si="72"/>
        <v>1.3910436088587363E-2</v>
      </c>
      <c r="AM52" s="63" t="n">
        <f t="shared" si="72"/>
        <v>1.2682736296020786E-2</v>
      </c>
      <c r="AN52" s="63" t="n">
        <f t="shared" si="72"/>
        <v>1.1332038357308378E-2</v>
      </c>
      <c r="AO52" s="63" t="n">
        <f t="shared" si="72"/>
        <v>1.0579953003884838E-2</v>
      </c>
      <c r="AP52" s="63" t="n">
        <f t="shared" si="72"/>
        <v>7.4431528107196526E-3</v>
      </c>
      <c r="AQ52" s="63" t="n">
        <f t="shared" si="72"/>
        <v>5.1195385773625014E-3</v>
      </c>
      <c r="AR52" s="63" t="n">
        <f t="shared" si="72"/>
        <v>5.0609048405853225E-3</v>
      </c>
      <c r="AS52" s="63" t="n">
        <f t="shared" si="72"/>
        <v>5.0328468677947142E-3</v>
      </c>
      <c r="AT52" s="63" t="n">
        <f t="shared" si="72"/>
        <v>3.3290796586563968E-3</v>
      </c>
      <c r="AU52" s="62" t="n">
        <f t="shared" ref="AU52" si="73">IFERROR(AU32/SUMIFS(AU$21:AU$36,$L$21:$L$36,$L52),"")</f>
        <v>5.8058716299841558E-3</v>
      </c>
    </row>
    <row r="53">
      <c r="M53" s="1" t="s">
        <v>88</v>
      </c>
      <c r="N53" s="23" t="b">
        <f t="shared" ref="N53:AT53" si="74">SUM(N41:N52)=3</f>
        <v>0</v>
      </c>
      <c r="O53" s="23" t="b">
        <f t="shared" si="74"/>
        <v>1</v>
      </c>
      <c r="P53" s="23" t="b">
        <f t="shared" si="74"/>
        <v>1</v>
      </c>
      <c r="Q53" s="23" t="b">
        <f t="shared" si="74"/>
        <v>1</v>
      </c>
      <c r="R53" s="23" t="b">
        <f t="shared" si="74"/>
        <v>1</v>
      </c>
      <c r="S53" s="23" t="b">
        <f t="shared" si="74"/>
        <v>1</v>
      </c>
      <c r="T53" s="23" t="b">
        <f t="shared" si="74"/>
        <v>1</v>
      </c>
      <c r="U53" s="23" t="b">
        <f t="shared" si="74"/>
        <v>1</v>
      </c>
      <c r="V53" s="23" t="b">
        <f t="shared" si="74"/>
        <v>1</v>
      </c>
      <c r="W53" s="23" t="b">
        <f t="shared" si="74"/>
        <v>1</v>
      </c>
      <c r="X53" s="23" t="b">
        <f t="shared" si="74"/>
        <v>1</v>
      </c>
      <c r="Y53" s="23" t="b">
        <f t="shared" si="74"/>
        <v>1</v>
      </c>
      <c r="Z53" s="23" t="b">
        <f t="shared" si="74"/>
        <v>1</v>
      </c>
      <c r="AA53" s="23" t="b">
        <f t="shared" si="74"/>
        <v>1</v>
      </c>
      <c r="AB53" s="23" t="b">
        <f t="shared" si="74"/>
        <v>1</v>
      </c>
      <c r="AC53" s="23" t="b">
        <f t="shared" si="74"/>
        <v>1</v>
      </c>
      <c r="AD53" s="23" t="b">
        <f t="shared" si="74"/>
        <v>1</v>
      </c>
      <c r="AE53" s="23" t="b">
        <f t="shared" si="74"/>
        <v>1</v>
      </c>
      <c r="AF53" s="23" t="b">
        <f t="shared" si="74"/>
        <v>1</v>
      </c>
      <c r="AG53" s="23" t="b">
        <f t="shared" si="74"/>
        <v>1</v>
      </c>
      <c r="AH53" s="23" t="b">
        <f t="shared" si="74"/>
        <v>1</v>
      </c>
      <c r="AI53" s="23" t="b">
        <f t="shared" si="74"/>
        <v>1</v>
      </c>
      <c r="AJ53" s="23" t="b">
        <f t="shared" si="74"/>
        <v>1</v>
      </c>
      <c r="AK53" s="23" t="b">
        <f t="shared" si="74"/>
        <v>1</v>
      </c>
      <c r="AL53" s="23" t="b">
        <f t="shared" si="74"/>
        <v>1</v>
      </c>
      <c r="AM53" s="23" t="b">
        <f t="shared" si="74"/>
        <v>1</v>
      </c>
      <c r="AN53" s="23" t="b">
        <f t="shared" si="74"/>
        <v>1</v>
      </c>
      <c r="AO53" s="23" t="b">
        <f t="shared" si="74"/>
        <v>1</v>
      </c>
      <c r="AP53" s="23" t="b">
        <f t="shared" si="74"/>
        <v>1</v>
      </c>
      <c r="AQ53" s="23" t="b">
        <f t="shared" si="74"/>
        <v>1</v>
      </c>
      <c r="AR53" s="23" t="b">
        <f t="shared" si="74"/>
        <v>1</v>
      </c>
      <c r="AS53" s="23" t="b">
        <f t="shared" si="74"/>
        <v>1</v>
      </c>
      <c r="AT53" s="23" t="b">
        <f t="shared" si="74"/>
        <v>1</v>
      </c>
      <c r="AU53" s="23" t="b">
        <f t="shared" ref="AU53" si="75">SUM(AU41:AU52)=3</f>
        <v>1</v>
      </c>
    </row>
    <row r="59">
      <c r="W59" s="29"/>
    </row>
    <row r="60">
      <c r="W60" s="29"/>
    </row>
    <row r="61">
      <c r="W61" s="29"/>
    </row>
    <row r="62">
      <c r="W62" s="29"/>
    </row>
    <row r="63">
      <c r="W63" s="29"/>
    </row>
    <row r="64">
      <c r="W64" s="29"/>
    </row>
    <row r="65">
      <c r="W65" s="29"/>
    </row>
    <row r="66">
      <c r="O66" s="55"/>
      <c r="P66" s="55"/>
    </row>
  </sheetData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I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40.6640625" hidden="0" customWidth="1"/>
    <col min="2" max="2" width="16.332031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11" t="s">
        <v>58</v>
      </c>
      <c r="B1" s="11" t="s">
        <v>57</v>
      </c>
      <c r="C1" s="11" t="n">
        <v>2009</v>
      </c>
      <c r="D1" s="11" t="n">
        <v>2010</v>
      </c>
      <c r="E1" s="11" t="n">
        <v>2011</v>
      </c>
      <c r="F1" s="11" t="n">
        <v>2012</v>
      </c>
      <c r="G1" s="11" t="n">
        <v>2013</v>
      </c>
      <c r="H1" s="11" t="n">
        <v>2014</v>
      </c>
      <c r="I1" s="11" t="n">
        <v>2015</v>
      </c>
      <c r="J1" s="11" t="n">
        <v>2016</v>
      </c>
      <c r="K1" s="11" t="n">
        <v>2017</v>
      </c>
      <c r="L1" s="11" t="n">
        <v>2018</v>
      </c>
      <c r="M1" s="11" t="n">
        <v>2019</v>
      </c>
      <c r="N1" s="11" t="n">
        <v>2020</v>
      </c>
      <c r="O1" s="11" t="n">
        <v>2021</v>
      </c>
      <c r="P1" s="11" t="n">
        <v>2022</v>
      </c>
    </row>
    <row r="2">
      <c r="A2" s="11" t="s">
        <v>55</v>
      </c>
      <c r="B2" s="11" t="s">
        <v>56</v>
      </c>
      <c r="C2" s="11" t="n">
        <v>3338332116.72404</v>
      </c>
      <c r="D2" s="11" t="n">
        <v>1847251508.0023999</v>
      </c>
      <c r="E2" s="11" t="n">
        <v>1948271045.6577401</v>
      </c>
      <c r="F2" s="11" t="n">
        <v>1507148104.2237101</v>
      </c>
      <c r="G2" s="11" t="n">
        <v>1899705830.3547001</v>
      </c>
      <c r="H2" s="11" t="n">
        <v>624584504.66423202</v>
      </c>
      <c r="I2" s="11" t="n">
        <v>603834935.48922396</v>
      </c>
      <c r="J2" s="11" t="n">
        <v>699621170.153813</v>
      </c>
      <c r="K2" s="11" t="n">
        <v>312686698.02461201</v>
      </c>
      <c r="L2" s="11" t="n">
        <v>347691108.86468202</v>
      </c>
      <c r="M2" s="11" t="n">
        <v>264337024.18842101</v>
      </c>
      <c r="N2" s="11" t="n">
        <v>686322260.61428201</v>
      </c>
      <c r="O2" s="11" t="n">
        <v>618413711.98616302</v>
      </c>
      <c r="P2" s="11" t="n">
        <v>4225266957.2953</v>
      </c>
    </row>
    <row r="3">
      <c r="A3" s="11" t="s">
        <v>54</v>
      </c>
      <c r="B3" s="11" t="s">
        <v>56</v>
      </c>
      <c r="C3" s="11" t="n">
        <v>1722252611.67821</v>
      </c>
      <c r="D3" s="11" t="n">
        <v>1991061160.3625</v>
      </c>
      <c r="E3" s="11" t="n">
        <v>1511326014.8332901</v>
      </c>
      <c r="F3" s="11" t="n">
        <v>1216698566.9461901</v>
      </c>
      <c r="G3" s="11" t="n">
        <v>636700303.26919401</v>
      </c>
      <c r="H3" s="11" t="n">
        <v>712510685.62006199</v>
      </c>
      <c r="I3" s="11" t="n">
        <v>616205913.54506195</v>
      </c>
      <c r="J3" s="11" t="n">
        <v>1399734924.1020899</v>
      </c>
      <c r="K3" s="11" t="n">
        <v>3369406200.6623101</v>
      </c>
      <c r="L3" s="11" t="n">
        <v>3098141986.2979999</v>
      </c>
      <c r="M3" s="11" t="n">
        <v>4084385147.8332701</v>
      </c>
      <c r="N3" s="11" t="n">
        <v>3156960563.7567601</v>
      </c>
      <c r="O3" s="11" t="n">
        <v>3679534379.2683301</v>
      </c>
      <c r="P3" s="11" t="n">
        <v>6055079067.1507998</v>
      </c>
    </row>
    <row r="4">
      <c r="A4" s="11" t="s">
        <v>53</v>
      </c>
      <c r="B4" s="11" t="s">
        <v>56</v>
      </c>
      <c r="C4" s="11" t="n">
        <v>17188153703.9842</v>
      </c>
      <c r="D4" s="11" t="n">
        <v>16676586744.0357</v>
      </c>
      <c r="E4" s="11" t="n">
        <v>13400495165.2013</v>
      </c>
      <c r="F4" s="11" t="n">
        <v>13010852380.664301</v>
      </c>
      <c r="G4" s="11" t="n">
        <v>13853735706.414801</v>
      </c>
      <c r="H4" s="11" t="n">
        <v>6575834540.2276897</v>
      </c>
      <c r="I4" s="11" t="n">
        <v>5425130078.0788603</v>
      </c>
      <c r="J4" s="11" t="n">
        <v>3977745055.9397802</v>
      </c>
      <c r="K4" s="11" t="n">
        <v>3832235447.72858</v>
      </c>
      <c r="L4" s="11" t="n">
        <v>3338643694.2116399</v>
      </c>
      <c r="M4" s="11" t="n">
        <v>3168538956.0837598</v>
      </c>
      <c r="N4" s="11" t="n">
        <v>2563153517.7406001</v>
      </c>
      <c r="O4" s="11" t="n">
        <v>2165289584.1971002</v>
      </c>
      <c r="P4" s="11" t="n">
        <v>2338827586.3024998</v>
      </c>
    </row>
    <row r="5">
      <c r="A5" s="11" t="s">
        <v>52</v>
      </c>
      <c r="B5" s="11" t="s">
        <v>56</v>
      </c>
      <c r="C5" s="11" t="n">
        <v>4165520253.0608902</v>
      </c>
      <c r="D5" s="11" t="n">
        <v>4513674105.8517704</v>
      </c>
      <c r="E5" s="11" t="n">
        <v>3947657097.5796499</v>
      </c>
      <c r="F5" s="11" t="n">
        <v>4219230459.8907199</v>
      </c>
      <c r="G5" s="11" t="n">
        <v>3037279381.9661298</v>
      </c>
      <c r="H5" s="11" t="n">
        <v>1852616362.2557199</v>
      </c>
      <c r="I5" s="11" t="n">
        <v>859144566.61550903</v>
      </c>
      <c r="J5" s="11" t="n">
        <v>928532773.07136595</v>
      </c>
      <c r="K5" s="11" t="n">
        <v>954478065.49833095</v>
      </c>
      <c r="L5" s="11" t="n">
        <v>942177553.75765598</v>
      </c>
      <c r="M5" s="11" t="n">
        <v>749617262.95322502</v>
      </c>
      <c r="N5" s="11" t="n">
        <v>795495326.77295399</v>
      </c>
      <c r="O5" s="11" t="n">
        <v>576872972.52475405</v>
      </c>
      <c r="P5" s="11" t="n">
        <v>595973712.34669995</v>
      </c>
    </row>
    <row r="6">
      <c r="A6" s="11" t="s">
        <v>51</v>
      </c>
      <c r="B6" s="11" t="s">
        <v>56</v>
      </c>
      <c r="C6" s="11" t="n">
        <v>23581713.892468698</v>
      </c>
      <c r="D6" s="11" t="n">
        <v>200001541.853769</v>
      </c>
      <c r="E6" s="11" t="n">
        <v>315513.55752440903</v>
      </c>
      <c r="F6" s="11" t="n">
        <v>-864315.09614737902</v>
      </c>
      <c r="G6" s="11" t="n">
        <v>8185756.2451853501</v>
      </c>
      <c r="H6" s="11" t="n">
        <v>2617136.3797029699</v>
      </c>
      <c r="I6" s="11" t="n">
        <v>210297.342764011</v>
      </c>
      <c r="J6" s="11" t="n">
        <v>475074.67246922699</v>
      </c>
      <c r="K6" s="11" t="n">
        <v>37022402.131475598</v>
      </c>
      <c r="L6" s="11" t="n">
        <v>947753.15169885801</v>
      </c>
      <c r="M6" s="11" t="n">
        <v>3106347.5529459701</v>
      </c>
      <c r="N6" s="11" t="n">
        <v>4430339.3520394601</v>
      </c>
      <c r="O6" s="11" t="n">
        <v>8438380.1716800295</v>
      </c>
      <c r="P6" s="11" t="n">
        <v>13888177.1285</v>
      </c>
    </row>
    <row r="7">
      <c r="A7" s="11" t="s">
        <v>50</v>
      </c>
      <c r="B7" s="11" t="s">
        <v>56</v>
      </c>
      <c r="C7" s="11" t="n">
        <v>2342083390.1514101</v>
      </c>
      <c r="D7" s="11" t="n">
        <v>1608294508.63253</v>
      </c>
      <c r="E7" s="11" t="n">
        <v>1610664482.7283399</v>
      </c>
      <c r="F7" s="11" t="n">
        <v>577218102.25124598</v>
      </c>
      <c r="G7" s="11" t="n">
        <v>208720796.97912499</v>
      </c>
      <c r="H7" s="11" t="n">
        <v>436435025.18545401</v>
      </c>
      <c r="I7" s="11" t="n">
        <v>216370974.60262901</v>
      </c>
      <c r="J7" s="11" t="n">
        <v>169101445.776564</v>
      </c>
      <c r="K7" s="11" t="n">
        <v>188975703.311571</v>
      </c>
      <c r="L7" s="11" t="n">
        <v>186458719.491689</v>
      </c>
      <c r="M7" s="11" t="n">
        <v>127273303.973858</v>
      </c>
      <c r="N7" s="11" t="n">
        <v>120002393.37016501</v>
      </c>
      <c r="O7" s="11" t="n">
        <v>141256706.03394401</v>
      </c>
      <c r="P7" s="11" t="n">
        <v>218811193.0697</v>
      </c>
    </row>
    <row r="8">
      <c r="A8" s="11" t="s">
        <v>6</v>
      </c>
      <c r="B8" s="11" t="s">
        <v>56</v>
      </c>
      <c r="C8" s="11" t="n">
        <v>12535646.115047701</v>
      </c>
      <c r="D8" s="11" t="n">
        <v>299752561.087376</v>
      </c>
      <c r="E8" s="11" t="n">
        <v>109857777.22475401</v>
      </c>
      <c r="F8" s="11" t="n">
        <v>932051.790737445</v>
      </c>
      <c r="G8" s="11" t="n">
        <v>-1091518.3703853199</v>
      </c>
      <c r="H8" s="11" t="n">
        <v>-27716536.544055</v>
      </c>
      <c r="I8" s="11" t="n">
        <v>-2333503.6660826998</v>
      </c>
      <c r="J8" s="11" t="n">
        <v>-2060273.7225949101</v>
      </c>
      <c r="K8" s="11" t="n">
        <v>-2631617.0192014398</v>
      </c>
      <c r="L8" s="11" t="n">
        <v>-1146096.9342246701</v>
      </c>
      <c r="M8" s="11" t="n">
        <v>-5423576.95082065</v>
      </c>
      <c r="N8" s="11" t="n">
        <v>-336867.52864930202</v>
      </c>
      <c r="O8" s="11" t="n">
        <v>-154120.69820681799</v>
      </c>
      <c r="P8" s="11" t="n">
        <v>-2174559.0284000002</v>
      </c>
    </row>
    <row r="9">
      <c r="A9" s="11" t="s">
        <v>55</v>
      </c>
      <c r="B9" s="11" t="s">
        <v>49</v>
      </c>
      <c r="C9" s="11" t="n">
        <v>76204803.678567499</v>
      </c>
      <c r="D9" s="11" t="n">
        <v>92067904.862075001</v>
      </c>
      <c r="E9" s="11" t="n">
        <v>243626.761633583</v>
      </c>
      <c r="F9" s="11" t="n">
        <v>399810.02892818599</v>
      </c>
      <c r="G9" s="11" t="n">
        <v>-207150.28659945299</v>
      </c>
      <c r="H9" s="11" t="n">
        <v>-28471.414223623698</v>
      </c>
      <c r="I9" s="11" t="n">
        <v>-40117.970394045296</v>
      </c>
      <c r="J9" s="11" t="n">
        <v>-439217.72731242899</v>
      </c>
      <c r="K9" s="11" t="n">
        <v>-436071.70442282601</v>
      </c>
      <c r="L9" s="11" t="n">
        <v>-1313.1982225704501</v>
      </c>
      <c r="M9" s="11" t="n">
        <v>-4708.37531209996</v>
      </c>
      <c r="N9" s="11" t="n">
        <v>-8477.1204188792999</v>
      </c>
      <c r="O9" s="11"/>
      <c r="P9" s="11"/>
    </row>
    <row r="10">
      <c r="A10" s="11" t="s">
        <v>54</v>
      </c>
      <c r="B10" s="11" t="s">
        <v>49</v>
      </c>
      <c r="C10" s="11" t="n">
        <v>35980948.602675296</v>
      </c>
      <c r="D10" s="11" t="n">
        <v>12223802.4247679</v>
      </c>
      <c r="E10" s="11" t="n">
        <v>1507340.6031952901</v>
      </c>
      <c r="F10" s="11" t="n">
        <v>1441518.1321897199</v>
      </c>
      <c r="G10" s="11" t="n">
        <v>34105.400644761401</v>
      </c>
      <c r="H10" s="11" t="n">
        <v>302978.33549050102</v>
      </c>
      <c r="I10" s="11" t="n">
        <v>961572.82571125799</v>
      </c>
      <c r="J10" s="11"/>
      <c r="K10" s="11"/>
      <c r="L10" s="11" t="n">
        <v>-6073.5986465809101</v>
      </c>
      <c r="M10" s="11" t="n">
        <v>-44406.720547212703</v>
      </c>
      <c r="N10" s="11" t="n">
        <v>-210.225955003264</v>
      </c>
      <c r="O10" s="11"/>
      <c r="P10" s="11" t="n">
        <v>1925870.125</v>
      </c>
    </row>
    <row r="11">
      <c r="A11" s="11" t="s">
        <v>53</v>
      </c>
      <c r="B11" s="11" t="s">
        <v>49</v>
      </c>
      <c r="C11" s="11" t="n">
        <v>501437273.32674199</v>
      </c>
      <c r="D11" s="11" t="n">
        <v>81949731.525573507</v>
      </c>
      <c r="E11" s="11" t="n">
        <v>-3375423.9855672601</v>
      </c>
      <c r="F11" s="11" t="n">
        <v>-1903827.18484558</v>
      </c>
      <c r="G11" s="11" t="n">
        <v>-337117.71388921398</v>
      </c>
      <c r="H11" s="11" t="n">
        <v>118761.17393693</v>
      </c>
      <c r="I11" s="11" t="n">
        <v>-38126.397098534399</v>
      </c>
      <c r="J11" s="11"/>
      <c r="K11" s="11" t="n">
        <v>-5572.6159117630896</v>
      </c>
      <c r="L11" s="11"/>
      <c r="M11" s="11"/>
      <c r="N11" s="11" t="n">
        <v>-19894.1548291822</v>
      </c>
      <c r="O11" s="11"/>
      <c r="P11" s="11"/>
    </row>
    <row r="12">
      <c r="A12" s="11" t="s">
        <v>52</v>
      </c>
      <c r="B12" s="11" t="s">
        <v>49</v>
      </c>
      <c r="C12" s="11" t="n">
        <v>23954631725.731998</v>
      </c>
      <c r="D12" s="11" t="n">
        <v>25832014320.616199</v>
      </c>
      <c r="E12" s="11" t="n">
        <v>26234116331.219501</v>
      </c>
      <c r="F12" s="11" t="n">
        <v>21041377559.9533</v>
      </c>
      <c r="G12" s="11" t="n">
        <v>19514466917.717499</v>
      </c>
      <c r="H12" s="11" t="n">
        <v>11604793627.562799</v>
      </c>
      <c r="I12" s="11" t="n">
        <v>11155213101.7645</v>
      </c>
      <c r="J12" s="11" t="n">
        <v>11192753039.830601</v>
      </c>
      <c r="K12" s="11" t="n">
        <v>10906097247.677299</v>
      </c>
      <c r="L12" s="11" t="n">
        <v>12448184605.091499</v>
      </c>
      <c r="M12" s="11" t="n">
        <v>12706203109.4779</v>
      </c>
      <c r="N12" s="11" t="n">
        <v>12496238333.2882</v>
      </c>
      <c r="O12" s="11" t="n">
        <v>10337058290.4189</v>
      </c>
      <c r="P12" s="11" t="n">
        <v>10569074926.014601</v>
      </c>
    </row>
    <row r="13">
      <c r="A13" s="11" t="s">
        <v>51</v>
      </c>
      <c r="B13" s="11" t="s">
        <v>49</v>
      </c>
      <c r="C13" s="11" t="n">
        <v>584777922.31092298</v>
      </c>
      <c r="D13" s="11" t="n">
        <v>623027544.52459204</v>
      </c>
      <c r="E13" s="11" t="n">
        <v>392195960.61969399</v>
      </c>
      <c r="F13" s="11" t="n">
        <v>137429447.16317001</v>
      </c>
      <c r="G13" s="11" t="n">
        <v>156817282.95052201</v>
      </c>
      <c r="H13" s="11" t="n">
        <v>484137595.06080198</v>
      </c>
      <c r="I13" s="11" t="n">
        <v>391381424.43452001</v>
      </c>
      <c r="J13" s="11" t="n">
        <v>344075404.56707698</v>
      </c>
      <c r="K13" s="11" t="n">
        <v>489886269.35924202</v>
      </c>
      <c r="L13" s="11" t="n">
        <v>531064362.66015702</v>
      </c>
      <c r="M13" s="11" t="n">
        <v>798054213.02079797</v>
      </c>
      <c r="N13" s="11" t="n">
        <v>759355999.47165096</v>
      </c>
      <c r="O13" s="11" t="n">
        <v>706724715.62232304</v>
      </c>
      <c r="P13" s="11" t="n">
        <v>1008385983.3273</v>
      </c>
    </row>
    <row r="14">
      <c r="A14" s="11" t="s">
        <v>50</v>
      </c>
      <c r="B14" s="11" t="s">
        <v>49</v>
      </c>
      <c r="C14" s="11" t="n">
        <v>14083165.879489399</v>
      </c>
      <c r="D14" s="11" t="n">
        <v>-1492051.90044952</v>
      </c>
      <c r="E14" s="11" t="n">
        <v>825397.69319143496</v>
      </c>
      <c r="F14" s="11" t="n">
        <v>-43789.639899084897</v>
      </c>
      <c r="G14" s="11" t="n">
        <v>-25530.944061123599</v>
      </c>
      <c r="H14" s="11" t="n">
        <v>-4501.1482620113202</v>
      </c>
      <c r="I14" s="11" t="n">
        <v>0</v>
      </c>
      <c r="J14" s="11"/>
      <c r="K14" s="11"/>
      <c r="L14" s="11"/>
      <c r="M14" s="11"/>
      <c r="N14" s="11" t="n">
        <v>0</v>
      </c>
      <c r="O14" s="11"/>
      <c r="P14" s="11"/>
    </row>
    <row r="15">
      <c r="A15" s="11" t="s">
        <v>6</v>
      </c>
      <c r="B15" s="11" t="s">
        <v>49</v>
      </c>
      <c r="C15" s="11" t="n">
        <v>480575178.909311</v>
      </c>
      <c r="D15" s="11" t="n">
        <v>1480641877.52174</v>
      </c>
      <c r="E15" s="11" t="n">
        <v>1715382647.2028999</v>
      </c>
      <c r="F15" s="11" t="n">
        <v>535944427.31969899</v>
      </c>
      <c r="G15" s="11" t="n">
        <v>368790281.80567902</v>
      </c>
      <c r="H15" s="11" t="n">
        <v>191127426.62882099</v>
      </c>
      <c r="I15" s="11" t="n">
        <v>139635445.91629499</v>
      </c>
      <c r="J15" s="11" t="n">
        <v>39492422.424074598</v>
      </c>
      <c r="K15" s="11" t="n">
        <v>39516798.018922299</v>
      </c>
      <c r="L15" s="11" t="n">
        <v>34339238.780030698</v>
      </c>
      <c r="M15" s="11" t="n">
        <v>3806541.7915711901</v>
      </c>
      <c r="N15" s="11" t="n">
        <v>-1471478.1959609899</v>
      </c>
      <c r="O15" s="11" t="n">
        <v>27209456.687423799</v>
      </c>
      <c r="P15" s="11" t="n">
        <v>57491247.343500003</v>
      </c>
    </row>
    <row r="18">
      <c r="O18" s="77" t="s">
        <v>48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6640625" hidden="0" customWidth="1"/>
    <col min="3" max="3" width="8.6640625" hidden="0" customWidth="1"/>
    <col min="4" max="4" width="8.6640625" hidden="0" customWidth="1"/>
    <col min="5" max="5" width="8.6640625" hidden="0" customWidth="1"/>
    <col min="6" max="6" width="8.6640625" hidden="0" customWidth="1"/>
    <col min="7" max="7" width="8.6640625" hidden="0" customWidth="1"/>
    <col min="8" max="8" width="8.6640625" hidden="0" customWidth="1"/>
    <col min="9" max="9" width="8.6640625" hidden="0" customWidth="1"/>
    <col min="10" max="10" width="8.6640625" hidden="0" customWidth="1"/>
    <col min="11" max="11" width="8.6640625" hidden="0" customWidth="1"/>
    <col min="12" max="12" width="8.6640625" hidden="0" customWidth="1"/>
    <col min="13" max="13" width="7.88671875" hidden="0" customWidth="1"/>
  </cols>
  <sheetData>
    <row r="1" ht="12.75" customHeight="1">
      <c r="A1" s="82" t="s">
        <v>34</v>
      </c>
      <c r="B1" s="82"/>
      <c r="C1" s="82"/>
      <c r="N1" s="45" t="n">
        <v>1000000000</v>
      </c>
    </row>
    <row r="2">
      <c r="A2" s="1" t="s">
        <v>61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56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60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16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27</v>
      </c>
      <c r="B6" s="19" t="n">
        <f t="shared" ref="B6:M6" si="0">SUBTOTAL(9,B3:B5)</f>
        <v>393034568.82999998</v>
      </c>
      <c r="C6" s="19" t="n">
        <f t="shared" si="0"/>
        <v>474005596.36000001</v>
      </c>
      <c r="D6" s="19" t="n">
        <f t="shared" si="0"/>
        <v>340559772.73000002</v>
      </c>
      <c r="E6" s="19" t="n">
        <f t="shared" si="0"/>
        <v>523559084.60000002</v>
      </c>
      <c r="F6" s="19" t="n">
        <f t="shared" si="0"/>
        <v>694883317.67999995</v>
      </c>
      <c r="G6" s="19" t="n">
        <f t="shared" si="0"/>
        <v>1433156330.3</v>
      </c>
      <c r="H6" s="19" t="n">
        <f t="shared" si="0"/>
        <v>2113588321.8699999</v>
      </c>
      <c r="I6" s="19" t="n">
        <f t="shared" si="0"/>
        <v>3953534234.1800003</v>
      </c>
      <c r="J6" s="19" t="n">
        <f t="shared" si="0"/>
        <v>7416385657.7900009</v>
      </c>
      <c r="K6" s="19" t="n">
        <f t="shared" si="0"/>
        <v>16317685492.58</v>
      </c>
      <c r="L6" s="19" t="n">
        <f t="shared" si="0"/>
        <v>14645097081.370001</v>
      </c>
      <c r="M6" s="19" t="n">
        <f t="shared" si="0"/>
        <v>10900562375.699999</v>
      </c>
    </row>
    <row r="7" ht="12.75" customHeight="1"/>
    <row r="8">
      <c r="B8" s="78" t="n">
        <f t="shared" ref="B8:M8" si="1">B2</f>
        <v>2011</v>
      </c>
      <c r="C8" s="78" t="n">
        <f t="shared" si="1"/>
        <v>2012</v>
      </c>
      <c r="D8" s="78" t="n">
        <f t="shared" si="1"/>
        <v>2013</v>
      </c>
      <c r="E8" s="78" t="n">
        <f t="shared" si="1"/>
        <v>2014</v>
      </c>
      <c r="F8" s="78" t="n">
        <f t="shared" si="1"/>
        <v>2015</v>
      </c>
      <c r="G8" s="78" t="n">
        <f t="shared" si="1"/>
        <v>2016</v>
      </c>
      <c r="H8" s="78" t="n">
        <f t="shared" si="1"/>
        <v>2017</v>
      </c>
      <c r="I8" s="78" t="n">
        <f t="shared" si="1"/>
        <v>2018</v>
      </c>
      <c r="J8" s="78" t="n">
        <f t="shared" si="1"/>
        <v>2019</v>
      </c>
      <c r="K8" s="78" t="n">
        <f t="shared" si="1"/>
        <v>2020</v>
      </c>
      <c r="L8" s="78" t="n">
        <f t="shared" si="1"/>
        <v>2021</v>
      </c>
      <c r="M8" s="78" t="n">
        <f t="shared" si="1"/>
        <v>2022</v>
      </c>
      <c r="N8" s="1" t="s">
        <v>59</v>
      </c>
      <c r="O8" s="8" t="n">
        <f>F8</f>
        <v>2015</v>
      </c>
      <c r="P8" s="8" t="n">
        <f>K8</f>
        <v>2020</v>
      </c>
      <c r="Q8" s="8" t="n">
        <f>M8</f>
        <v>2022</v>
      </c>
      <c r="R8" s="8" t="str">
        <f>P8&amp;"-"&amp;$Q8</f>
        <v>2020-2022</v>
      </c>
      <c r="S8" s="8" t="str">
        <f>O8&amp;"-"&amp;$Q8</f>
        <v>2015-2022</v>
      </c>
      <c r="T8" s="8" t="str">
        <f>"Share "&amp;M8</f>
        <v>Share 2022</v>
      </c>
    </row>
    <row r="9">
      <c r="A9" s="43" t="str">
        <f>A3</f>
        <v>Products</v>
      </c>
      <c r="B9" s="59" t="n">
        <f t="shared" ref="B9:M9" si="2">IF(B3="","",B3/VLOOKUP(B$8,deflator,2,FALSE)/$N$1)</f>
        <v>0.15776431192814308</v>
      </c>
      <c r="C9" s="59" t="n">
        <f t="shared" si="2"/>
        <v>8.4796356556972846E-2</v>
      </c>
      <c r="D9" s="59" t="n">
        <f t="shared" si="2"/>
        <v>1.6411167170647809E-2</v>
      </c>
      <c r="E9" s="59" t="n">
        <f t="shared" si="2"/>
        <v>-1.6018854074608914E-3</v>
      </c>
      <c r="F9" s="59" t="n">
        <f t="shared" si="2"/>
        <v>2.3716627446490413E-3</v>
      </c>
      <c r="G9" s="59" t="n">
        <f t="shared" si="2"/>
        <v>0.29100322318941496</v>
      </c>
      <c r="H9" s="59" t="n">
        <f t="shared" si="2"/>
        <v>0.25481765358196656</v>
      </c>
      <c r="I9" s="59" t="n">
        <f t="shared" si="2"/>
        <v>0.54704694046116498</v>
      </c>
      <c r="J9" s="59" t="n">
        <f t="shared" si="2"/>
        <v>0.6488126476256677</v>
      </c>
      <c r="K9" s="59" t="n">
        <f t="shared" si="2"/>
        <v>1.0466243046244093</v>
      </c>
      <c r="L9" s="59" t="n">
        <f t="shared" si="2"/>
        <v>1.5068364896179616</v>
      </c>
      <c r="M9" s="59" t="n">
        <f t="shared" si="2"/>
        <v>1.0756562976199999</v>
      </c>
      <c r="N9" s="31" t="str">
        <f>A9</f>
        <v>Products</v>
      </c>
      <c r="O9" s="54" t="n">
        <f>F9</f>
        <v>2.3716627446490413E-3</v>
      </c>
      <c r="P9" s="81" t="n">
        <f>K9</f>
        <v>1.0466243046244093</v>
      </c>
      <c r="Q9" s="81" t="n">
        <f>M9</f>
        <v>1.0756562976199999</v>
      </c>
      <c r="R9" s="46" t="n">
        <f>(M9/K9)-1</f>
        <v>2.7738695601961183E-2</v>
      </c>
      <c r="S9" s="46" t="n">
        <f>(M9/F9)-1</f>
        <v>452.54521845355191</v>
      </c>
      <c r="T9" s="23" t="n">
        <f>L15</f>
        <v>9.6223100167265957E-2</v>
      </c>
    </row>
    <row r="10">
      <c r="A10" s="43" t="str">
        <f>A4</f>
        <v>R&amp;D</v>
      </c>
      <c r="B10" s="59" t="n">
        <f t="shared" ref="B10:M10" si="3">IF(B4="","",B4/VLOOKUP(B$8,deflator,2,FALSE)/$N$1)</f>
        <v>0.34209474603612916</v>
      </c>
      <c r="C10" s="59" t="n">
        <f t="shared" si="3"/>
        <v>0.51083319967542906</v>
      </c>
      <c r="D10" s="59" t="n">
        <f t="shared" si="3"/>
        <v>0.40397878961122247</v>
      </c>
      <c r="E10" s="59" t="n">
        <f t="shared" si="3"/>
        <v>0.63546755558526535</v>
      </c>
      <c r="F10" s="59" t="n">
        <f t="shared" si="3"/>
        <v>0.8305103892525928</v>
      </c>
      <c r="G10" s="59" t="n">
        <f t="shared" si="3"/>
        <v>1.412440240255121</v>
      </c>
      <c r="H10" s="59" t="n">
        <f t="shared" si="3"/>
        <v>2.1662959733177156</v>
      </c>
      <c r="I10" s="59" t="n">
        <f t="shared" si="3"/>
        <v>3.784612858675529</v>
      </c>
      <c r="J10" s="59" t="n">
        <f t="shared" si="3"/>
        <v>7.2674331316263787</v>
      </c>
      <c r="K10" s="59" t="n">
        <f t="shared" si="3"/>
        <v>16.363457592316497</v>
      </c>
      <c r="L10" s="59" t="n">
        <f t="shared" si="3"/>
        <v>12.128924418802843</v>
      </c>
      <c r="M10" s="59" t="n">
        <f t="shared" si="3"/>
        <v>8.8270464329100005</v>
      </c>
      <c r="N10" s="31" t="str">
        <f>A10</f>
        <v>R&amp;D</v>
      </c>
      <c r="O10" s="54" t="n">
        <f>F10</f>
        <v>0.8305103892525928</v>
      </c>
      <c r="P10" s="54" t="n">
        <f>K10</f>
        <v>16.363457592316497</v>
      </c>
      <c r="Q10" s="54" t="n">
        <f>M10</f>
        <v>8.8270464329100005</v>
      </c>
      <c r="R10" s="46" t="n">
        <f>(M10/K10)-1</f>
        <v>-0.46056349135803898</v>
      </c>
      <c r="S10" s="46" t="n">
        <f>(M10/F10)-1</f>
        <v>9.6284599773083972</v>
      </c>
      <c r="T10" s="23" t="n">
        <f>L16</f>
        <v>0.77452511756438969</v>
      </c>
    </row>
    <row r="11">
      <c r="A11" s="43" t="str">
        <f>A5</f>
        <v>Services</v>
      </c>
      <c r="B11" s="59" t="n">
        <f t="shared" ref="B11:M11" si="4">IF(B5="","",B5/VLOOKUP(B$8,deflator,2,FALSE)/$N$1)</f>
        <v>4.1617488597221241E-3</v>
      </c>
      <c r="C11" s="59" t="n">
        <f t="shared" si="4"/>
        <v>1.2856911498546901E-3</v>
      </c>
      <c r="D11" s="59" t="n">
        <f t="shared" si="4"/>
        <v>7.6974233256558739E-4</v>
      </c>
      <c r="E11" s="59" t="n">
        <f t="shared" si="4"/>
        <v>1.3154043629892214E-3</v>
      </c>
      <c r="F11" s="59" t="n">
        <f t="shared" si="4"/>
        <v>5.9405279544065613E-4</v>
      </c>
      <c r="G11" s="59" t="n">
        <f t="shared" si="4"/>
        <v>1.4250116517963789E-3</v>
      </c>
      <c r="H11" s="59" t="n">
        <f t="shared" si="4"/>
        <v>4.9087556449159762E-2</v>
      </c>
      <c r="I11" s="59" t="n">
        <f t="shared" si="4"/>
        <v>0.1829264001646892</v>
      </c>
      <c r="J11" s="59" t="n">
        <f t="shared" si="4"/>
        <v>0.38992147482756012</v>
      </c>
      <c r="K11" s="59" t="n">
        <f t="shared" si="4"/>
        <v>0.62472708324167747</v>
      </c>
      <c r="L11" s="59" t="n">
        <f t="shared" si="4"/>
        <v>2.0240597271501408</v>
      </c>
      <c r="M11" s="59" t="n">
        <f t="shared" si="4"/>
        <v>0.99785964516999992</v>
      </c>
      <c r="N11" s="31" t="str">
        <f>A11</f>
        <v>Services</v>
      </c>
      <c r="O11" s="54" t="n">
        <f>F11</f>
        <v>5.9405279544065613E-4</v>
      </c>
      <c r="P11" s="54" t="n">
        <f>K11</f>
        <v>0.62472708324167747</v>
      </c>
      <c r="Q11" s="54" t="n">
        <f>M11</f>
        <v>0.99785964516999992</v>
      </c>
      <c r="R11" s="46" t="n">
        <f>(M11/K11)-1</f>
        <v>0.59727290834288205</v>
      </c>
      <c r="S11" s="46" t="n">
        <f>(M11/F11)-1</f>
        <v>1678.7490944046617</v>
      </c>
      <c r="T11" s="23" t="n">
        <f>L17</f>
        <v>0.1292517822683443</v>
      </c>
    </row>
    <row r="12">
      <c r="A12" s="41" t="s">
        <v>27</v>
      </c>
      <c r="B12" s="59" t="n">
        <f t="shared" ref="B12:M12" si="5">IF(B6="","",B6/VLOOKUP(B$8,deflator,2,FALSE)/$N$1)</f>
        <v>0.50402080682399431</v>
      </c>
      <c r="C12" s="59" t="n">
        <f t="shared" si="5"/>
        <v>0.59691524738225654</v>
      </c>
      <c r="D12" s="59" t="n">
        <f t="shared" si="5"/>
        <v>0.42115969911443585</v>
      </c>
      <c r="E12" s="59" t="n">
        <f t="shared" si="5"/>
        <v>0.63518107454079376</v>
      </c>
      <c r="F12" s="59" t="n">
        <f t="shared" si="5"/>
        <v>0.83347610479268253</v>
      </c>
      <c r="G12" s="59" t="n">
        <f t="shared" si="5"/>
        <v>1.7048684750963325</v>
      </c>
      <c r="H12" s="59" t="n">
        <f t="shared" si="5"/>
        <v>2.4702011833488418</v>
      </c>
      <c r="I12" s="59" t="n">
        <f t="shared" si="5"/>
        <v>4.5145861993013829</v>
      </c>
      <c r="J12" s="59" t="n">
        <f t="shared" si="5"/>
        <v>8.3061672540796074</v>
      </c>
      <c r="K12" s="59" t="n">
        <f t="shared" si="5"/>
        <v>18.034808980182586</v>
      </c>
      <c r="L12" s="59" t="n">
        <f t="shared" si="5"/>
        <v>15.659820635570945</v>
      </c>
      <c r="M12" s="59" t="n">
        <f t="shared" si="5"/>
        <v>10.900562375699998</v>
      </c>
      <c r="N12" s="31" t="str">
        <f>A12</f>
        <v>Grand Total</v>
      </c>
      <c r="O12" s="54" t="n">
        <f>F12</f>
        <v>0.83347610479268253</v>
      </c>
      <c r="P12" s="54" t="n">
        <f>K12</f>
        <v>18.034808980182586</v>
      </c>
      <c r="Q12" s="54" t="n">
        <f>M12</f>
        <v>10.900562375699998</v>
      </c>
      <c r="R12" s="46" t="n">
        <f>(M12/K12)-1</f>
        <v>-0.39558204427460253</v>
      </c>
      <c r="S12" s="46" t="n">
        <f>(M12/F12)-1</f>
        <v>12.078434178279636</v>
      </c>
      <c r="T12" s="23" t="b">
        <f>L18</f>
        <v>1</v>
      </c>
    </row>
    <row r="13">
      <c r="A13" s="41" t="s">
        <v>24</v>
      </c>
      <c r="B13" s="22" t="b">
        <f t="shared" ref="B13:M13" si="6">B12=SUM(B9:B11)</f>
        <v>1</v>
      </c>
      <c r="C13" s="22" t="b">
        <f t="shared" si="6"/>
        <v>1</v>
      </c>
      <c r="D13" s="22" t="b">
        <f t="shared" si="6"/>
        <v>1</v>
      </c>
      <c r="E13" s="22" t="b">
        <f t="shared" si="6"/>
        <v>1</v>
      </c>
      <c r="F13" s="22" t="b">
        <f t="shared" si="6"/>
        <v>1</v>
      </c>
      <c r="G13" s="22" t="b">
        <f t="shared" si="6"/>
        <v>1</v>
      </c>
      <c r="H13" s="22" t="b">
        <f t="shared" si="6"/>
        <v>1</v>
      </c>
      <c r="I13" s="22" t="b">
        <f t="shared" si="6"/>
        <v>1</v>
      </c>
      <c r="J13" s="22" t="b">
        <f t="shared" si="6"/>
        <v>1</v>
      </c>
      <c r="K13" s="22" t="b">
        <f t="shared" si="6"/>
        <v>1</v>
      </c>
      <c r="L13" s="22" t="b">
        <f t="shared" si="6"/>
        <v>1</v>
      </c>
      <c r="M13" s="22" t="b">
        <f t="shared" si="6"/>
        <v>1</v>
      </c>
      <c r="O13" s="80"/>
      <c r="P13" s="80"/>
      <c r="Q13" s="80"/>
      <c r="R13" s="79"/>
      <c r="S13" s="79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24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20" t="s">
        <v>66</v>
      </c>
      <c r="B1" s="20" t="n">
        <v>2011</v>
      </c>
      <c r="C1" s="20" t="n">
        <v>2012</v>
      </c>
      <c r="D1" s="20" t="n">
        <v>2013</v>
      </c>
      <c r="E1" s="20" t="n">
        <v>2014</v>
      </c>
      <c r="F1" s="20" t="n">
        <v>2015</v>
      </c>
      <c r="G1" s="20" t="n">
        <v>2016</v>
      </c>
      <c r="H1" s="20" t="n">
        <v>2017</v>
      </c>
      <c r="I1" s="20" t="n">
        <v>2018</v>
      </c>
      <c r="J1" s="20" t="n">
        <v>2019</v>
      </c>
      <c r="K1" s="20" t="n">
        <v>2020</v>
      </c>
      <c r="L1" s="20" t="n">
        <v>2021</v>
      </c>
      <c r="M1" s="20" t="n">
        <v>2022</v>
      </c>
    </row>
    <row r="2">
      <c r="A2" s="22" t="s">
        <v>65</v>
      </c>
      <c r="B2" s="19" t="n">
        <v>393034568.82999998</v>
      </c>
      <c r="C2" s="19" t="n">
        <v>474005596.36000001</v>
      </c>
      <c r="D2" s="19" t="n">
        <v>340559772.73000002</v>
      </c>
      <c r="E2" s="19" t="n">
        <v>523559084.60000002</v>
      </c>
      <c r="F2" s="19" t="n">
        <v>694883317.67999995</v>
      </c>
      <c r="G2" s="19" t="n">
        <v>1433156330.3</v>
      </c>
      <c r="H2" s="19" t="n">
        <v>2113588321.8699999</v>
      </c>
      <c r="I2" s="19" t="n">
        <v>3953534234.1799998</v>
      </c>
      <c r="J2" s="19" t="n">
        <v>7416385657.79</v>
      </c>
      <c r="K2" s="19" t="n">
        <v>16317685492.58</v>
      </c>
      <c r="L2" s="19" t="n">
        <v>14645097081.370001</v>
      </c>
      <c r="M2" s="19" t="n">
        <v>10900562375.700001</v>
      </c>
    </row>
    <row r="3">
      <c r="A3" s="22" t="s">
        <v>64</v>
      </c>
      <c r="B3" s="19" t="n">
        <v>227972146.03</v>
      </c>
      <c r="C3" s="19" t="n">
        <v>1115381865.6099999</v>
      </c>
      <c r="D3" s="19" t="n">
        <v>273132033.56</v>
      </c>
      <c r="E3" s="19" t="n">
        <v>4210858070.6500001</v>
      </c>
      <c r="F3" s="19" t="n">
        <v>1747946128.04</v>
      </c>
      <c r="G3" s="19" t="n">
        <v>12383155569.65</v>
      </c>
      <c r="H3" s="19" t="n">
        <v>11188129508.360001</v>
      </c>
      <c r="I3" s="19" t="n">
        <v>27108164347.619999</v>
      </c>
      <c r="J3" s="19" t="n">
        <v>17861120766.169998</v>
      </c>
      <c r="K3" s="19" t="n">
        <v>17305865698.959999</v>
      </c>
      <c r="L3" s="19" t="n">
        <v>67166466719.849998</v>
      </c>
      <c r="M3" s="19" t="n">
        <v>4030705980.1100001</v>
      </c>
    </row>
    <row r="7">
      <c r="N7" s="60" t="n">
        <v>1</v>
      </c>
    </row>
    <row r="8">
      <c r="A8" s="14"/>
      <c r="B8" s="14"/>
      <c r="F8" s="14" t="n">
        <f t="shared" ref="F8:M8" si="0">F1+0</f>
        <v>2015</v>
      </c>
      <c r="G8" s="14" t="n">
        <f t="shared" si="0"/>
        <v>2016</v>
      </c>
      <c r="H8" s="14" t="n">
        <f t="shared" si="0"/>
        <v>2017</v>
      </c>
      <c r="I8" s="14" t="n">
        <f t="shared" si="0"/>
        <v>2018</v>
      </c>
      <c r="J8" s="14" t="n">
        <f t="shared" si="0"/>
        <v>2019</v>
      </c>
      <c r="K8" s="14" t="n">
        <f t="shared" si="0"/>
        <v>2020</v>
      </c>
      <c r="L8" s="14" t="n">
        <f t="shared" si="0"/>
        <v>2021</v>
      </c>
      <c r="M8" s="14" t="n">
        <f t="shared" si="0"/>
        <v>2022</v>
      </c>
      <c r="O8" s="8" t="n">
        <f>F8</f>
        <v>2015</v>
      </c>
      <c r="P8" s="8" t="n">
        <f t="shared" ref="P8:Q10" si="1">K8</f>
        <v>2020</v>
      </c>
      <c r="Q8" s="8" t="n">
        <f t="shared" si="1"/>
        <v>2021</v>
      </c>
      <c r="R8" s="8" t="str">
        <f>P8&amp;"-"&amp;$Q$8</f>
        <v>2020-2021</v>
      </c>
      <c r="S8" s="8" t="str">
        <f>O8&amp;"-"&amp;$Q8</f>
        <v>2015-2021</v>
      </c>
    </row>
    <row r="9">
      <c r="A9" s="14" t="s">
        <v>63</v>
      </c>
      <c r="B9" s="14"/>
      <c r="F9" s="19" t="n">
        <f t="shared" ref="F9:M10" si="2">F2/VLOOKUP(F$8,deflator,2,FALSE)/$N$7</f>
        <v>833476104.79268253</v>
      </c>
      <c r="G9" s="19" t="n">
        <f t="shared" si="2"/>
        <v>1704868475.0963326</v>
      </c>
      <c r="H9" s="19" t="n">
        <f t="shared" si="2"/>
        <v>2470201183.3488417</v>
      </c>
      <c r="I9" s="19" t="n">
        <f t="shared" si="2"/>
        <v>4514586199.301383</v>
      </c>
      <c r="J9" s="19" t="n">
        <f t="shared" si="2"/>
        <v>8306167254.0796061</v>
      </c>
      <c r="K9" s="83" t="n">
        <f t="shared" si="2"/>
        <v>18034808980.182587</v>
      </c>
      <c r="L9" s="83" t="n">
        <f t="shared" si="2"/>
        <v>15659820635.570946</v>
      </c>
      <c r="M9" s="83" t="n">
        <f t="shared" si="2"/>
        <v>10900562375.700001</v>
      </c>
      <c r="N9" s="31" t="str">
        <f>A9</f>
        <v>Sum of Dollars Obligated</v>
      </c>
      <c r="O9" s="19" t="n">
        <f>F9</f>
        <v>833476104.79268253</v>
      </c>
      <c r="P9" s="19" t="n">
        <f t="shared" si="1"/>
        <v>18034808980.182587</v>
      </c>
      <c r="Q9" s="19" t="n">
        <f t="shared" si="1"/>
        <v>15659820635.570946</v>
      </c>
      <c r="R9" s="46" t="n">
        <f>(L9/K9)-1</f>
        <v>-0.1316891322343019</v>
      </c>
      <c r="S9" s="46" t="n">
        <f>(L9/F9)-1</f>
        <v>17.788565797535544</v>
      </c>
    </row>
    <row r="10">
      <c r="A10" s="14" t="s">
        <v>62</v>
      </c>
      <c r="B10" s="14"/>
      <c r="F10" s="19" t="n">
        <f t="shared" si="2"/>
        <v>2096569730.6567562</v>
      </c>
      <c r="G10" s="19" t="n">
        <f t="shared" si="2"/>
        <v>14730878346.321499</v>
      </c>
      <c r="H10" s="19" t="n">
        <f t="shared" si="2"/>
        <v>13075834335.874434</v>
      </c>
      <c r="I10" s="19" t="n">
        <f t="shared" si="2"/>
        <v>30955124555.167088</v>
      </c>
      <c r="J10" s="19" t="n">
        <f t="shared" si="2"/>
        <v>20004010480.939762</v>
      </c>
      <c r="K10" s="19" t="n">
        <f t="shared" si="2"/>
        <v>19126976203.785748</v>
      </c>
      <c r="L10" s="19" t="n">
        <f t="shared" si="2"/>
        <v>71820269658.431122</v>
      </c>
      <c r="M10" s="19" t="n">
        <f t="shared" si="2"/>
        <v>4030705980.1100001</v>
      </c>
      <c r="N10" s="31" t="str">
        <f>A10</f>
        <v>Sum of Base and All Options Value (Total Contract Value)</v>
      </c>
      <c r="O10" s="19" t="n">
        <f>F10</f>
        <v>2096569730.6567562</v>
      </c>
      <c r="P10" s="19" t="n">
        <f t="shared" si="1"/>
        <v>19126976203.785748</v>
      </c>
      <c r="Q10" s="19" t="n">
        <f t="shared" si="1"/>
        <v>71820269658.431122</v>
      </c>
      <c r="R10" s="46" t="n">
        <f>(L10/K10)-1</f>
        <v>2.754920218085279</v>
      </c>
      <c r="S10" s="46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6" t="n">
        <v>1000000000</v>
      </c>
    </row>
    <row r="2">
      <c r="A2" s="1" t="s">
        <v>69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21"/>
    </row>
    <row r="3">
      <c r="A3" s="1" t="s">
        <v>33</v>
      </c>
      <c r="B3" s="19" t="n">
        <v>195000</v>
      </c>
      <c r="C3" s="19" t="n">
        <v>1897530</v>
      </c>
      <c r="D3" s="19" t="n">
        <v>3903539</v>
      </c>
      <c r="E3" s="19" t="n">
        <v>4636181</v>
      </c>
      <c r="F3" s="19" t="n">
        <v>4993631</v>
      </c>
      <c r="G3" s="19" t="n">
        <v>250037783</v>
      </c>
      <c r="H3" s="19" t="n">
        <v>187693198</v>
      </c>
      <c r="I3" s="19" t="n">
        <v>526134344.38</v>
      </c>
      <c r="J3" s="19" t="n">
        <v>1635461728.3</v>
      </c>
      <c r="K3" s="19" t="n">
        <v>1432698356.1199999</v>
      </c>
      <c r="L3" s="19" t="n">
        <v>1971041069.1199999</v>
      </c>
      <c r="M3" s="19" t="n">
        <v>2072824581.1099999</v>
      </c>
      <c r="N3" s="19"/>
    </row>
    <row r="4">
      <c r="A4" s="1" t="s">
        <v>32</v>
      </c>
      <c r="B4" s="19" t="n">
        <v>265546547.94999999</v>
      </c>
      <c r="C4" s="19" t="n">
        <v>417275713.02999997</v>
      </c>
      <c r="D4" s="19" t="n">
        <v>305798391.22000003</v>
      </c>
      <c r="E4" s="19" t="n">
        <v>467083660.60000002</v>
      </c>
      <c r="F4" s="19" t="n">
        <v>623306976.78999996</v>
      </c>
      <c r="G4" s="19" t="n">
        <v>902166349.30999994</v>
      </c>
      <c r="H4" s="19" t="n">
        <v>1543504234.55</v>
      </c>
      <c r="I4" s="19" t="n">
        <v>2947049116.6799998</v>
      </c>
      <c r="J4" s="19" t="n">
        <v>4946705602.0699997</v>
      </c>
      <c r="K4" s="19" t="n">
        <v>13253348989.6</v>
      </c>
      <c r="L4" s="19" t="n">
        <v>10550041410.1</v>
      </c>
      <c r="M4" s="19" t="n">
        <v>6026337389.3500004</v>
      </c>
      <c r="N4" s="19"/>
    </row>
    <row r="5">
      <c r="A5" s="1" t="s">
        <v>68</v>
      </c>
      <c r="B5" s="19" t="n">
        <v>61502552</v>
      </c>
      <c r="C5" s="19" t="n">
        <v>38758780</v>
      </c>
      <c r="D5" s="19" t="n">
        <v>22014936</v>
      </c>
      <c r="E5" s="19" t="n">
        <v>40849581</v>
      </c>
      <c r="F5" s="19" t="n">
        <v>62907051</v>
      </c>
      <c r="G5" s="19" t="n">
        <v>214782354.78</v>
      </c>
      <c r="H5" s="19" t="n">
        <v>379711068.31999999</v>
      </c>
      <c r="I5" s="19" t="n">
        <v>377879847.47000003</v>
      </c>
      <c r="J5" s="19" t="n">
        <v>421907550.86000001</v>
      </c>
      <c r="K5" s="19" t="n">
        <v>354104917.18000001</v>
      </c>
      <c r="L5" s="19" t="n">
        <v>347468914.33999997</v>
      </c>
      <c r="M5" s="19" t="n">
        <v>312343199.61000001</v>
      </c>
      <c r="N5" s="19"/>
    </row>
    <row r="6">
      <c r="A6" s="1" t="s">
        <v>67</v>
      </c>
      <c r="B6" s="19"/>
      <c r="C6" s="19"/>
      <c r="D6" s="19"/>
      <c r="E6" s="19"/>
      <c r="F6" s="19"/>
      <c r="G6" s="19"/>
      <c r="H6" s="19"/>
      <c r="I6" s="19"/>
      <c r="J6" s="19" t="n">
        <v>11787736.15</v>
      </c>
      <c r="K6" s="19" t="n">
        <v>38032189.82</v>
      </c>
      <c r="L6" s="19" t="n">
        <v>43727334.670000002</v>
      </c>
      <c r="M6" s="19" t="n">
        <v>84519055.540000007</v>
      </c>
      <c r="N6" s="19"/>
    </row>
    <row r="7">
      <c r="A7" s="1" t="s">
        <v>30</v>
      </c>
      <c r="B7" s="19"/>
      <c r="C7" s="19"/>
      <c r="D7" s="19"/>
      <c r="E7" s="19"/>
      <c r="F7" s="19"/>
      <c r="G7" s="19"/>
      <c r="H7" s="19"/>
      <c r="I7" s="19"/>
      <c r="J7" s="19" t="n">
        <v>600000</v>
      </c>
      <c r="K7" s="19" t="n">
        <v>1096960</v>
      </c>
      <c r="L7" s="19" t="n">
        <v>607537.56999999995</v>
      </c>
      <c r="M7" s="19" t="n">
        <v>244088.95999999999</v>
      </c>
      <c r="N7" s="19"/>
    </row>
    <row r="8">
      <c r="A8" s="1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 t="n">
        <v>79948980</v>
      </c>
      <c r="L8" s="19" t="n">
        <v>164193402</v>
      </c>
      <c r="M8" s="19" t="n">
        <v>239101539</v>
      </c>
      <c r="N8" s="19"/>
    </row>
    <row r="9">
      <c r="A9" s="1" t="s">
        <v>31</v>
      </c>
      <c r="B9" s="19"/>
      <c r="C9" s="19"/>
      <c r="D9" s="19" t="n">
        <v>1087637</v>
      </c>
      <c r="E9" s="19" t="n">
        <v>2694831</v>
      </c>
      <c r="F9" s="19" t="n">
        <v>2316363</v>
      </c>
      <c r="G9" s="19" t="n">
        <v>4928841</v>
      </c>
      <c r="H9" s="19" t="n">
        <v>50000</v>
      </c>
      <c r="I9" s="19" t="n">
        <v>31955707.710000001</v>
      </c>
      <c r="J9" s="19" t="n">
        <v>167767241.66999999</v>
      </c>
      <c r="K9" s="19" t="n">
        <v>631276825.10000002</v>
      </c>
      <c r="L9" s="19" t="n">
        <v>979379139.37</v>
      </c>
      <c r="M9" s="19" t="n">
        <v>1451720368.3299999</v>
      </c>
      <c r="N9" s="19"/>
    </row>
    <row r="10">
      <c r="A10" s="1" t="s">
        <v>28</v>
      </c>
      <c r="B10" s="19" t="n">
        <v>65790468.880000003</v>
      </c>
      <c r="C10" s="19" t="n">
        <v>16073573.33</v>
      </c>
      <c r="D10" s="19" t="n">
        <v>7755269.5099999998</v>
      </c>
      <c r="E10" s="19" t="n">
        <v>8294831</v>
      </c>
      <c r="F10" s="19" t="n">
        <v>1359295.89</v>
      </c>
      <c r="G10" s="19" t="n">
        <v>61241002.210000001</v>
      </c>
      <c r="H10" s="19" t="n">
        <v>2629821</v>
      </c>
      <c r="I10" s="19" t="n">
        <v>70515217.939999998</v>
      </c>
      <c r="J10" s="19" t="n">
        <v>232155798.74000001</v>
      </c>
      <c r="K10" s="19" t="n">
        <v>527178274.75999999</v>
      </c>
      <c r="L10" s="19" t="n">
        <v>588638274.20000005</v>
      </c>
      <c r="M10" s="19" t="n">
        <v>713472153.79999995</v>
      </c>
      <c r="N10" s="19"/>
    </row>
    <row r="11">
      <c r="A11" s="39" t="s">
        <v>27</v>
      </c>
      <c r="B11" s="19" t="n">
        <f t="shared" ref="B11:M11" si="0">SUM(B3:B10)</f>
        <v>393034568.82999998</v>
      </c>
      <c r="C11" s="19" t="n">
        <f t="shared" si="0"/>
        <v>474005596.35999995</v>
      </c>
      <c r="D11" s="19" t="n">
        <f t="shared" si="0"/>
        <v>340559772.73000002</v>
      </c>
      <c r="E11" s="19" t="n">
        <f t="shared" si="0"/>
        <v>523559084.60000002</v>
      </c>
      <c r="F11" s="19" t="n">
        <f t="shared" si="0"/>
        <v>694883317.67999995</v>
      </c>
      <c r="G11" s="19" t="n">
        <f t="shared" si="0"/>
        <v>1433156330.3</v>
      </c>
      <c r="H11" s="19" t="n">
        <f t="shared" si="0"/>
        <v>2113588321.8699999</v>
      </c>
      <c r="I11" s="19" t="n">
        <f t="shared" si="0"/>
        <v>3953534234.1799998</v>
      </c>
      <c r="J11" s="19" t="n">
        <f t="shared" si="0"/>
        <v>7416385657.789999</v>
      </c>
      <c r="K11" s="19" t="n">
        <f t="shared" si="0"/>
        <v>16317685492.580002</v>
      </c>
      <c r="L11" s="19" t="n">
        <f t="shared" si="0"/>
        <v>14645097081.370003</v>
      </c>
      <c r="M11" s="19" t="n">
        <f t="shared" si="0"/>
        <v>10900562375.699999</v>
      </c>
      <c r="N11" s="19"/>
    </row>
    <row r="15">
      <c r="A15" s="1" t="s">
        <v>25</v>
      </c>
      <c r="B15" s="21" t="n">
        <f t="shared" ref="B15:M15" si="1">B2</f>
        <v>2011</v>
      </c>
      <c r="C15" s="21" t="n">
        <f t="shared" si="1"/>
        <v>2012</v>
      </c>
      <c r="D15" s="21" t="n">
        <f t="shared" si="1"/>
        <v>2013</v>
      </c>
      <c r="E15" s="21" t="n">
        <f t="shared" si="1"/>
        <v>2014</v>
      </c>
      <c r="F15" s="21" t="n">
        <f t="shared" si="1"/>
        <v>2015</v>
      </c>
      <c r="G15" s="21" t="n">
        <f t="shared" si="1"/>
        <v>2016</v>
      </c>
      <c r="H15" s="21" t="n">
        <f t="shared" si="1"/>
        <v>2017</v>
      </c>
      <c r="I15" s="21" t="n">
        <f t="shared" si="1"/>
        <v>2018</v>
      </c>
      <c r="J15" s="21" t="n">
        <f t="shared" si="1"/>
        <v>2019</v>
      </c>
      <c r="K15" s="21" t="n">
        <f t="shared" si="1"/>
        <v>2020</v>
      </c>
      <c r="L15" s="21" t="n">
        <f t="shared" si="1"/>
        <v>2021</v>
      </c>
      <c r="M15" s="21" t="n">
        <f t="shared" si="1"/>
        <v>2022</v>
      </c>
      <c r="P15" s="8" t="n">
        <f t="shared" ref="P15:P21" si="2">F15</f>
        <v>2015</v>
      </c>
      <c r="Q15" s="8" t="n">
        <f t="shared" ref="Q15:R21" si="3">L15</f>
        <v>2021</v>
      </c>
      <c r="R15" s="8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5" t="n">
        <f t="shared" ref="B16:M16" si="5">IF(B3="","",B3/VLOOKUP(B$15,deflator,2,FALSE)/$P$1)</f>
        <v>2.5006466383670667E-4</v>
      </c>
      <c r="C16" s="25" t="n">
        <f t="shared" si="5"/>
        <v>2.3895595285440721E-3</v>
      </c>
      <c r="D16" s="25" t="n">
        <f t="shared" si="5"/>
        <v>4.8273855057592487E-3</v>
      </c>
      <c r="E16" s="25" t="n">
        <f t="shared" si="5"/>
        <v>5.6246076440359255E-3</v>
      </c>
      <c r="F16" s="25" t="n">
        <f t="shared" si="5"/>
        <v>5.9895985538231901E-3</v>
      </c>
      <c r="G16" s="25" t="n">
        <f t="shared" si="5"/>
        <v>0.29744245258327467</v>
      </c>
      <c r="H16" s="25" t="n">
        <f t="shared" si="5"/>
        <v>0.21936152608750337</v>
      </c>
      <c r="I16" s="25" t="n">
        <f t="shared" si="5"/>
        <v>0.60079885728094229</v>
      </c>
      <c r="J16" s="25" t="n">
        <f t="shared" si="5"/>
        <v>1.8316764094700413</v>
      </c>
      <c r="K16" s="25" t="n">
        <f t="shared" si="5"/>
        <v>1.583462384453671</v>
      </c>
      <c r="L16" s="25" t="n">
        <f t="shared" si="5"/>
        <v>2.1076097642963365</v>
      </c>
      <c r="M16" s="25" t="n">
        <f t="shared" si="5"/>
        <v>2.0728245811099999</v>
      </c>
      <c r="N16" s="31" t="e">
        <f>#REF!</f>
        <v>#REF!</v>
      </c>
      <c r="O16" s="31" t="str">
        <f t="shared" ref="O16:O24" si="6">A16</f>
        <v>Air Force</v>
      </c>
      <c r="P16" s="27" t="n">
        <f t="shared" si="2"/>
        <v>5.9895985538231901E-3</v>
      </c>
      <c r="Q16" s="27" t="n">
        <f t="shared" si="3"/>
        <v>2.1076097642963365</v>
      </c>
      <c r="R16" s="27" t="n">
        <f t="shared" si="3"/>
        <v>2.0728245811099999</v>
      </c>
      <c r="S16" s="10" t="n">
        <f t="shared" ref="S16:S21" si="7">(M16/L16)-1</f>
        <v>-1.6504565397072124E-2</v>
      </c>
      <c r="T16" s="23" t="n">
        <f t="shared" ref="T16:T21" si="8">(M16/F16)-1</f>
        <v>345.07070281645269</v>
      </c>
      <c r="U16" s="9" t="n">
        <f t="shared" ref="U16:U21" si="9">M28</f>
        <v>0.19015758175292216</v>
      </c>
      <c r="V16" s="23"/>
    </row>
    <row r="17">
      <c r="A17" s="1" t="str">
        <f t="shared" si="4"/>
        <v>Army</v>
      </c>
      <c r="B17" s="25" t="n">
        <f t="shared" ref="B17:M17" si="10">IF(B4="","",B4/VLOOKUP(B$15,deflator,2,FALSE)/$P$1)</f>
        <v>0.34053234998007514</v>
      </c>
      <c r="C17" s="25" t="n">
        <f t="shared" si="10"/>
        <v>0.52547530531841824</v>
      </c>
      <c r="D17" s="25" t="n">
        <f t="shared" si="10"/>
        <v>0.378171377680593</v>
      </c>
      <c r="E17" s="25" t="n">
        <f t="shared" si="10"/>
        <v>0.56666517718247877</v>
      </c>
      <c r="F17" s="25" t="n">
        <f t="shared" si="10"/>
        <v>0.74762403685199974</v>
      </c>
      <c r="G17" s="25" t="n">
        <f t="shared" si="10"/>
        <v>1.0732080902223713</v>
      </c>
      <c r="H17" s="25" t="n">
        <f t="shared" si="10"/>
        <v>1.8039302863464011</v>
      </c>
      <c r="I17" s="25" t="n">
        <f t="shared" si="10"/>
        <v>3.3652692711756367</v>
      </c>
      <c r="J17" s="25" t="n">
        <f t="shared" si="10"/>
        <v>5.5401870915825313</v>
      </c>
      <c r="K17" s="25" t="n">
        <f t="shared" si="10"/>
        <v>14.648009822460429</v>
      </c>
      <c r="L17" s="25" t="n">
        <f t="shared" si="10"/>
        <v>11.281028405757551</v>
      </c>
      <c r="M17" s="25" t="n">
        <f t="shared" si="10"/>
        <v>6.0263373893500001</v>
      </c>
      <c r="N17" s="31" t="e">
        <f>#REF!</f>
        <v>#REF!</v>
      </c>
      <c r="O17" s="31" t="str">
        <f t="shared" si="6"/>
        <v>Army</v>
      </c>
      <c r="P17" s="27" t="n">
        <f t="shared" si="2"/>
        <v>0.74762403685199974</v>
      </c>
      <c r="Q17" s="27" t="n">
        <f t="shared" si="3"/>
        <v>11.281028405757551</v>
      </c>
      <c r="R17" s="27" t="n">
        <f t="shared" si="3"/>
        <v>6.0263373893500001</v>
      </c>
      <c r="S17" s="23" t="n">
        <f t="shared" si="7"/>
        <v>-0.46579893493803193</v>
      </c>
      <c r="T17" s="23" t="n">
        <f t="shared" si="8"/>
        <v>7.0606522694547582</v>
      </c>
      <c r="U17" s="9" t="n">
        <f t="shared" si="9"/>
        <v>0.55284646623225331</v>
      </c>
      <c r="V17" s="23"/>
    </row>
    <row r="18">
      <c r="A18" s="1" t="str">
        <f t="shared" si="4"/>
        <v>DARPA</v>
      </c>
      <c r="B18" s="25" t="n">
        <f t="shared" ref="B18:M18" si="11">IF(B5="","",B5/VLOOKUP(B$15,deflator,2,FALSE)/$P$1)</f>
        <v>7.8869820466561893E-2</v>
      </c>
      <c r="C18" s="25" t="n">
        <f t="shared" si="11"/>
        <v>4.8808931644687248E-2</v>
      </c>
      <c r="D18" s="25" t="n">
        <f t="shared" si="11"/>
        <v>2.7225187952936422E-2</v>
      </c>
      <c r="E18" s="25" t="n">
        <f t="shared" si="11"/>
        <v>4.9558648712866193E-2</v>
      </c>
      <c r="F18" s="25" t="n">
        <f t="shared" si="11"/>
        <v>7.5453709273849354E-2</v>
      </c>
      <c r="G18" s="25" t="n">
        <f t="shared" si="11"/>
        <v>0.2555029468381354</v>
      </c>
      <c r="H18" s="25" t="n">
        <f t="shared" si="11"/>
        <v>0.44377740006854938</v>
      </c>
      <c r="I18" s="25" t="n">
        <f t="shared" si="11"/>
        <v>0.4315053426459094</v>
      </c>
      <c r="J18" s="25" t="n">
        <f t="shared" si="11"/>
        <v>0.47252595063220326</v>
      </c>
      <c r="K18" s="25" t="n">
        <f t="shared" si="11"/>
        <v>0.39136766934186978</v>
      </c>
      <c r="L18" s="25" t="n">
        <f t="shared" si="11"/>
        <v>0.37154419972557456</v>
      </c>
      <c r="M18" s="25" t="n">
        <f t="shared" si="11"/>
        <v>0.31234319961000001</v>
      </c>
      <c r="N18" s="31" t="e">
        <f>#REF!</f>
        <v>#REF!</v>
      </c>
      <c r="O18" s="31" t="str">
        <f t="shared" si="6"/>
        <v>DARPA</v>
      </c>
      <c r="P18" s="27" t="n">
        <f t="shared" si="2"/>
        <v>7.5453709273849354E-2</v>
      </c>
      <c r="Q18" s="27" t="n">
        <f t="shared" si="3"/>
        <v>0.37154419972557456</v>
      </c>
      <c r="R18" s="27" t="n">
        <f t="shared" si="3"/>
        <v>0.31234319961000001</v>
      </c>
      <c r="S18" s="23" t="n">
        <f t="shared" si="7"/>
        <v>-0.15933770506793232</v>
      </c>
      <c r="T18" s="23" t="n">
        <f t="shared" si="8"/>
        <v>3.139534061558078</v>
      </c>
      <c r="U18" s="9" t="n">
        <f t="shared" si="9"/>
        <v>2.8653861043563118E-2</v>
      </c>
      <c r="V18" s="23"/>
    </row>
    <row r="19">
      <c r="A19" s="1" t="str">
        <f t="shared" si="4"/>
        <v>DISA</v>
      </c>
      <c r="B19" s="25" t="str">
        <f t="shared" ref="B19:M19" si="12">IF(B6="","",B6/VLOOKUP(B$15,deflator,2,FALSE)/$P$1)</f>
      </c>
      <c r="C19" s="25" t="str">
        <f t="shared" si="12"/>
      </c>
      <c r="D19" s="25" t="str">
        <f t="shared" si="12"/>
      </c>
      <c r="E19" s="25" t="str">
        <f t="shared" si="12"/>
      </c>
      <c r="F19" s="25" t="str">
        <f t="shared" si="12"/>
      </c>
      <c r="G19" s="25" t="str">
        <f t="shared" si="12"/>
      </c>
      <c r="H19" s="25" t="str">
        <f t="shared" si="12"/>
      </c>
      <c r="I19" s="25" t="str">
        <f t="shared" si="12"/>
      </c>
      <c r="J19" s="25" t="n">
        <f t="shared" si="12"/>
        <v>1.3201970950097109E-2</v>
      </c>
      <c r="K19" s="25" t="n">
        <f t="shared" si="12"/>
        <v>4.2034348487329259E-2</v>
      </c>
      <c r="L19" s="25" t="n">
        <f t="shared" si="12"/>
        <v>4.6757096521734057E-2</v>
      </c>
      <c r="M19" s="25" t="n">
        <f t="shared" si="12"/>
        <v>8.4519055540000013E-2</v>
      </c>
      <c r="N19" s="31" t="e">
        <f>#REF!</f>
        <v>#REF!</v>
      </c>
      <c r="O19" s="31" t="str">
        <f t="shared" si="6"/>
        <v>DISA</v>
      </c>
      <c r="P19" s="27" t="str">
        <f t="shared" si="2"/>
      </c>
      <c r="Q19" s="27" t="n">
        <f t="shared" si="3"/>
        <v>4.6757096521734057E-2</v>
      </c>
      <c r="R19" s="27" t="n">
        <f t="shared" si="3"/>
        <v>8.4519055540000013E-2</v>
      </c>
      <c r="S19" s="26" t="n">
        <f t="shared" si="7"/>
        <v>0.80761984441683832</v>
      </c>
      <c r="T19" s="23" t="e">
        <f t="shared" si="8"/>
        <v>#VALUE!</v>
      </c>
      <c r="U19" s="9" t="n">
        <f t="shared" si="9"/>
        <v>7.7536417504856011E-3</v>
      </c>
      <c r="V19" s="23"/>
    </row>
    <row r="20">
      <c r="A20" s="1" t="str">
        <f t="shared" si="4"/>
        <v>DLA</v>
      </c>
      <c r="B20" s="25" t="str">
        <f t="shared" ref="B20:M20" si="13">IF(B7="","",B7/VLOOKUP(B$15,deflator,2,FALSE)/$P$1)</f>
      </c>
      <c r="C20" s="25" t="str">
        <f t="shared" si="13"/>
      </c>
      <c r="D20" s="25" t="str">
        <f t="shared" si="13"/>
      </c>
      <c r="E20" s="25" t="str">
        <f t="shared" si="13"/>
      </c>
      <c r="F20" s="25" t="str">
        <f t="shared" si="13"/>
      </c>
      <c r="G20" s="25" t="str">
        <f t="shared" si="13"/>
      </c>
      <c r="H20" s="25" t="str">
        <f t="shared" si="13"/>
      </c>
      <c r="I20" s="25" t="str">
        <f t="shared" si="13"/>
      </c>
      <c r="J20" s="25" t="n">
        <f t="shared" si="13"/>
        <v>6.7198505881540822E-4</v>
      </c>
      <c r="K20" s="25" t="n">
        <f t="shared" si="13"/>
        <v>1.2123940045233165E-3</v>
      </c>
      <c r="L20" s="25" t="n">
        <f t="shared" si="13"/>
        <v>6.4963238705145071E-4</v>
      </c>
      <c r="M20" s="25" t="n">
        <f t="shared" si="13"/>
        <v>2.4408895999999998E-4</v>
      </c>
      <c r="N20" s="31" t="e">
        <f>#REF!</f>
        <v>#REF!</v>
      </c>
      <c r="O20" s="31" t="str">
        <f t="shared" si="6"/>
        <v>DLA</v>
      </c>
      <c r="P20" s="27" t="str">
        <f t="shared" si="2"/>
      </c>
      <c r="Q20" s="27" t="n">
        <f t="shared" si="3"/>
        <v>6.4963238705145071E-4</v>
      </c>
      <c r="R20" s="27" t="n">
        <f t="shared" si="3"/>
        <v>2.4408895999999998E-4</v>
      </c>
      <c r="S20" s="23" t="n">
        <f t="shared" si="7"/>
        <v>-0.62426602357701078</v>
      </c>
      <c r="T20" s="23" t="e">
        <f t="shared" si="8"/>
        <v>#VALUE!</v>
      </c>
      <c r="U20" s="9" t="n">
        <f t="shared" si="9"/>
        <v>2.2392327256815077E-5</v>
      </c>
      <c r="V20" s="23"/>
    </row>
    <row r="21">
      <c r="A21" s="1" t="str">
        <f t="shared" si="4"/>
        <v>MDA</v>
      </c>
      <c r="B21" s="25" t="str">
        <f t="shared" ref="B21:M21" si="14">IF(B8="","",B8/VLOOKUP(B$15,deflator,2,FALSE)/$P$1)</f>
      </c>
      <c r="C21" s="25" t="str">
        <f t="shared" si="14"/>
      </c>
      <c r="D21" s="25" t="str">
        <f t="shared" si="14"/>
      </c>
      <c r="E21" s="25" t="str">
        <f t="shared" si="14"/>
      </c>
      <c r="F21" s="25" t="str">
        <f t="shared" si="14"/>
      </c>
      <c r="G21" s="25" t="str">
        <f t="shared" si="14"/>
      </c>
      <c r="H21" s="25" t="str">
        <f t="shared" si="14"/>
      </c>
      <c r="I21" s="25" t="str">
        <f t="shared" si="14"/>
      </c>
      <c r="J21" s="25" t="str">
        <f t="shared" si="14"/>
      </c>
      <c r="K21" s="25" t="n">
        <f t="shared" si="14"/>
        <v>8.8362077030843894E-2</v>
      </c>
      <c r="L21" s="25" t="n">
        <f t="shared" si="14"/>
        <v>0.17556996792701798</v>
      </c>
      <c r="M21" s="25" t="n">
        <f t="shared" si="14"/>
        <v>0.239101539</v>
      </c>
      <c r="N21" s="31" t="e">
        <f>#REF!</f>
        <v>#REF!</v>
      </c>
      <c r="O21" s="31" t="str">
        <f t="shared" si="6"/>
        <v>MDA</v>
      </c>
      <c r="P21" s="27" t="str">
        <f t="shared" si="2"/>
      </c>
      <c r="Q21" s="27" t="n">
        <f t="shared" si="3"/>
        <v>0.17556996792701798</v>
      </c>
      <c r="R21" s="27" t="n">
        <f t="shared" si="3"/>
        <v>0.239101539</v>
      </c>
      <c r="S21" s="26" t="n">
        <f t="shared" si="7"/>
        <v>0.36185898888693324</v>
      </c>
      <c r="T21" s="23" t="e">
        <f t="shared" si="8"/>
        <v>#VALUE!</v>
      </c>
      <c r="U21" s="9" t="n">
        <f t="shared" si="9"/>
        <v>2.1934789303441393E-2</v>
      </c>
      <c r="V21" s="23"/>
    </row>
    <row r="22">
      <c r="A22" s="1" t="str">
        <f t="shared" si="4"/>
        <v>Navy</v>
      </c>
      <c r="B22" s="25" t="str">
        <f t="shared" ref="B22:M22" si="15">IF(B9="","",B9/VLOOKUP(B$15,deflator,2,FALSE)/$P$1)</f>
      </c>
      <c r="C22" s="25" t="str">
        <f t="shared" si="15"/>
      </c>
      <c r="D22" s="25" t="n">
        <f t="shared" si="15"/>
        <v>1.3450469149475571E-3</v>
      </c>
      <c r="E22" s="25" t="n">
        <f t="shared" si="15"/>
        <v>3.2693648159950995E-3</v>
      </c>
      <c r="F22" s="25" t="n">
        <f t="shared" si="15"/>
        <v>2.7783559648138891E-3</v>
      </c>
      <c r="G22" s="25" t="n">
        <f t="shared" si="15"/>
        <v>5.8633000894628799E-3</v>
      </c>
      <c r="H22" s="25" t="n">
        <f t="shared" si="15"/>
        <v>5.8436194924736529E-5</v>
      </c>
      <c r="I22" s="25" t="n">
        <f t="shared" si="15"/>
        <v>3.6490590057176302E-2</v>
      </c>
      <c r="J22" s="25" t="n">
        <f t="shared" si="15"/>
        <v>0.18789513293485627</v>
      </c>
      <c r="K22" s="25" t="n">
        <f t="shared" si="15"/>
        <v>0.69770660547855368</v>
      </c>
      <c r="L22" s="25" t="n">
        <f t="shared" si="15"/>
        <v>1.0472379644559735</v>
      </c>
      <c r="M22" s="25" t="n">
        <f t="shared" si="15"/>
        <v>1.45172036833</v>
      </c>
      <c r="N22" s="31" t="e">
        <f>#REF!</f>
        <v>#REF!</v>
      </c>
      <c r="O22" s="31" t="str">
        <f t="shared" si="6"/>
        <v>Navy</v>
      </c>
      <c r="P22" s="27"/>
      <c r="Q22" s="27"/>
      <c r="R22" s="27"/>
      <c r="S22" s="26"/>
      <c r="T22" s="23"/>
      <c r="U22" s="9"/>
      <c r="V22" s="23"/>
    </row>
    <row r="23">
      <c r="A23" s="1" t="str">
        <f t="shared" si="4"/>
        <v>Other DoD</v>
      </c>
      <c r="B23" s="25" t="n">
        <f t="shared" ref="B23:M23" si="16">IF(B10="","",B10/VLOOKUP(B$15,deflator,2,FALSE)/$P$1)</f>
        <v>8.4368571713520565E-2</v>
      </c>
      <c r="C23" s="25" t="n">
        <f t="shared" si="16"/>
        <v>2.024145089060693E-2</v>
      </c>
      <c r="D23" s="25" t="n">
        <f t="shared" si="16"/>
        <v>9.5907010601996353E-3</v>
      </c>
      <c r="E23" s="25" t="n">
        <f t="shared" si="16"/>
        <v>1.0063276185417731E-2</v>
      </c>
      <c r="F23" s="25" t="n">
        <f t="shared" si="16"/>
        <v>1.6304041481963335E-3</v>
      </c>
      <c r="G23" s="25" t="n">
        <f t="shared" si="16"/>
        <v>7.2851685363088281E-2</v>
      </c>
      <c r="H23" s="25" t="n">
        <f t="shared" si="16"/>
        <v>3.0735346514633105E-3</v>
      </c>
      <c r="I23" s="25" t="n">
        <f t="shared" si="16"/>
        <v>8.0522138141718019E-2</v>
      </c>
      <c r="J23" s="25" t="n">
        <f t="shared" si="16"/>
        <v>0.26000871345106169</v>
      </c>
      <c r="K23" s="25" t="n">
        <f t="shared" si="16"/>
        <v>0.58265367892536601</v>
      </c>
      <c r="L23" s="25" t="n">
        <f t="shared" si="16"/>
        <v>0.62942360449970591</v>
      </c>
      <c r="M23" s="25" t="n">
        <f t="shared" si="16"/>
        <v>0.71347215379999995</v>
      </c>
      <c r="N23" s="31" t="e">
        <f>#REF!</f>
        <v>#REF!</v>
      </c>
      <c r="O23" s="31" t="str">
        <f t="shared" si="6"/>
        <v>Other DoD</v>
      </c>
      <c r="P23" s="27" t="n">
        <f>F23</f>
        <v>1.6304041481963335E-3</v>
      </c>
      <c r="Q23" s="27" t="n">
        <f>L23</f>
        <v>0.62942360449970591</v>
      </c>
      <c r="R23" s="27" t="n">
        <f>M23</f>
        <v>0.71347215379999995</v>
      </c>
      <c r="S23" s="26" t="n">
        <f>(M23/L23)-1</f>
        <v>0.13353256646150036</v>
      </c>
      <c r="T23" s="23" t="n">
        <f>(M23/F23)-1</f>
        <v>436.60447652767107</v>
      </c>
      <c r="U23" s="9" t="n">
        <f>M35</f>
        <v>6.5452783921543606E-2</v>
      </c>
      <c r="V23" s="23"/>
    </row>
    <row r="24">
      <c r="A24" s="1" t="s">
        <v>27</v>
      </c>
      <c r="B24" s="25" t="n">
        <f t="shared" ref="B24:M24" si="17">B11/VLOOKUP(B$15,deflator,2,FALSE)/$P$1</f>
        <v>0.50402080682399431</v>
      </c>
      <c r="C24" s="25" t="n">
        <f t="shared" si="17"/>
        <v>0.59691524738225654</v>
      </c>
      <c r="D24" s="25" t="n">
        <f t="shared" si="17"/>
        <v>0.42115969911443585</v>
      </c>
      <c r="E24" s="25" t="n">
        <f t="shared" si="17"/>
        <v>0.63518107454079376</v>
      </c>
      <c r="F24" s="38" t="n">
        <f t="shared" si="17"/>
        <v>0.83347610479268253</v>
      </c>
      <c r="G24" s="25" t="n">
        <f t="shared" si="17"/>
        <v>1.7048684750963325</v>
      </c>
      <c r="H24" s="25" t="n">
        <f t="shared" si="17"/>
        <v>2.4702011833488418</v>
      </c>
      <c r="I24" s="25" t="n">
        <f t="shared" si="17"/>
        <v>4.5145861993013829</v>
      </c>
      <c r="J24" s="25" t="n">
        <f t="shared" si="17"/>
        <v>8.3061672540796057</v>
      </c>
      <c r="K24" s="25" t="n">
        <f t="shared" si="17"/>
        <v>18.034808980182586</v>
      </c>
      <c r="L24" s="25" t="n">
        <f t="shared" si="17"/>
        <v>15.659820635570947</v>
      </c>
      <c r="M24" s="38" t="n">
        <f t="shared" si="17"/>
        <v>10.900562375699998</v>
      </c>
      <c r="N24" s="31"/>
      <c r="O24" s="31" t="str">
        <f t="shared" si="6"/>
        <v>Grand Total</v>
      </c>
      <c r="P24" s="27" t="n">
        <f>F24</f>
        <v>0.83347610479268253</v>
      </c>
      <c r="Q24" s="27" t="n">
        <f>L24</f>
        <v>15.659820635570947</v>
      </c>
      <c r="R24" s="27" t="n">
        <f>M24</f>
        <v>10.900562375699998</v>
      </c>
      <c r="S24" s="23" t="n">
        <f>(M24/L24)-1</f>
        <v>-0.30391524721939633</v>
      </c>
      <c r="T24" s="23" t="n">
        <f>(M24/F24)-1</f>
        <v>12.078434178279636</v>
      </c>
      <c r="U24" s="9" t="b">
        <f>M36</f>
        <v>1</v>
      </c>
    </row>
    <row r="25">
      <c r="A25" s="22"/>
      <c r="B25" s="22" t="b">
        <f t="shared" ref="B25:M25" si="18">B24=SUM(B16:B23)</f>
        <v>1</v>
      </c>
      <c r="C25" s="22" t="b">
        <f t="shared" si="18"/>
        <v>0</v>
      </c>
      <c r="D25" s="22" t="b">
        <f t="shared" si="18"/>
        <v>1</v>
      </c>
      <c r="E25" s="22" t="b">
        <f t="shared" si="18"/>
        <v>1</v>
      </c>
      <c r="F25" s="22" t="b">
        <f t="shared" si="18"/>
        <v>1</v>
      </c>
      <c r="G25" s="22" t="b">
        <f t="shared" si="18"/>
        <v>1</v>
      </c>
      <c r="H25" s="22" t="b">
        <f t="shared" si="18"/>
        <v>1</v>
      </c>
      <c r="I25" s="22" t="b">
        <f t="shared" si="18"/>
        <v>1</v>
      </c>
      <c r="J25" s="22" t="b">
        <f t="shared" si="18"/>
        <v>1</v>
      </c>
      <c r="K25" s="22" t="b">
        <f t="shared" si="18"/>
        <v>1</v>
      </c>
      <c r="L25" s="22" t="b">
        <f t="shared" si="18"/>
        <v>1</v>
      </c>
      <c r="M25" s="22" t="b">
        <f t="shared" si="18"/>
        <v>1</v>
      </c>
    </row>
    <row r="26">
      <c r="B26" s="31"/>
      <c r="C26" s="31"/>
      <c r="D26" s="31"/>
      <c r="E26" s="31"/>
      <c r="F26" s="30"/>
      <c r="G26" s="30"/>
      <c r="H26" s="31"/>
      <c r="I26" s="31"/>
      <c r="J26" s="31"/>
      <c r="K26" s="30"/>
      <c r="L26" s="30"/>
      <c r="M26" s="30"/>
      <c r="O26" s="23"/>
      <c r="P26" s="23"/>
      <c r="Q26" s="2"/>
      <c r="R26" s="29"/>
    </row>
    <row r="27">
      <c r="A27" s="1" t="s">
        <v>25</v>
      </c>
      <c r="B27" s="21" t="n">
        <f t="shared" ref="B27:M27" si="19">B15</f>
        <v>2011</v>
      </c>
      <c r="C27" s="21" t="n">
        <f t="shared" si="19"/>
        <v>2012</v>
      </c>
      <c r="D27" s="21" t="n">
        <f t="shared" si="19"/>
        <v>2013</v>
      </c>
      <c r="E27" s="21" t="n">
        <f t="shared" si="19"/>
        <v>2014</v>
      </c>
      <c r="F27" s="21" t="n">
        <f t="shared" si="19"/>
        <v>2015</v>
      </c>
      <c r="G27" s="21" t="n">
        <f t="shared" si="19"/>
        <v>2016</v>
      </c>
      <c r="H27" s="21" t="n">
        <f t="shared" si="19"/>
        <v>2017</v>
      </c>
      <c r="I27" s="21" t="n">
        <f t="shared" si="19"/>
        <v>2018</v>
      </c>
      <c r="J27" s="21" t="n">
        <f t="shared" si="19"/>
        <v>2019</v>
      </c>
      <c r="K27" s="21" t="n">
        <f t="shared" si="19"/>
        <v>2020</v>
      </c>
      <c r="L27" s="21" t="n">
        <f t="shared" si="19"/>
        <v>2021</v>
      </c>
      <c r="M27" s="21" t="n">
        <f t="shared" si="19"/>
        <v>2022</v>
      </c>
    </row>
    <row r="28">
      <c r="A28" s="1" t="str">
        <f t="shared" ref="A28:A35" si="20">A16</f>
        <v>Air Force</v>
      </c>
      <c r="B28" s="10" t="n">
        <f t="shared" ref="B28:M28" si="21">IF(B16="","",B16/B$24)</f>
        <v>4.961395649763921E-4</v>
      </c>
      <c r="C28" s="10" t="n">
        <f t="shared" si="21"/>
        <v>4.003180583882506E-3</v>
      </c>
      <c r="D28" s="10" t="n">
        <f t="shared" si="21"/>
        <v>1.1462125924939391E-2</v>
      </c>
      <c r="E28" s="10" t="n">
        <f t="shared" si="21"/>
        <v>8.8551247344739511E-3</v>
      </c>
      <c r="F28" s="16" t="n">
        <f t="shared" si="21"/>
        <v>7.1862870685573321E-3</v>
      </c>
      <c r="G28" s="10" t="n">
        <f t="shared" si="21"/>
        <v>0.17446650983822543</v>
      </c>
      <c r="H28" s="10" t="n">
        <f t="shared" si="21"/>
        <v>8.8803101369304596E-2</v>
      </c>
      <c r="I28" s="10" t="n">
        <f t="shared" si="21"/>
        <v>0.13307949627230817</v>
      </c>
      <c r="J28" s="10" t="n">
        <f t="shared" si="21"/>
        <v>0.22052004895162766</v>
      </c>
      <c r="K28" s="10" t="n">
        <f t="shared" si="21"/>
        <v>8.7800341339553237E-2</v>
      </c>
      <c r="L28" s="10" t="n">
        <f t="shared" si="21"/>
        <v>0.1345870947914273</v>
      </c>
      <c r="M28" s="10" t="n">
        <f t="shared" si="21"/>
        <v>0.19015758175292216</v>
      </c>
      <c r="R28" s="29"/>
    </row>
    <row r="29">
      <c r="A29" s="1" t="str">
        <f t="shared" si="20"/>
        <v>Army</v>
      </c>
      <c r="B29" s="10" t="n">
        <f t="shared" ref="B29:M29" si="22">IF(B17="","",B17/B$24)</f>
        <v>0.67563153220972116</v>
      </c>
      <c r="C29" s="10" t="n">
        <f t="shared" si="22"/>
        <v>0.88031811487956657</v>
      </c>
      <c r="D29" s="10" t="n">
        <f t="shared" si="22"/>
        <v>0.89792869183771962</v>
      </c>
      <c r="E29" s="10" t="n">
        <f t="shared" si="22"/>
        <v>0.89213170841425216</v>
      </c>
      <c r="F29" s="16" t="n">
        <f t="shared" si="22"/>
        <v>0.8969951658517703</v>
      </c>
      <c r="G29" s="10" t="n">
        <f t="shared" si="22"/>
        <v>0.62949612002282485</v>
      </c>
      <c r="H29" s="10" t="n">
        <f t="shared" si="22"/>
        <v>0.73027666673724934</v>
      </c>
      <c r="I29" s="10" t="n">
        <f t="shared" si="22"/>
        <v>0.74542142349533624</v>
      </c>
      <c r="J29" s="10" t="n">
        <f t="shared" si="22"/>
        <v>0.66699681358588669</v>
      </c>
      <c r="K29" s="10" t="n">
        <f t="shared" si="22"/>
        <v>0.81220765013681506</v>
      </c>
      <c r="L29" s="10" t="n">
        <f t="shared" si="22"/>
        <v>0.72038043527350093</v>
      </c>
      <c r="M29" s="10" t="n">
        <f t="shared" si="22"/>
        <v>0.55284646623225331</v>
      </c>
      <c r="R29" s="29"/>
    </row>
    <row r="30">
      <c r="A30" s="1" t="str">
        <f t="shared" si="20"/>
        <v>DARPA</v>
      </c>
      <c r="B30" s="10" t="n">
        <f t="shared" ref="B30:M30" si="23">IF(B18="","",B18/B$24)</f>
        <v>0.15648127894470731</v>
      </c>
      <c r="C30" s="10" t="n">
        <f t="shared" si="23"/>
        <v>8.1768612644318436E-2</v>
      </c>
      <c r="D30" s="10" t="n">
        <f t="shared" si="23"/>
        <v>6.4643383519796135E-2</v>
      </c>
      <c r="E30" s="10" t="n">
        <f t="shared" si="23"/>
        <v>7.8022867335420507E-2</v>
      </c>
      <c r="F30" s="16" t="n">
        <f t="shared" si="23"/>
        <v>9.0528941189762818E-2</v>
      </c>
      <c r="G30" s="10" t="n">
        <f t="shared" si="23"/>
        <v>0.14986666160490672</v>
      </c>
      <c r="H30" s="10" t="n">
        <f t="shared" si="23"/>
        <v>0.17965233077369114</v>
      </c>
      <c r="I30" s="10" t="n">
        <f t="shared" si="23"/>
        <v>9.5580264413310662E-2</v>
      </c>
      <c r="J30" s="10" t="n">
        <f t="shared" si="23"/>
        <v>5.688856679356178E-2</v>
      </c>
      <c r="K30" s="10" t="n">
        <f t="shared" si="23"/>
        <v>2.1700682816874924E-2</v>
      </c>
      <c r="L30" s="10" t="n">
        <f t="shared" si="23"/>
        <v>2.3725955001146045E-2</v>
      </c>
      <c r="M30" s="10" t="n">
        <f t="shared" si="23"/>
        <v>2.8653861043563118E-2</v>
      </c>
      <c r="R30" s="29"/>
    </row>
    <row r="31">
      <c r="A31" s="1" t="str">
        <f t="shared" si="20"/>
        <v>DISA</v>
      </c>
      <c r="B31" s="10" t="str">
        <f t="shared" ref="B31:M31" si="24">IF(B19="","",B19/B$24)</f>
      </c>
      <c r="C31" s="10" t="str">
        <f t="shared" si="24"/>
      </c>
      <c r="D31" s="10" t="str">
        <f t="shared" si="24"/>
      </c>
      <c r="E31" s="10" t="str">
        <f t="shared" si="24"/>
      </c>
      <c r="F31" s="37" t="str">
        <f t="shared" si="24"/>
      </c>
      <c r="G31" s="10" t="str">
        <f t="shared" si="24"/>
      </c>
      <c r="H31" s="10" t="str">
        <f t="shared" si="24"/>
      </c>
      <c r="I31" s="10" t="str">
        <f t="shared" si="24"/>
      </c>
      <c r="J31" s="10" t="n">
        <f t="shared" si="24"/>
        <v>1.5894179043424524E-3</v>
      </c>
      <c r="K31" s="10" t="n">
        <f t="shared" si="24"/>
        <v>2.3307343334502953E-3</v>
      </c>
      <c r="L31" s="10" t="n">
        <f t="shared" si="24"/>
        <v>2.9858002597760486E-3</v>
      </c>
      <c r="M31" s="10" t="n">
        <f t="shared" si="24"/>
        <v>7.7536417504856011E-3</v>
      </c>
      <c r="R31" s="29"/>
    </row>
    <row r="32">
      <c r="A32" s="1" t="str">
        <f t="shared" si="20"/>
        <v>DLA</v>
      </c>
      <c r="B32" s="10" t="str">
        <f t="shared" ref="B32:M32" si="25">IF(B20="","",B20/B$24)</f>
      </c>
      <c r="C32" s="10" t="str">
        <f t="shared" si="25"/>
      </c>
      <c r="D32" s="10" t="str">
        <f t="shared" si="25"/>
      </c>
      <c r="E32" s="10" t="str">
        <f t="shared" si="25"/>
      </c>
      <c r="F32" s="16" t="str">
        <f t="shared" si="25"/>
      </c>
      <c r="G32" s="10" t="str">
        <f t="shared" si="25"/>
      </c>
      <c r="H32" s="10" t="str">
        <f t="shared" si="25"/>
      </c>
      <c r="I32" s="10" t="str">
        <f t="shared" si="25"/>
      </c>
      <c r="J32" s="10" t="n">
        <f t="shared" si="25"/>
        <v>8.0901941685000407E-5</v>
      </c>
      <c r="K32" s="10" t="n">
        <f t="shared" si="25"/>
        <v>6.7225220175913506E-5</v>
      </c>
      <c r="L32" s="10" t="n">
        <f t="shared" si="25"/>
        <v>4.148402476435935E-5</v>
      </c>
      <c r="M32" s="10" t="n">
        <f t="shared" si="25"/>
        <v>2.2392327256815077E-5</v>
      </c>
      <c r="R32" s="29"/>
    </row>
    <row r="33">
      <c r="A33" s="1" t="str">
        <f t="shared" si="20"/>
        <v>MDA</v>
      </c>
      <c r="B33" s="10" t="str">
        <f t="shared" ref="B33:M33" si="26">IF(B21="","",B21/B$24)</f>
      </c>
      <c r="C33" s="10" t="str">
        <f t="shared" si="26"/>
      </c>
      <c r="D33" s="10" t="str">
        <f t="shared" si="26"/>
      </c>
      <c r="E33" s="10" t="str">
        <f t="shared" si="26"/>
      </c>
      <c r="F33" s="16" t="str">
        <f t="shared" si="26"/>
      </c>
      <c r="G33" s="10" t="str">
        <f t="shared" si="26"/>
      </c>
      <c r="H33" s="10" t="str">
        <f t="shared" si="26"/>
      </c>
      <c r="I33" s="10" t="str">
        <f t="shared" si="26"/>
      </c>
      <c r="J33" s="10" t="str">
        <f t="shared" si="26"/>
      </c>
      <c r="K33" s="10" t="n">
        <f t="shared" si="26"/>
        <v>4.8995294115917664E-3</v>
      </c>
      <c r="L33" s="10" t="n">
        <f t="shared" si="26"/>
        <v>1.1211492903578637E-2</v>
      </c>
      <c r="M33" s="10" t="n">
        <f t="shared" si="26"/>
        <v>2.1934789303441393E-2</v>
      </c>
      <c r="R33" s="29"/>
    </row>
    <row r="34">
      <c r="A34" s="1" t="str">
        <f t="shared" si="20"/>
        <v>Navy</v>
      </c>
      <c r="B34" s="10" t="str">
        <f t="shared" ref="B34:M34" si="27">IF(B22="","",B22/B$24)</f>
      </c>
      <c r="C34" s="10" t="str">
        <f t="shared" si="27"/>
      </c>
      <c r="D34" s="10" t="n">
        <f t="shared" si="27"/>
        <v>3.1936743182592272E-3</v>
      </c>
      <c r="E34" s="10" t="n">
        <f t="shared" si="27"/>
        <v>5.1471382681839151E-3</v>
      </c>
      <c r="F34" s="16" t="n">
        <f t="shared" si="27"/>
        <v>3.3334560509145883E-3</v>
      </c>
      <c r="G34" s="10" t="n">
        <f t="shared" si="27"/>
        <v>3.4391509815040588E-3</v>
      </c>
      <c r="H34" s="10" t="n">
        <f t="shared" si="27"/>
        <v>2.3656451676342739E-5</v>
      </c>
      <c r="I34" s="10" t="n">
        <f t="shared" si="27"/>
        <v>8.0828205390835375E-3</v>
      </c>
      <c r="J34" s="10" t="n">
        <f t="shared" si="27"/>
        <v>2.2621159337066186E-2</v>
      </c>
      <c r="K34" s="10" t="n">
        <f t="shared" si="27"/>
        <v>3.8686664563246737E-2</v>
      </c>
      <c r="L34" s="10" t="n">
        <f t="shared" si="27"/>
        <v>6.6874199189561279E-2</v>
      </c>
      <c r="M34" s="10" t="n">
        <f t="shared" si="27"/>
        <v>0.13317848366853413</v>
      </c>
      <c r="R34" s="29"/>
    </row>
    <row r="35">
      <c r="A35" s="1" t="str">
        <f t="shared" si="20"/>
        <v>Other DoD</v>
      </c>
      <c r="B35" s="10" t="n">
        <f t="shared" ref="B35:J35" si="28">IF(B23="","",B23/B$24)</f>
        <v>0.16739104928059517</v>
      </c>
      <c r="C35" s="10" t="n">
        <f t="shared" si="28"/>
        <v>3.3910091892232361E-2</v>
      </c>
      <c r="D35" s="10" t="n">
        <f t="shared" si="28"/>
        <v>2.277212439928562E-2</v>
      </c>
      <c r="E35" s="10" t="n">
        <f t="shared" si="28"/>
        <v>1.5843161247669428E-2</v>
      </c>
      <c r="F35" s="16" t="n">
        <f t="shared" si="28"/>
        <v>1.9561498389949372E-3</v>
      </c>
      <c r="G35" s="10" t="n">
        <f t="shared" si="28"/>
        <v>4.2731557552538969E-2</v>
      </c>
      <c r="H35" s="10" t="n">
        <f t="shared" si="28"/>
        <v>1.2442446680786267E-3</v>
      </c>
      <c r="I35" s="10" t="n">
        <f t="shared" si="28"/>
        <v>1.7835995279961329E-2</v>
      </c>
      <c r="J35" s="10" t="n">
        <f t="shared" si="28"/>
        <v>3.1303091485830291E-2</v>
      </c>
      <c r="K35" s="16" t="n">
        <f>IF(L23="","",L23/L$24)</f>
        <v>4.0193538556245252E-2</v>
      </c>
      <c r="L35" s="16"/>
      <c r="M35" s="37" t="n">
        <f>IF(M23="","",M23/M$24)</f>
        <v>6.5452783921543606E-2</v>
      </c>
      <c r="R35" s="29"/>
    </row>
    <row r="36">
      <c r="A36" s="29" t="s">
        <v>24</v>
      </c>
      <c r="B36" s="10" t="b">
        <f t="shared" ref="B36:K36" si="29">SUM(B28:B35)=1</f>
        <v>1</v>
      </c>
      <c r="C36" s="10" t="b">
        <f t="shared" si="29"/>
        <v>1</v>
      </c>
      <c r="D36" s="10" t="b">
        <f t="shared" si="29"/>
        <v>1</v>
      </c>
      <c r="E36" s="10" t="b">
        <f t="shared" si="29"/>
        <v>1</v>
      </c>
      <c r="F36" s="10" t="b">
        <f t="shared" si="29"/>
        <v>1</v>
      </c>
      <c r="G36" s="10" t="b">
        <f t="shared" si="29"/>
        <v>1</v>
      </c>
      <c r="H36" s="10" t="b">
        <f t="shared" si="29"/>
        <v>1</v>
      </c>
      <c r="I36" s="10" t="b">
        <f t="shared" si="29"/>
        <v>1</v>
      </c>
      <c r="J36" s="10" t="b">
        <f t="shared" si="29"/>
        <v>1</v>
      </c>
      <c r="K36" s="10" t="b">
        <f t="shared" si="29"/>
        <v>0</v>
      </c>
      <c r="L36" s="10"/>
      <c r="M36" s="10" t="b">
        <f>SUM(M28:M35)=1</f>
        <v>1</v>
      </c>
      <c r="R36" s="29"/>
    </row>
    <row r="37">
      <c r="B37" s="9"/>
      <c r="C37" s="9"/>
      <c r="D37" s="9"/>
      <c r="E37" s="9"/>
      <c r="F37" s="36"/>
      <c r="G37" s="9"/>
      <c r="H37" s="9"/>
      <c r="I37" s="9"/>
      <c r="J37" s="9"/>
      <c r="K37" s="9"/>
      <c r="L37" s="9"/>
      <c r="M37" s="9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8671875" hidden="0" customWidth="1"/>
    <col min="3" max="3" width="7.88671875" hidden="0" customWidth="1"/>
    <col min="4" max="4" width="7.88671875" hidden="0" customWidth="1"/>
    <col min="5" max="5" width="7.88671875" hidden="0" customWidth="1"/>
    <col min="6" max="6" width="8.44140625" hidden="0" customWidth="1"/>
    <col min="7" max="7" width="7.88671875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12.33203125" hidden="0" customWidth="1"/>
    <col min="15" max="15" width="33.5546875" hidden="0" customWidth="1"/>
    <col min="16" max="16" width="7.88671875" hidden="0" customWidth="1"/>
    <col min="17" max="17" width="7.88671875" hidden="0" customWidth="1"/>
  </cols>
  <sheetData>
    <row r="1">
      <c r="A1" s="1" t="s">
        <v>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6"/>
    </row>
    <row r="2">
      <c r="A2" s="1" t="s">
        <v>74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11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10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73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72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71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70</v>
      </c>
      <c r="K8" s="1" t="n">
        <v>79948980</v>
      </c>
      <c r="L8" s="1" t="n">
        <v>164193402</v>
      </c>
      <c r="M8" s="1" t="n">
        <v>239101539</v>
      </c>
    </row>
    <row r="9">
      <c r="A9" s="1" t="s">
        <v>13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9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12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8</v>
      </c>
      <c r="B12" s="1" t="n">
        <v>121184342.40000001</v>
      </c>
      <c r="C12" s="1" t="n">
        <v>70928104.640000001</v>
      </c>
      <c r="D12" s="60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9" t="s">
        <v>27</v>
      </c>
      <c r="B13" s="19" t="n">
        <f>SUBTOTAL(9,B2:B12)</f>
        <v>393034568.83000004</v>
      </c>
      <c r="C13" s="19"/>
      <c r="D13" s="19" t="n">
        <f t="shared" ref="D13:M13" si="0">SUBTOTAL(9,D2:D12)</f>
        <v>340559772.73000002</v>
      </c>
      <c r="E13" s="19" t="n">
        <f t="shared" si="0"/>
        <v>523559084.59999996</v>
      </c>
      <c r="F13" s="19" t="n">
        <f t="shared" si="0"/>
        <v>694883317.68000007</v>
      </c>
      <c r="G13" s="19" t="n">
        <f t="shared" si="0"/>
        <v>1433156330.3</v>
      </c>
      <c r="H13" s="19" t="n">
        <f t="shared" si="0"/>
        <v>2113588321.8699999</v>
      </c>
      <c r="I13" s="19" t="n">
        <f t="shared" si="0"/>
        <v>3953534234.1799998</v>
      </c>
      <c r="J13" s="19" t="n">
        <f t="shared" si="0"/>
        <v>7416385657.79</v>
      </c>
      <c r="K13" s="19" t="n">
        <f t="shared" si="0"/>
        <v>16317685492.58</v>
      </c>
      <c r="L13" s="19" t="n">
        <f t="shared" si="0"/>
        <v>14645097081.369999</v>
      </c>
      <c r="M13" s="19" t="n">
        <f t="shared" si="0"/>
        <v>10900562375.700001</v>
      </c>
      <c r="N13" s="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>
      <c r="A16" s="20" t="s">
        <v>7</v>
      </c>
      <c r="B16" s="20" t="n">
        <f>B1</f>
        <v>2011</v>
      </c>
      <c r="C16" s="20"/>
      <c r="D16" s="20" t="n">
        <f t="shared" ref="D16:M16" si="1">D1</f>
        <v>2013</v>
      </c>
      <c r="E16" s="20" t="n">
        <f t="shared" si="1"/>
        <v>2014</v>
      </c>
      <c r="F16" s="20" t="n">
        <f t="shared" si="1"/>
        <v>2015</v>
      </c>
      <c r="G16" s="20" t="n">
        <f t="shared" si="1"/>
        <v>2016</v>
      </c>
      <c r="H16" s="20" t="n">
        <f t="shared" si="1"/>
        <v>2017</v>
      </c>
      <c r="I16" s="20" t="n">
        <f t="shared" si="1"/>
        <v>2018</v>
      </c>
      <c r="J16" s="20" t="n">
        <f t="shared" si="1"/>
        <v>2019</v>
      </c>
      <c r="K16" s="20" t="n">
        <f t="shared" si="1"/>
        <v>2020</v>
      </c>
      <c r="L16" s="20" t="n">
        <f t="shared" si="1"/>
        <v>2021</v>
      </c>
      <c r="M16" s="20" t="n">
        <f t="shared" si="1"/>
        <v>2022</v>
      </c>
      <c r="O16" s="1" t="s">
        <v>36</v>
      </c>
      <c r="P16" s="8" t="n">
        <f t="shared" ref="P16:P28" si="2">G16</f>
        <v>2016</v>
      </c>
      <c r="Q16" s="8" t="n">
        <f t="shared" ref="Q16:Q28" si="3">L16</f>
        <v>2021</v>
      </c>
      <c r="R16" s="8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35</v>
      </c>
    </row>
    <row r="17">
      <c r="A17" s="22" t="str">
        <f t="shared" ref="A17:A28" si="5">A2</f>
        <v>Other Knowledge Based</v>
      </c>
      <c r="B17" s="19" t="n">
        <f t="shared" ref="B17:B28" si="6">IF(B2="","",B2/VLOOKUP(B$1,deflator,2,FALSE))</f>
        <v>205157162.44167605</v>
      </c>
      <c r="C17" s="19"/>
      <c r="D17" s="19" t="n">
        <f t="shared" ref="D17:M17" si="7">IF(D2="","",D2/VLOOKUP(D$1,deflator,2,FALSE))</f>
        <v>49847550.586497113</v>
      </c>
      <c r="E17" s="19" t="n">
        <f t="shared" si="7"/>
        <v>94864997.641238898</v>
      </c>
      <c r="F17" s="19" t="n">
        <f t="shared" si="7"/>
        <v>230433856.66542083</v>
      </c>
      <c r="G17" s="19" t="n">
        <f t="shared" si="7"/>
        <v>724380645.31842363</v>
      </c>
      <c r="H17" s="19" t="n">
        <f t="shared" si="7"/>
        <v>1064467734.4210793</v>
      </c>
      <c r="I17" s="19" t="n">
        <f t="shared" si="7"/>
        <v>1259129672.1684339</v>
      </c>
      <c r="J17" s="19" t="n">
        <f t="shared" si="7"/>
        <v>2700157939.2803149</v>
      </c>
      <c r="K17" s="19" t="n">
        <f t="shared" si="7"/>
        <v>12507364158.770678</v>
      </c>
      <c r="L17" s="19" t="n">
        <f t="shared" si="7"/>
        <v>7884609386.1513319</v>
      </c>
      <c r="M17" s="83" t="n">
        <f t="shared" si="7"/>
        <v>3617818667.0900002</v>
      </c>
      <c r="O17" s="31" t="str">
        <f t="shared" ref="O17:O28" si="8">A17</f>
        <v>Other Knowledge Based</v>
      </c>
      <c r="P17" s="19" t="n">
        <f t="shared" si="2"/>
        <v>724380645.31842363</v>
      </c>
      <c r="Q17" s="19" t="n">
        <f t="shared" si="3"/>
        <v>7884609386.1513319</v>
      </c>
      <c r="R17" s="19" t="n">
        <f t="shared" si="4"/>
        <v>3617818667.0900002</v>
      </c>
      <c r="S17" s="46" t="n">
        <f t="shared" ref="S17:S28" si="9">(M17/L17)-1</f>
        <v>-0.54115435655640709</v>
      </c>
      <c r="T17" s="47" t="n">
        <f t="shared" ref="T17:T28" si="10">(M17/G17)-1</f>
        <v>3.994361307789605</v>
      </c>
      <c r="U17" s="23" t="n">
        <f t="shared" ref="U17:U27" si="11">M32</f>
        <v>0.33189284574482103</v>
      </c>
      <c r="V17" s="23" t="n">
        <f t="shared" ref="V17:V28" si="12">(M17/K17)-1</f>
        <v>-0.71074491626174985</v>
      </c>
      <c r="W17" s="19" t="n">
        <f t="shared" ref="W17:W28" si="13">M17-L17</f>
        <v>-4266790719.0613317</v>
      </c>
      <c r="X17" s="23" t="e">
        <f>G17/#REF!-1</f>
        <v>#REF!</v>
      </c>
    </row>
    <row r="18">
      <c r="A18" s="22" t="str">
        <f t="shared" si="5"/>
        <v>Other Services</v>
      </c>
      <c r="B18" s="19" t="str">
        <f t="shared" si="6"/>
      </c>
      <c r="C18" s="19"/>
      <c r="D18" s="19" t="str">
        <f t="shared" ref="D18:M18" si="14">IF(D3="","",D3/VLOOKUP(D$1,deflator,2,FALSE))</f>
      </c>
      <c r="E18" s="19" t="str">
        <f t="shared" si="14"/>
      </c>
      <c r="F18" s="19" t="str">
        <f t="shared" si="14"/>
      </c>
      <c r="G18" s="19" t="str">
        <f t="shared" si="14"/>
      </c>
      <c r="H18" s="19" t="str">
        <f t="shared" si="14"/>
      </c>
      <c r="I18" s="19" t="str">
        <f t="shared" si="14"/>
      </c>
      <c r="J18" s="19" t="str">
        <f t="shared" si="14"/>
      </c>
      <c r="K18" s="19" t="n">
        <f t="shared" si="14"/>
        <v>2785122.7672825959</v>
      </c>
      <c r="L18" s="19" t="n">
        <f t="shared" si="14"/>
        <v>694334094.89492846</v>
      </c>
      <c r="M18" s="83" t="n">
        <f t="shared" si="14"/>
        <v>3725055.28</v>
      </c>
      <c r="O18" s="31" t="str">
        <f t="shared" si="8"/>
        <v>Other Services</v>
      </c>
      <c r="P18" s="19" t="str">
        <f t="shared" si="2"/>
      </c>
      <c r="Q18" s="19" t="n">
        <f t="shared" si="3"/>
        <v>694334094.89492846</v>
      </c>
      <c r="R18" s="19" t="n">
        <f t="shared" si="4"/>
        <v>3725055.28</v>
      </c>
      <c r="S18" s="47" t="n">
        <f t="shared" si="9"/>
        <v>-0.99463506789110834</v>
      </c>
      <c r="T18" s="47" t="e">
        <f t="shared" si="10"/>
        <v>#VALUE!</v>
      </c>
      <c r="U18" s="23" t="n">
        <f t="shared" si="11"/>
        <v>3.4173055954471232E-4</v>
      </c>
      <c r="V18" s="23" t="n">
        <f t="shared" si="12"/>
        <v>0.33748333242576689</v>
      </c>
      <c r="W18" s="19" t="n">
        <f t="shared" si="13"/>
        <v>-690609039.61492848</v>
      </c>
      <c r="X18" s="23" t="e">
        <f>G18/#REF!-1</f>
        <v>#VALUE!</v>
      </c>
    </row>
    <row r="19">
      <c r="A19" s="22" t="str">
        <f t="shared" si="5"/>
        <v>Other Products</v>
      </c>
      <c r="B19" s="19" t="str">
        <f t="shared" si="6"/>
      </c>
      <c r="C19" s="19"/>
      <c r="D19" s="19" t="str">
        <f t="shared" ref="D19:M19" si="15">IF(D4="","",D4/VLOOKUP(D$1,deflator,2,FALSE))</f>
      </c>
      <c r="E19" s="19" t="str">
        <f t="shared" si="15"/>
      </c>
      <c r="F19" s="19" t="str">
        <f t="shared" si="15"/>
      </c>
      <c r="G19" s="19" t="str">
        <f t="shared" si="15"/>
      </c>
      <c r="H19" s="19" t="n">
        <f t="shared" si="15"/>
        <v>67008.784720195385</v>
      </c>
      <c r="I19" s="19" t="n">
        <f t="shared" si="15"/>
        <v>29668162.539897285</v>
      </c>
      <c r="J19" s="19" t="n">
        <f t="shared" si="15"/>
        <v>150142836.79690954</v>
      </c>
      <c r="K19" s="19" t="n">
        <f t="shared" si="15"/>
        <v>145647898.43331918</v>
      </c>
      <c r="L19" s="19" t="n">
        <f t="shared" si="15"/>
        <v>497651225.04601401</v>
      </c>
      <c r="M19" s="83" t="n">
        <f t="shared" si="15"/>
        <v>314663002.43000001</v>
      </c>
      <c r="O19" s="31" t="str">
        <f t="shared" si="8"/>
        <v>Other Products</v>
      </c>
      <c r="P19" s="19" t="str">
        <f t="shared" si="2"/>
      </c>
      <c r="Q19" s="19" t="n">
        <f t="shared" si="3"/>
        <v>497651225.04601401</v>
      </c>
      <c r="R19" s="19" t="n">
        <f t="shared" si="4"/>
        <v>314663002.43000001</v>
      </c>
      <c r="S19" s="47" t="n">
        <f t="shared" si="9"/>
        <v>-0.36770375195820015</v>
      </c>
      <c r="T19" s="47" t="e">
        <f t="shared" si="10"/>
        <v>#VALUE!</v>
      </c>
      <c r="U19" s="23" t="n">
        <f t="shared" si="11"/>
        <v>2.8866676010355228E-2</v>
      </c>
      <c r="V19" s="23" t="n">
        <f t="shared" si="12"/>
        <v>1.1604362700369459</v>
      </c>
      <c r="W19" s="19" t="n">
        <f t="shared" si="13"/>
        <v>-182988222.616014</v>
      </c>
      <c r="X19" s="23" t="e">
        <f>G19/#REF!-1</f>
        <v>#VALUE!</v>
      </c>
    </row>
    <row r="20">
      <c r="A20" s="22" t="str">
        <f t="shared" si="5"/>
        <v>Facilities &amp; Construction</v>
      </c>
      <c r="B20" s="19" t="str">
        <f t="shared" si="6"/>
      </c>
      <c r="C20" s="19"/>
      <c r="D20" s="19" t="str">
        <f t="shared" ref="D20:M20" si="16">IF(D5="","",D5/VLOOKUP(D$1,deflator,2,FALSE))</f>
      </c>
      <c r="E20" s="19" t="str">
        <f t="shared" si="16"/>
      </c>
      <c r="F20" s="19" t="str">
        <f t="shared" si="16"/>
      </c>
      <c r="G20" s="19" t="str">
        <f t="shared" si="16"/>
      </c>
      <c r="H20" s="19" t="str">
        <f t="shared" si="16"/>
      </c>
      <c r="I20" s="19" t="n">
        <f t="shared" si="16"/>
        <v>43479.422193558567</v>
      </c>
      <c r="J20" s="19" t="n">
        <f t="shared" si="16"/>
        <v>3640160.3896178333</v>
      </c>
      <c r="K20" s="19" t="n">
        <f t="shared" si="16"/>
        <v>6505068.5874529146</v>
      </c>
      <c r="L20" s="19" t="n">
        <f t="shared" si="16"/>
        <v>16275214.688997019</v>
      </c>
      <c r="M20" s="83" t="n">
        <f t="shared" si="16"/>
        <v>54211804.259999998</v>
      </c>
      <c r="O20" s="31" t="str">
        <f t="shared" si="8"/>
        <v>Facilities &amp; Construction</v>
      </c>
      <c r="P20" s="19" t="str">
        <f t="shared" si="2"/>
      </c>
      <c r="Q20" s="19" t="n">
        <f t="shared" si="3"/>
        <v>16275214.688997019</v>
      </c>
      <c r="R20" s="19" t="n">
        <f t="shared" si="4"/>
        <v>54211804.259999998</v>
      </c>
      <c r="S20" s="49" t="n">
        <f t="shared" si="9"/>
        <v>2.3309424972839401</v>
      </c>
      <c r="T20" s="47" t="e">
        <f t="shared" si="10"/>
        <v>#VALUE!</v>
      </c>
      <c r="U20" s="23" t="n">
        <f t="shared" si="11"/>
        <v>4.9733034307341125E-3</v>
      </c>
      <c r="V20" s="23" t="n">
        <f t="shared" si="12"/>
        <v>7.3337790418635453</v>
      </c>
      <c r="W20" s="19" t="n">
        <f t="shared" si="13"/>
        <v>37936589.571002975</v>
      </c>
      <c r="X20" s="23" t="e">
        <f>G20/#REF!-1</f>
        <v>#VALUE!</v>
      </c>
    </row>
    <row r="21">
      <c r="A21" s="22" t="str">
        <f t="shared" si="5"/>
        <v>Electronics, Comms &amp; Sensors</v>
      </c>
      <c r="B21" s="19" t="n">
        <f t="shared" si="6"/>
        <v>2423703.6648788489</v>
      </c>
      <c r="C21" s="19"/>
      <c r="D21" s="19" t="n">
        <f t="shared" ref="D21:M21" si="17">IF(D6="","",D6/VLOOKUP(D$1,deflator,2,FALSE))</f>
        <v>2916186.5953843095</v>
      </c>
      <c r="E21" s="19" t="n">
        <f t="shared" si="17"/>
        <v>1378193.4492257338</v>
      </c>
      <c r="F21" s="19" t="n">
        <f t="shared" si="17"/>
        <v>1340982.3799904971</v>
      </c>
      <c r="G21" s="19" t="n">
        <f t="shared" si="17"/>
        <v>2535968.0157499434</v>
      </c>
      <c r="H21" s="19" t="n">
        <f t="shared" si="17"/>
        <v>95336542.94056043</v>
      </c>
      <c r="I21" s="19" t="n">
        <f t="shared" si="17"/>
        <v>308256637.37856656</v>
      </c>
      <c r="J21" s="19" t="n">
        <f t="shared" si="17"/>
        <v>823503294.01195967</v>
      </c>
      <c r="K21" s="19" t="n">
        <f t="shared" si="17"/>
        <v>941506026.98836184</v>
      </c>
      <c r="L21" s="19" t="n">
        <f t="shared" si="17"/>
        <v>1089393350.5576744</v>
      </c>
      <c r="M21" s="83" t="n">
        <f t="shared" si="17"/>
        <v>1120628424.6600001</v>
      </c>
      <c r="O21" s="31" t="str">
        <f t="shared" si="8"/>
        <v>Electronics, Comms &amp; Sensors</v>
      </c>
      <c r="P21" s="19" t="n">
        <f t="shared" si="2"/>
        <v>2535968.0157499434</v>
      </c>
      <c r="Q21" s="19" t="n">
        <f t="shared" si="3"/>
        <v>1089393350.5576744</v>
      </c>
      <c r="R21" s="19" t="n">
        <f t="shared" si="4"/>
        <v>1120628424.6600001</v>
      </c>
      <c r="S21" s="47" t="n">
        <f t="shared" si="9"/>
        <v>2.8671988943512527E-2</v>
      </c>
      <c r="T21" s="47" t="n">
        <f t="shared" si="10"/>
        <v>440.89375327299024</v>
      </c>
      <c r="U21" s="23" t="n">
        <f t="shared" si="11"/>
        <v>0.10280464310338271</v>
      </c>
      <c r="V21" s="23" t="n">
        <f t="shared" si="12"/>
        <v>0.19025093046361596</v>
      </c>
      <c r="W21" s="19" t="n">
        <f t="shared" si="13"/>
        <v>31235074.102325678</v>
      </c>
      <c r="X21" s="23" t="e">
        <f>G21/#REF!-1</f>
        <v>#REF!</v>
      </c>
    </row>
    <row r="22">
      <c r="A22" s="22" t="str">
        <f t="shared" si="5"/>
        <v>Ordnance &amp; Missiles</v>
      </c>
      <c r="B22" s="19" t="n">
        <f t="shared" si="6"/>
        <v>136418634.90030867</v>
      </c>
      <c r="C22" s="19"/>
      <c r="D22" s="19" t="n">
        <f t="shared" ref="D22:M22" si="18">IF(D7="","",D7/VLOOKUP(D$1,deflator,2,FALSE))</f>
        <v>353555934.44234335</v>
      </c>
      <c r="E22" s="19" t="n">
        <f t="shared" si="18"/>
        <v>541917962.30701578</v>
      </c>
      <c r="F22" s="19" t="n">
        <f t="shared" si="18"/>
        <v>601701265.7472713</v>
      </c>
      <c r="G22" s="19" t="n">
        <f t="shared" si="18"/>
        <v>689034927.28388298</v>
      </c>
      <c r="H22" s="19" t="n">
        <f t="shared" si="18"/>
        <v>1106210599.3926501</v>
      </c>
      <c r="I22" s="19" t="n">
        <f t="shared" si="18"/>
        <v>2473904637.7992101</v>
      </c>
      <c r="J22" s="19" t="n">
        <f t="shared" si="18"/>
        <v>3144139427.7719073</v>
      </c>
      <c r="K22" s="19" t="n">
        <f t="shared" si="18"/>
        <v>2859995576.158895</v>
      </c>
      <c r="L22" s="83" t="n">
        <f t="shared" si="18"/>
        <v>2317524774.8161592</v>
      </c>
      <c r="M22" s="83" t="n">
        <f t="shared" si="18"/>
        <v>1634339352.6199999</v>
      </c>
      <c r="N22" s="23" t="n">
        <f>M22/G22</f>
        <v>2.3719252651856508</v>
      </c>
      <c r="O22" s="31" t="str">
        <f t="shared" si="8"/>
        <v>Ordnance &amp; Missiles</v>
      </c>
      <c r="P22" s="19" t="n">
        <f t="shared" si="2"/>
        <v>689034927.28388298</v>
      </c>
      <c r="Q22" s="19" t="n">
        <f t="shared" si="3"/>
        <v>2317524774.8161592</v>
      </c>
      <c r="R22" s="19" t="n">
        <f t="shared" si="4"/>
        <v>1634339352.6199999</v>
      </c>
      <c r="S22" s="46" t="n">
        <f t="shared" si="9"/>
        <v>-0.29479098977500851</v>
      </c>
      <c r="T22" s="47" t="n">
        <f t="shared" si="10"/>
        <v>1.3719252651856508</v>
      </c>
      <c r="U22" s="23" t="n">
        <f t="shared" si="11"/>
        <v>0.14993165455970775</v>
      </c>
      <c r="V22" s="23" t="n">
        <f t="shared" si="12"/>
        <v>-0.42855178999437737</v>
      </c>
      <c r="W22" s="19" t="n">
        <f t="shared" si="13"/>
        <v>-683185422.19615936</v>
      </c>
      <c r="X22" s="23" t="e">
        <f>G22/#REF!-1</f>
        <v>#REF!</v>
      </c>
    </row>
    <row r="23">
      <c r="A23" s="22" t="str">
        <f t="shared" si="5"/>
        <v>Air &amp; Missile Defense</v>
      </c>
      <c r="B23" s="19" t="str">
        <f t="shared" si="6"/>
      </c>
      <c r="C23" s="19"/>
      <c r="D23" s="19" t="str">
        <f t="shared" ref="D23:M23" si="19">IF(D8="","",D8/VLOOKUP(D$1,deflator,2,FALSE))</f>
      </c>
      <c r="E23" s="19" t="str">
        <f t="shared" si="19"/>
      </c>
      <c r="F23" s="19" t="str">
        <f t="shared" si="19"/>
      </c>
      <c r="G23" s="19" t="str">
        <f t="shared" si="19"/>
      </c>
      <c r="H23" s="19" t="str">
        <f t="shared" si="19"/>
      </c>
      <c r="I23" s="19" t="str">
        <f t="shared" si="19"/>
      </c>
      <c r="J23" s="19" t="str">
        <f t="shared" si="19"/>
      </c>
      <c r="K23" s="19" t="n">
        <f t="shared" si="19"/>
        <v>88362077.030843899</v>
      </c>
      <c r="L23" s="19" t="n">
        <f t="shared" si="19"/>
        <v>175569967.92701799</v>
      </c>
      <c r="M23" s="83" t="n">
        <f t="shared" si="19"/>
        <v>239101539</v>
      </c>
      <c r="O23" s="31" t="str">
        <f t="shared" si="8"/>
        <v>Air &amp; Missile Defense</v>
      </c>
      <c r="P23" s="19" t="str">
        <f t="shared" si="2"/>
      </c>
      <c r="Q23" s="19" t="n">
        <f t="shared" si="3"/>
        <v>175569967.92701799</v>
      </c>
      <c r="R23" s="19" t="n">
        <f t="shared" si="4"/>
        <v>239101539</v>
      </c>
      <c r="S23" s="47" t="n">
        <f t="shared" si="9"/>
        <v>0.36185898888693324</v>
      </c>
      <c r="T23" s="47" t="e">
        <f t="shared" si="10"/>
        <v>#VALUE!</v>
      </c>
      <c r="U23" s="23" t="n">
        <f t="shared" si="11"/>
        <v>2.1934789303441386E-2</v>
      </c>
      <c r="V23" s="23" t="n">
        <f t="shared" si="12"/>
        <v>1.7059293651114449</v>
      </c>
      <c r="W23" s="19" t="n">
        <f t="shared" si="13"/>
        <v>63531571.072982013</v>
      </c>
      <c r="X23" s="23" t="e">
        <f>G23/#REF!-1</f>
        <v>#VALUE!</v>
      </c>
    </row>
    <row r="24">
      <c r="A24" s="22" t="str">
        <f t="shared" si="5"/>
        <v>Space Systems</v>
      </c>
      <c r="B24" s="19" t="str">
        <f t="shared" si="6"/>
      </c>
      <c r="C24" s="19"/>
      <c r="D24" s="19" t="str">
        <f t="shared" ref="D24:M24" si="20">IF(D9="","",D9/VLOOKUP(D$1,deflator,2,FALSE))</f>
      </c>
      <c r="E24" s="19" t="str">
        <f t="shared" si="20"/>
      </c>
      <c r="F24" s="19" t="str">
        <f t="shared" si="20"/>
      </c>
      <c r="G24" s="19" t="str">
        <f t="shared" si="20"/>
      </c>
      <c r="H24" s="19" t="str">
        <f t="shared" si="20"/>
      </c>
      <c r="I24" s="19" t="n">
        <f t="shared" si="20"/>
        <v>72677698.0524479</v>
      </c>
      <c r="J24" s="19" t="n">
        <f t="shared" si="20"/>
        <v>1221104525.7919316</v>
      </c>
      <c r="K24" s="19" t="n">
        <f t="shared" si="20"/>
        <v>803352939.68974006</v>
      </c>
      <c r="L24" s="19" t="n">
        <f t="shared" si="20"/>
        <v>989184684.90044951</v>
      </c>
      <c r="M24" s="83" t="n">
        <f t="shared" si="20"/>
        <v>618005142.77999997</v>
      </c>
      <c r="O24" s="31" t="str">
        <f t="shared" si="8"/>
        <v>Space Systems</v>
      </c>
      <c r="P24" s="19" t="str">
        <f t="shared" si="2"/>
      </c>
      <c r="Q24" s="19" t="n">
        <f t="shared" si="3"/>
        <v>989184684.90044951</v>
      </c>
      <c r="R24" s="19" t="n">
        <f t="shared" si="4"/>
        <v>618005142.77999997</v>
      </c>
      <c r="S24" s="47" t="n">
        <f t="shared" si="9"/>
        <v>-0.37523785778972574</v>
      </c>
      <c r="T24" s="47" t="e">
        <f t="shared" si="10"/>
        <v>#VALUE!</v>
      </c>
      <c r="U24" s="23" t="n">
        <f t="shared" si="11"/>
        <v>5.669479440415693E-2</v>
      </c>
      <c r="V24" s="23" t="n">
        <f t="shared" si="12"/>
        <v>-0.23071776768666907</v>
      </c>
      <c r="W24" s="19" t="n">
        <f t="shared" si="13"/>
        <v>-371179542.12044954</v>
      </c>
      <c r="X24" s="23" t="e">
        <f>G24/#REF!-1</f>
        <v>#VALUE!</v>
      </c>
    </row>
    <row r="25">
      <c r="A25" s="22" t="str">
        <f t="shared" si="5"/>
        <v>Land Vehicles</v>
      </c>
      <c r="B25" s="19" t="n">
        <f t="shared" si="6"/>
        <v>4616578.4092930462</v>
      </c>
      <c r="C25" s="19"/>
      <c r="D25" s="19" t="str">
        <f t="shared" ref="D25:M25" si="21">IF(D10="","",D10/VLOOKUP(D$1,deflator,2,FALSE))</f>
      </c>
      <c r="E25" s="19" t="str">
        <f t="shared" si="21"/>
      </c>
      <c r="F25" s="19" t="str">
        <f t="shared" si="21"/>
      </c>
      <c r="G25" s="19" t="n">
        <f t="shared" si="21"/>
        <v>288916934.47827595</v>
      </c>
      <c r="H25" s="19" t="n">
        <f t="shared" si="21"/>
        <v>201553948.8526358</v>
      </c>
      <c r="I25" s="19" t="n">
        <f t="shared" si="21"/>
        <v>354031890.30399847</v>
      </c>
      <c r="J25" s="19" t="n">
        <f t="shared" si="21"/>
        <v>107449173.23130271</v>
      </c>
      <c r="K25" s="19" t="n">
        <f t="shared" si="21"/>
        <v>174071962.931743</v>
      </c>
      <c r="L25" s="19" t="n">
        <f t="shared" si="21"/>
        <v>185495165.47490716</v>
      </c>
      <c r="M25" s="83" t="n">
        <f t="shared" si="21"/>
        <v>113872998</v>
      </c>
      <c r="O25" s="31" t="str">
        <f t="shared" si="8"/>
        <v>Land Vehicles</v>
      </c>
      <c r="P25" s="19" t="n">
        <f t="shared" si="2"/>
        <v>288916934.47827595</v>
      </c>
      <c r="Q25" s="19" t="n">
        <f t="shared" si="3"/>
        <v>185495165.47490716</v>
      </c>
      <c r="R25" s="19" t="n">
        <f t="shared" si="4"/>
        <v>113872998</v>
      </c>
      <c r="S25" s="47" t="n">
        <f t="shared" si="9"/>
        <v>-0.38611339164306058</v>
      </c>
      <c r="T25" s="47" t="n">
        <f t="shared" si="10"/>
        <v>-0.60586250091005911</v>
      </c>
      <c r="U25" s="23" t="n">
        <f t="shared" si="11"/>
        <v>1.0446525057629188E-2</v>
      </c>
      <c r="V25" s="23" t="n">
        <f t="shared" si="12"/>
        <v>-0.34582803524395356</v>
      </c>
      <c r="W25" s="19" t="n">
        <f t="shared" si="13"/>
        <v>-71622167.47490716</v>
      </c>
      <c r="X25" s="23" t="e">
        <f>G25/#REF!-1</f>
        <v>#REF!</v>
      </c>
    </row>
    <row r="26">
      <c r="A26" s="22" t="str">
        <f t="shared" si="5"/>
        <v>Ships &amp; Submarines</v>
      </c>
      <c r="B26" s="19" t="str">
        <f t="shared" si="6"/>
      </c>
      <c r="C26" s="19"/>
      <c r="D26" s="19" t="str">
        <f t="shared" ref="D26:M26" si="22">IF(D11="","",D11/VLOOKUP(D$1,deflator,2,FALSE))</f>
      </c>
      <c r="E26" s="19" t="str">
        <f t="shared" si="22"/>
      </c>
      <c r="F26" s="19" t="str">
        <f t="shared" si="22"/>
      </c>
      <c r="G26" s="19" t="str">
        <f t="shared" si="22"/>
      </c>
      <c r="H26" s="19" t="str">
        <f t="shared" si="22"/>
      </c>
      <c r="I26" s="19" t="str">
        <f t="shared" si="22"/>
      </c>
      <c r="J26" s="19" t="str">
        <f t="shared" si="22"/>
      </c>
      <c r="K26" s="19" t="n">
        <f t="shared" si="22"/>
        <v>17738954.722687453</v>
      </c>
      <c r="L26" s="19" t="n">
        <f t="shared" si="22"/>
        <v>358288322.99794155</v>
      </c>
      <c r="M26" s="83" t="n">
        <f t="shared" si="22"/>
        <v>354359604.73000002</v>
      </c>
      <c r="O26" s="31" t="str">
        <f t="shared" si="8"/>
        <v>Ships &amp; Submarines</v>
      </c>
      <c r="P26" s="19" t="str">
        <f t="shared" si="2"/>
      </c>
      <c r="Q26" s="19" t="n">
        <f t="shared" si="3"/>
        <v>358288322.99794155</v>
      </c>
      <c r="R26" s="19" t="n">
        <f t="shared" si="4"/>
        <v>354359604.73000002</v>
      </c>
      <c r="S26" s="47" t="n">
        <f t="shared" si="9"/>
        <v>-1.0965242280486232E-2</v>
      </c>
      <c r="T26" s="47" t="e">
        <f t="shared" si="10"/>
        <v>#VALUE!</v>
      </c>
      <c r="U26" s="23" t="n">
        <f t="shared" si="11"/>
        <v>3.2508378239268977E-2</v>
      </c>
      <c r="V26" s="23" t="n">
        <f t="shared" si="12"/>
        <v>18.976352060743888</v>
      </c>
      <c r="W26" s="19" t="n">
        <f t="shared" si="13"/>
        <v>-3928718.2679415345</v>
      </c>
      <c r="X26" s="23" t="e">
        <f>G26/#REF!-1</f>
        <v>#VALUE!</v>
      </c>
    </row>
    <row r="27">
      <c r="A27" s="22" t="str">
        <f t="shared" si="5"/>
        <v>Aircraft</v>
      </c>
      <c r="B27" s="19" t="n">
        <f t="shared" si="6"/>
        <v>155404727.40783775</v>
      </c>
      <c r="C27" s="19"/>
      <c r="D27" s="19" t="n">
        <f t="shared" ref="D27:M27" si="23">IF(D12="","",D12/VLOOKUP(D$1,deflator,2,FALSE))</f>
        <v>14840027.490211057</v>
      </c>
      <c r="E27" s="19" t="n">
        <f t="shared" si="23"/>
        <v>-2980078.8566866252</v>
      </c>
      <c r="F27" s="19" t="str">
        <f t="shared" si="23"/>
      </c>
      <c r="G27" s="19" t="str">
        <f t="shared" si="23"/>
      </c>
      <c r="H27" s="19" t="n">
        <f t="shared" si="23"/>
        <v>2565348.9571959334</v>
      </c>
      <c r="I27" s="19" t="n">
        <f t="shared" si="23"/>
        <v>16874021.636635311</v>
      </c>
      <c r="J27" s="19" t="n">
        <f t="shared" si="23"/>
        <v>156029896.80566245</v>
      </c>
      <c r="K27" s="19" t="n">
        <f t="shared" si="23"/>
        <v>487479194.10158116</v>
      </c>
      <c r="L27" s="19" t="n">
        <f t="shared" si="23"/>
        <v>1451494448.1155226</v>
      </c>
      <c r="M27" s="83" t="n">
        <f t="shared" si="23"/>
        <v>2829836784.8499999</v>
      </c>
      <c r="O27" s="31" t="str">
        <f t="shared" si="8"/>
        <v>Aircraft</v>
      </c>
      <c r="P27" s="19" t="str">
        <f t="shared" si="2"/>
      </c>
      <c r="Q27" s="19" t="n">
        <f t="shared" si="3"/>
        <v>1451494448.1155226</v>
      </c>
      <c r="R27" s="19" t="n">
        <f t="shared" si="4"/>
        <v>2829836784.8499999</v>
      </c>
      <c r="S27" s="47" t="n">
        <f t="shared" si="9"/>
        <v>0.94960221068980388</v>
      </c>
      <c r="T27" s="49" t="e">
        <f t="shared" si="10"/>
        <v>#VALUE!</v>
      </c>
      <c r="U27" s="23" t="n">
        <f t="shared" si="11"/>
        <v>0.25960465958695789</v>
      </c>
      <c r="V27" s="23" t="n">
        <f t="shared" si="12"/>
        <v>4.8050411568135916</v>
      </c>
      <c r="W27" s="19" t="n">
        <f t="shared" si="13"/>
        <v>1378342336.7344773</v>
      </c>
      <c r="X27" s="23" t="e">
        <f>G27/#REF!-1</f>
        <v>#VALUE!</v>
      </c>
    </row>
    <row r="28">
      <c r="A28" s="22" t="str">
        <f t="shared" si="5"/>
        <v>Grand Total</v>
      </c>
      <c r="B28" s="19" t="n">
        <f t="shared" si="6"/>
        <v>504020806.8239944</v>
      </c>
      <c r="C28" s="19"/>
      <c r="D28" s="19" t="n">
        <f t="shared" ref="D28:M28" si="24">IF(D13="","",D13/VLOOKUP(D$1,deflator,2,FALSE))</f>
        <v>421159699.11443585</v>
      </c>
      <c r="E28" s="19" t="n">
        <f t="shared" si="24"/>
        <v>635181074.54079366</v>
      </c>
      <c r="F28" s="19" t="n">
        <f t="shared" si="24"/>
        <v>833476104.79268265</v>
      </c>
      <c r="G28" s="19" t="n">
        <f t="shared" si="24"/>
        <v>1704868475.0963326</v>
      </c>
      <c r="H28" s="19" t="n">
        <f t="shared" si="24"/>
        <v>2470201183.3488417</v>
      </c>
      <c r="I28" s="19" t="n">
        <f t="shared" si="24"/>
        <v>4514586199.301383</v>
      </c>
      <c r="J28" s="19" t="n">
        <f t="shared" si="24"/>
        <v>8306167254.0796061</v>
      </c>
      <c r="K28" s="19" t="n">
        <f t="shared" si="24"/>
        <v>18034808980.182587</v>
      </c>
      <c r="L28" s="19" t="n">
        <f t="shared" si="24"/>
        <v>15659820635.570944</v>
      </c>
      <c r="M28" s="83" t="n">
        <f t="shared" si="24"/>
        <v>10900562375.700001</v>
      </c>
      <c r="O28" s="31" t="str">
        <f t="shared" si="8"/>
        <v>Grand Total</v>
      </c>
      <c r="P28" s="19" t="n">
        <f t="shared" si="2"/>
        <v>1704868475.0963326</v>
      </c>
      <c r="Q28" s="19" t="n">
        <f t="shared" si="3"/>
        <v>15659820635.570944</v>
      </c>
      <c r="R28" s="19" t="n">
        <f t="shared" si="4"/>
        <v>10900562375.700001</v>
      </c>
      <c r="S28" s="47" t="n">
        <f t="shared" si="9"/>
        <v>-0.303915247219396</v>
      </c>
      <c r="T28" s="47" t="n">
        <f t="shared" si="10"/>
        <v>5.3937849370369007</v>
      </c>
      <c r="U28" s="23" t="e">
        <f>M44</f>
        <v>#REF!</v>
      </c>
      <c r="V28" s="23" t="n">
        <f t="shared" si="12"/>
        <v>-0.39558204427460242</v>
      </c>
      <c r="W28" s="19" t="n">
        <f t="shared" si="13"/>
        <v>-4759258259.8709431</v>
      </c>
      <c r="X28" s="23" t="e">
        <f>G28/#REF!-1</f>
        <v>#REF!</v>
      </c>
    </row>
    <row r="29">
      <c r="A29" s="22" t="s">
        <v>24</v>
      </c>
      <c r="B29" s="22" t="b">
        <f>B28=SUM(B17:B27)</f>
        <v>1</v>
      </c>
      <c r="C29" s="22"/>
      <c r="D29" s="22" t="b">
        <f t="shared" ref="D29:M29" si="25">D28=SUM(D17:D27)</f>
        <v>1</v>
      </c>
      <c r="E29" s="22" t="b">
        <f t="shared" si="25"/>
        <v>1</v>
      </c>
      <c r="F29" s="22" t="b">
        <f t="shared" si="25"/>
        <v>1</v>
      </c>
      <c r="G29" s="22" t="b">
        <f t="shared" si="25"/>
        <v>1</v>
      </c>
      <c r="H29" s="22" t="b">
        <f t="shared" si="25"/>
        <v>1</v>
      </c>
      <c r="I29" s="22" t="b">
        <f t="shared" si="25"/>
        <v>1</v>
      </c>
      <c r="J29" s="22" t="b">
        <f t="shared" si="25"/>
        <v>1</v>
      </c>
      <c r="K29" s="22" t="b">
        <f t="shared" si="25"/>
        <v>1</v>
      </c>
      <c r="L29" s="22" t="b">
        <f t="shared" si="25"/>
        <v>1</v>
      </c>
      <c r="M29" s="22" t="b">
        <f t="shared" si="25"/>
        <v>1</v>
      </c>
    </row>
    <row r="30">
      <c r="A30" s="22"/>
      <c r="I30" s="2"/>
      <c r="J30" s="2"/>
      <c r="K30" s="2"/>
      <c r="L30" s="2"/>
      <c r="M30" s="2"/>
    </row>
    <row r="31">
      <c r="A31" s="22"/>
      <c r="I31" s="2"/>
      <c r="J31" s="2"/>
      <c r="K31" s="2"/>
      <c r="L31" s="2"/>
      <c r="M31" s="2"/>
    </row>
    <row r="32">
      <c r="A32" s="29" t="str">
        <f t="shared" ref="A32:A42" si="26">A17</f>
        <v>Other Knowledge Based</v>
      </c>
      <c r="B32" s="10" t="n">
        <f t="shared" ref="B32:B42" si="27">B17/B$28</f>
        <v>0.40704105795639811</v>
      </c>
      <c r="C32" s="10"/>
      <c r="D32" s="10" t="n">
        <f t="shared" ref="D32:M32" si="28">D17/D$28</f>
        <v>0.11835783597364745</v>
      </c>
      <c r="E32" s="10" t="n">
        <f t="shared" si="28"/>
        <v>0.14935110859501266</v>
      </c>
      <c r="F32" s="10" t="n">
        <f t="shared" si="28"/>
        <v>0.27647326100937053</v>
      </c>
      <c r="G32" s="10" t="n">
        <f t="shared" si="28"/>
        <v>0.42488945974409725</v>
      </c>
      <c r="H32" s="10" t="n">
        <f t="shared" si="28"/>
        <v>0.4309234978901535</v>
      </c>
      <c r="I32" s="10" t="n">
        <f t="shared" si="28"/>
        <v>0.27890256528123886</v>
      </c>
      <c r="J32" s="10" t="n">
        <f t="shared" si="28"/>
        <v>0.32507868631637798</v>
      </c>
      <c r="K32" s="10" t="n">
        <f t="shared" si="28"/>
        <v>0.6935124276899356</v>
      </c>
      <c r="L32" s="10" t="n">
        <f t="shared" si="28"/>
        <v>0.50349295625018919</v>
      </c>
      <c r="M32" s="10" t="n">
        <f t="shared" si="28"/>
        <v>0.33189284574482103</v>
      </c>
    </row>
    <row r="33">
      <c r="A33" s="29" t="str">
        <f t="shared" si="26"/>
        <v>Other Services</v>
      </c>
      <c r="B33" s="10" t="e">
        <f t="shared" si="27"/>
        <v>#VALUE!</v>
      </c>
      <c r="C33" s="10"/>
      <c r="D33" s="10" t="e">
        <f t="shared" ref="D33:M33" si="29">D18/D$28</f>
        <v>#VALUE!</v>
      </c>
      <c r="E33" s="10" t="e">
        <f t="shared" si="29"/>
        <v>#VALUE!</v>
      </c>
      <c r="F33" s="10" t="e">
        <f t="shared" si="29"/>
        <v>#VALUE!</v>
      </c>
      <c r="G33" s="10" t="e">
        <f t="shared" si="29"/>
        <v>#VALUE!</v>
      </c>
      <c r="H33" s="10" t="e">
        <f t="shared" si="29"/>
        <v>#VALUE!</v>
      </c>
      <c r="I33" s="10" t="e">
        <f t="shared" si="29"/>
        <v>#VALUE!</v>
      </c>
      <c r="J33" s="10" t="e">
        <f t="shared" si="29"/>
        <v>#VALUE!</v>
      </c>
      <c r="K33" s="10" t="n">
        <f t="shared" si="29"/>
        <v>1.5443040014136036E-4</v>
      </c>
      <c r="L33" s="10" t="n">
        <f t="shared" si="29"/>
        <v>4.4338572647362483E-2</v>
      </c>
      <c r="M33" s="10" t="n">
        <f t="shared" si="29"/>
        <v>3.4173055954471232E-4</v>
      </c>
    </row>
    <row r="34">
      <c r="A34" s="29" t="str">
        <f t="shared" si="26"/>
        <v>Other Products</v>
      </c>
      <c r="B34" s="10" t="e">
        <f t="shared" si="27"/>
        <v>#VALUE!</v>
      </c>
      <c r="C34" s="10"/>
      <c r="D34" s="10" t="e">
        <f t="shared" ref="D34:M34" si="30">D19/D$28</f>
        <v>#VALUE!</v>
      </c>
      <c r="E34" s="10" t="e">
        <f t="shared" si="30"/>
        <v>#VALUE!</v>
      </c>
      <c r="F34" s="10" t="e">
        <f t="shared" si="30"/>
        <v>#VALUE!</v>
      </c>
      <c r="G34" s="10" t="e">
        <f t="shared" si="30"/>
        <v>#VALUE!</v>
      </c>
      <c r="H34" s="10" t="n">
        <f t="shared" si="30"/>
        <v>2.7126853137262225E-5</v>
      </c>
      <c r="I34" s="10" t="n">
        <f t="shared" si="30"/>
        <v>6.5716238942316206E-3</v>
      </c>
      <c r="J34" s="10" t="n">
        <f t="shared" si="30"/>
        <v>1.8076067120267329E-2</v>
      </c>
      <c r="K34" s="10" t="n">
        <f t="shared" si="30"/>
        <v>8.0759324145525061E-3</v>
      </c>
      <c r="L34" s="10" t="n">
        <f t="shared" si="30"/>
        <v>3.1778858559568045E-2</v>
      </c>
      <c r="M34" s="10" t="n">
        <f t="shared" si="30"/>
        <v>2.8866676010355228E-2</v>
      </c>
    </row>
    <row r="35">
      <c r="A35" s="29" t="str">
        <f t="shared" si="26"/>
        <v>Facilities &amp; Construction</v>
      </c>
      <c r="B35" s="10" t="e">
        <f t="shared" si="27"/>
        <v>#VALUE!</v>
      </c>
      <c r="C35" s="10"/>
      <c r="D35" s="10" t="e">
        <f t="shared" ref="D35:M35" si="31">D20/D$28</f>
        <v>#VALUE!</v>
      </c>
      <c r="E35" s="10" t="e">
        <f t="shared" si="31"/>
        <v>#VALUE!</v>
      </c>
      <c r="F35" s="10" t="e">
        <f t="shared" si="31"/>
        <v>#VALUE!</v>
      </c>
      <c r="G35" s="10" t="e">
        <f t="shared" si="31"/>
        <v>#VALUE!</v>
      </c>
      <c r="H35" s="10" t="e">
        <f t="shared" si="31"/>
        <v>#VALUE!</v>
      </c>
      <c r="I35" s="10" t="n">
        <f t="shared" si="31"/>
        <v>9.6308765131756401E-6</v>
      </c>
      <c r="J35" s="10" t="n">
        <f t="shared" si="31"/>
        <v>4.3824790402937703E-4</v>
      </c>
      <c r="K35" s="10" t="n">
        <f t="shared" si="31"/>
        <v>3.606951753467952E-4</v>
      </c>
      <c r="L35" s="10" t="n">
        <f t="shared" si="31"/>
        <v>1.0392976438075045E-3</v>
      </c>
      <c r="M35" s="10" t="n">
        <f t="shared" si="31"/>
        <v>4.9733034307341125E-3</v>
      </c>
    </row>
    <row r="36">
      <c r="A36" s="29" t="str">
        <f t="shared" si="26"/>
        <v>Electronics, Comms &amp; Sensors</v>
      </c>
      <c r="B36" s="10" t="n">
        <f t="shared" si="27"/>
        <v>4.8087373220788753E-3</v>
      </c>
      <c r="C36" s="10"/>
      <c r="D36" s="10" t="n">
        <f t="shared" ref="D36:M36" si="32">D21/D$28</f>
        <v>6.9241824455571538E-3</v>
      </c>
      <c r="E36" s="10" t="n">
        <f t="shared" si="32"/>
        <v>2.1697646615527759E-3</v>
      </c>
      <c r="F36" s="10" t="n">
        <f t="shared" si="32"/>
        <v>1.6089032094376008E-3</v>
      </c>
      <c r="G36" s="10" t="n">
        <f t="shared" si="32"/>
        <v>1.4874860159559524E-3</v>
      </c>
      <c r="H36" s="10" t="n">
        <f t="shared" si="32"/>
        <v>3.8594647101299284E-2</v>
      </c>
      <c r="I36" s="10" t="n">
        <f t="shared" si="32"/>
        <v>6.8280153212329456E-2</v>
      </c>
      <c r="J36" s="10" t="n">
        <f t="shared" si="32"/>
        <v>9.9143596417167357E-2</v>
      </c>
      <c r="K36" s="10" t="n">
        <f t="shared" si="32"/>
        <v>5.2204934802632434E-2</v>
      </c>
      <c r="L36" s="10" t="n">
        <f t="shared" si="32"/>
        <v>6.9566144843520167E-2</v>
      </c>
      <c r="M36" s="10" t="n">
        <f t="shared" si="32"/>
        <v>0.10280464310338271</v>
      </c>
    </row>
    <row r="37">
      <c r="A37" s="29" t="str">
        <f t="shared" si="26"/>
        <v>Ordnance &amp; Missiles</v>
      </c>
      <c r="B37" s="10" t="n">
        <f t="shared" si="27"/>
        <v>0.27066072085382475</v>
      </c>
      <c r="C37" s="10"/>
      <c r="D37" s="10" t="n">
        <f t="shared" ref="D37:M37" si="33">D22/D$28</f>
        <v>0.83948187631855187</v>
      </c>
      <c r="E37" s="10" t="n">
        <f t="shared" si="33"/>
        <v>0.85317082644314812</v>
      </c>
      <c r="F37" s="10" t="n">
        <f t="shared" si="33"/>
        <v>0.72191783578119184</v>
      </c>
      <c r="G37" s="10" t="n">
        <f t="shared" si="33"/>
        <v>0.40415723403234932</v>
      </c>
      <c r="H37" s="10" t="n">
        <f t="shared" si="33"/>
        <v>0.44782206682168491</v>
      </c>
      <c r="I37" s="10" t="n">
        <f t="shared" si="33"/>
        <v>0.54798037485296847</v>
      </c>
      <c r="J37" s="10" t="n">
        <f t="shared" si="33"/>
        <v>0.37853071478035205</v>
      </c>
      <c r="K37" s="10" t="n">
        <f t="shared" si="33"/>
        <v>0.15858197219064418</v>
      </c>
      <c r="L37" s="10" t="n">
        <f t="shared" si="33"/>
        <v>0.14799178284021669</v>
      </c>
      <c r="M37" s="10" t="n">
        <f t="shared" si="33"/>
        <v>0.14993165455970775</v>
      </c>
    </row>
    <row r="38">
      <c r="A38" s="29" t="str">
        <f t="shared" si="26"/>
        <v>Air &amp; Missile Defense</v>
      </c>
      <c r="B38" s="10" t="e">
        <f t="shared" si="27"/>
        <v>#VALUE!</v>
      </c>
      <c r="C38" s="10"/>
      <c r="D38" s="10" t="e">
        <f t="shared" ref="D38:M38" si="34">D23/D$28</f>
        <v>#VALUE!</v>
      </c>
      <c r="E38" s="10" t="e">
        <f t="shared" si="34"/>
        <v>#VALUE!</v>
      </c>
      <c r="F38" s="10" t="e">
        <f t="shared" si="34"/>
        <v>#VALUE!</v>
      </c>
      <c r="G38" s="10" t="e">
        <f t="shared" si="34"/>
        <v>#VALUE!</v>
      </c>
      <c r="H38" s="10" t="e">
        <f t="shared" si="34"/>
        <v>#VALUE!</v>
      </c>
      <c r="I38" s="10" t="e">
        <f t="shared" si="34"/>
        <v>#VALUE!</v>
      </c>
      <c r="J38" s="10" t="e">
        <f t="shared" si="34"/>
        <v>#VALUE!</v>
      </c>
      <c r="K38" s="10" t="n">
        <f t="shared" si="34"/>
        <v>4.8995294115917664E-3</v>
      </c>
      <c r="L38" s="10" t="n">
        <f t="shared" si="34"/>
        <v>1.1211492903578641E-2</v>
      </c>
      <c r="M38" s="10" t="n">
        <f t="shared" si="34"/>
        <v>2.1934789303441386E-2</v>
      </c>
    </row>
    <row r="39">
      <c r="A39" s="29" t="str">
        <f t="shared" si="26"/>
        <v>Space Systems</v>
      </c>
      <c r="B39" s="10" t="e">
        <f t="shared" si="27"/>
        <v>#VALUE!</v>
      </c>
      <c r="C39" s="10"/>
      <c r="D39" s="10" t="e">
        <f t="shared" ref="D39:M39" si="35">D24/D$28</f>
        <v>#VALUE!</v>
      </c>
      <c r="E39" s="10" t="e">
        <f t="shared" si="35"/>
        <v>#VALUE!</v>
      </c>
      <c r="F39" s="10" t="e">
        <f t="shared" si="35"/>
        <v>#VALUE!</v>
      </c>
      <c r="G39" s="10" t="e">
        <f t="shared" si="35"/>
        <v>#VALUE!</v>
      </c>
      <c r="H39" s="10" t="e">
        <f t="shared" si="35"/>
        <v>#VALUE!</v>
      </c>
      <c r="I39" s="10" t="n">
        <f t="shared" si="35"/>
        <v>1.609841851368228E-2</v>
      </c>
      <c r="J39" s="10" t="n">
        <f t="shared" si="35"/>
        <v>0.14701179117145532</v>
      </c>
      <c r="K39" s="10" t="n">
        <f t="shared" si="35"/>
        <v>4.4544577132616066E-2</v>
      </c>
      <c r="L39" s="10" t="n">
        <f t="shared" si="35"/>
        <v>6.3167050754945289E-2</v>
      </c>
      <c r="M39" s="10" t="n">
        <f t="shared" si="35"/>
        <v>5.669479440415693E-2</v>
      </c>
    </row>
    <row r="40">
      <c r="A40" s="29" t="str">
        <f t="shared" si="26"/>
        <v>Land Vehicles</v>
      </c>
      <c r="B40" s="10" t="n">
        <f t="shared" si="27"/>
        <v>9.1594996611026203E-3</v>
      </c>
      <c r="C40" s="10"/>
      <c r="D40" s="10" t="e">
        <f t="shared" ref="D40:M40" si="36">D25/D$28</f>
        <v>#VALUE!</v>
      </c>
      <c r="E40" s="10" t="e">
        <f t="shared" si="36"/>
        <v>#VALUE!</v>
      </c>
      <c r="F40" s="10" t="e">
        <f t="shared" si="36"/>
        <v>#VALUE!</v>
      </c>
      <c r="G40" s="10" t="n">
        <f t="shared" si="36"/>
        <v>0.16946582020759746</v>
      </c>
      <c r="H40" s="10" t="n">
        <f t="shared" si="36"/>
        <v>8.1594143105133618E-2</v>
      </c>
      <c r="I40" s="10" t="n">
        <f t="shared" si="36"/>
        <v>7.8419565974570102E-2</v>
      </c>
      <c r="J40" s="10" t="n">
        <f t="shared" si="36"/>
        <v>1.2936071468887004E-2</v>
      </c>
      <c r="K40" s="10" t="n">
        <f t="shared" si="36"/>
        <v>9.6519992600432123E-3</v>
      </c>
      <c r="L40" s="10" t="n">
        <f t="shared" si="36"/>
        <v>1.1845293109779234E-2</v>
      </c>
      <c r="M40" s="10" t="n">
        <f t="shared" si="36"/>
        <v>1.0446525057629188E-2</v>
      </c>
    </row>
    <row r="41">
      <c r="A41" s="29" t="str">
        <f t="shared" si="26"/>
        <v>Ships &amp; Submarines</v>
      </c>
      <c r="B41" s="10" t="e">
        <f t="shared" si="27"/>
        <v>#VALUE!</v>
      </c>
      <c r="C41" s="10"/>
      <c r="D41" s="10" t="e">
        <f t="shared" ref="D41:M41" si="37">D26/D$28</f>
        <v>#VALUE!</v>
      </c>
      <c r="E41" s="10" t="e">
        <f t="shared" si="37"/>
        <v>#VALUE!</v>
      </c>
      <c r="F41" s="10" t="e">
        <f t="shared" si="37"/>
        <v>#VALUE!</v>
      </c>
      <c r="G41" s="10" t="e">
        <f t="shared" si="37"/>
        <v>#VALUE!</v>
      </c>
      <c r="H41" s="10" t="e">
        <f t="shared" si="37"/>
        <v>#VALUE!</v>
      </c>
      <c r="I41" s="10" t="e">
        <f t="shared" si="37"/>
        <v>#VALUE!</v>
      </c>
      <c r="J41" s="10" t="e">
        <f t="shared" si="37"/>
        <v>#VALUE!</v>
      </c>
      <c r="K41" s="10" t="n">
        <f t="shared" si="37"/>
        <v>9.8359537615173897E-4</v>
      </c>
      <c r="L41" s="10" t="n">
        <f t="shared" si="37"/>
        <v>2.2879465310355944E-2</v>
      </c>
      <c r="M41" s="10" t="n">
        <f t="shared" si="37"/>
        <v>3.2508378239268977E-2</v>
      </c>
    </row>
    <row r="42">
      <c r="A42" s="29" t="str">
        <f t="shared" si="26"/>
        <v>Aircraft</v>
      </c>
      <c r="B42" s="10" t="n">
        <f t="shared" si="27"/>
        <v>0.30832998420659558</v>
      </c>
      <c r="C42" s="10"/>
      <c r="D42" s="10" t="n">
        <f t="shared" ref="D42:M42" si="38">D27/D$28</f>
        <v>3.5236105262243488E-2</v>
      </c>
      <c r="E42" s="10" t="n">
        <f t="shared" si="38"/>
        <v>-4.6916996997133191E-3</v>
      </c>
      <c r="F42" s="10" t="e">
        <f t="shared" si="38"/>
        <v>#VALUE!</v>
      </c>
      <c r="G42" s="10" t="e">
        <f t="shared" si="38"/>
        <v>#VALUE!</v>
      </c>
      <c r="H42" s="10" t="n">
        <f t="shared" si="38"/>
        <v>1.0385182285914463E-3</v>
      </c>
      <c r="I42" s="10" t="n">
        <f t="shared" si="38"/>
        <v>3.7376673944660775E-3</v>
      </c>
      <c r="J42" s="10" t="n">
        <f t="shared" si="38"/>
        <v>1.8784824821463566E-2</v>
      </c>
      <c r="K42" s="10" t="n">
        <f t="shared" si="38"/>
        <v>2.7029906146344217E-2</v>
      </c>
      <c r="L42" s="10" t="n">
        <f t="shared" si="38"/>
        <v>9.2689085136676744E-2</v>
      </c>
      <c r="M42" s="10" t="n">
        <f t="shared" si="38"/>
        <v>0.25960465958695789</v>
      </c>
    </row>
    <row r="43">
      <c r="A43" s="29" t="e">
        <f>#REF!</f>
        <v>#REF!</v>
      </c>
      <c r="B43" s="10" t="e">
        <f>#REF!/B$28</f>
        <v>#REF!</v>
      </c>
      <c r="C43" s="10"/>
      <c r="D43" s="10" t="e">
        <f>#REF!/D$28</f>
        <v>#REF!</v>
      </c>
      <c r="E43" s="10" t="e">
        <f>#REF!/E$28</f>
        <v>#REF!</v>
      </c>
      <c r="F43" s="10" t="e">
        <f>#REF!/F$28</f>
        <v>#REF!</v>
      </c>
      <c r="G43" s="10" t="e">
        <f>#REF!/G$28</f>
        <v>#REF!</v>
      </c>
      <c r="H43" s="10" t="e">
        <f>#REF!/H$28</f>
        <v>#REF!</v>
      </c>
      <c r="I43" s="10" t="e">
        <f>#REF!/I$28</f>
        <v>#REF!</v>
      </c>
      <c r="J43" s="10" t="e">
        <f>#REF!/J$28</f>
        <v>#REF!</v>
      </c>
      <c r="K43" s="10" t="e">
        <f>#REF!/K$28</f>
        <v>#REF!</v>
      </c>
      <c r="L43" s="10" t="e">
        <f>#REF!/L$28</f>
        <v>#REF!</v>
      </c>
      <c r="M43" s="10" t="e">
        <f>#REF!/M$28</f>
        <v>#REF!</v>
      </c>
    </row>
    <row r="44">
      <c r="A44" s="1" t="s">
        <v>24</v>
      </c>
      <c r="B44" s="10" t="e">
        <f>IF(SUM(B32:B43)=1,SUM(B32:B43),FALSE)</f>
        <v>#VALUE!</v>
      </c>
      <c r="C44" s="10"/>
      <c r="D44" s="10" t="e">
        <f t="shared" ref="D44:M44" si="39">IF(SUM(D32:D43)=1,SUM(D32:D43),FALSE)</f>
        <v>#VALUE!</v>
      </c>
      <c r="E44" s="10" t="e">
        <f t="shared" si="39"/>
        <v>#VALUE!</v>
      </c>
      <c r="F44" s="10" t="e">
        <f t="shared" si="39"/>
        <v>#VALUE!</v>
      </c>
      <c r="G44" s="10" t="e">
        <f t="shared" si="39"/>
        <v>#VALUE!</v>
      </c>
      <c r="H44" s="10" t="e">
        <f t="shared" si="39"/>
        <v>#VALUE!</v>
      </c>
      <c r="I44" s="10" t="e">
        <f t="shared" si="39"/>
        <v>#VALUE!</v>
      </c>
      <c r="J44" s="10" t="e">
        <f t="shared" si="39"/>
        <v>#VALUE!</v>
      </c>
      <c r="K44" s="10" t="e">
        <f t="shared" si="39"/>
        <v>#REF!</v>
      </c>
      <c r="L44" s="10" t="e">
        <f t="shared" si="39"/>
        <v>#REF!</v>
      </c>
      <c r="M44" s="10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1" topLeftCell="B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8671875" hidden="0" customWidth="1"/>
    <col min="2" max="2" width="8" hidden="1" customWidth="1"/>
    <col min="3" max="3" width="7.88671875" hidden="1" customWidth="1"/>
    <col min="4" max="4" width="7.88671875" hidden="1" customWidth="1"/>
    <col min="5" max="5" width="9.88671875" hidden="1" customWidth="1"/>
    <col min="6" max="6" width="9.88671875" hidden="1" customWidth="1"/>
    <col min="7" max="7" width="10.88671875" hidden="1" customWidth="1"/>
    <col min="8" max="8" width="10.88671875" hidden="1" customWidth="1"/>
    <col min="9" max="9" width="10.88671875" hidden="1" customWidth="1"/>
    <col min="10" max="10" width="7.88671875" hidden="1" customWidth="1"/>
    <col min="11" max="11" width="7.88671875" hidden="1" customWidth="1"/>
    <col min="12" max="12" width="7.88671875" hidden="1" customWidth="1"/>
    <col min="13" max="13" width="7.88671875" hidden="1" customWidth="1"/>
    <col min="14" max="14" width="7.88671875" hidden="1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</cols>
  <sheetData>
    <row r="1">
      <c r="A1" s="1" t="s">
        <v>95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>
      <c r="A2" s="22" t="s">
        <v>94</v>
      </c>
      <c r="L2" s="19" t="n">
        <v>74734263.211500004</v>
      </c>
      <c r="M2" s="19" t="n">
        <v>651380321.62689996</v>
      </c>
      <c r="N2" s="19" t="n">
        <v>2368161460.2788</v>
      </c>
      <c r="O2" s="19" t="n">
        <v>387322869.02270001</v>
      </c>
      <c r="P2" s="19" t="n">
        <v>867173736.755</v>
      </c>
      <c r="Q2" s="19" t="n">
        <v>1793294442.1152</v>
      </c>
      <c r="R2" s="19" t="n">
        <v>8986530381.4568005</v>
      </c>
      <c r="S2" s="19" t="n">
        <v>28853574136.0881</v>
      </c>
      <c r="T2" s="19" t="n">
        <v>32927067509.198399</v>
      </c>
      <c r="U2" s="19" t="n">
        <v>27985395232.931801</v>
      </c>
      <c r="V2" s="19" t="n">
        <v>26925939144.233101</v>
      </c>
      <c r="W2" s="19" t="n">
        <v>25383687854.375801</v>
      </c>
      <c r="X2" s="19" t="n">
        <v>23787504920.623001</v>
      </c>
      <c r="Y2" s="19" t="n">
        <v>19382392583.226101</v>
      </c>
      <c r="Z2" s="19" t="n">
        <v>30746772021.980701</v>
      </c>
      <c r="AA2" s="19" t="n">
        <v>27795380312.430199</v>
      </c>
      <c r="AB2" s="19" t="n">
        <v>28805789808.569698</v>
      </c>
      <c r="AC2" s="19" t="n">
        <v>29380061003.652199</v>
      </c>
      <c r="AD2" s="19" t="n">
        <v>33683816839.441399</v>
      </c>
      <c r="AE2" s="19" t="n">
        <v>28425232580.614498</v>
      </c>
      <c r="AF2" s="19" t="n">
        <v>28180294990.008202</v>
      </c>
      <c r="AG2" s="19" t="n">
        <v>28903444272.5256</v>
      </c>
      <c r="AH2" s="19" t="n">
        <v>37196056128.799599</v>
      </c>
    </row>
    <row r="3">
      <c r="A3" s="22" t="s">
        <v>93</v>
      </c>
      <c r="L3" s="19" t="n">
        <v>343143083.98189998</v>
      </c>
      <c r="M3" s="19" t="n">
        <v>512644115.16219997</v>
      </c>
      <c r="N3" s="19" t="n">
        <v>1551584506.2706001</v>
      </c>
      <c r="O3" s="19" t="n">
        <v>3166422553.0117002</v>
      </c>
      <c r="P3" s="19" t="n">
        <v>3417904548.6293998</v>
      </c>
      <c r="Q3" s="19" t="n">
        <v>6664511713.4476004</v>
      </c>
      <c r="R3" s="19" t="n">
        <v>12823109073.123199</v>
      </c>
      <c r="S3" s="19" t="n">
        <v>32569085750.852901</v>
      </c>
      <c r="T3" s="19" t="n">
        <v>41280009155.539001</v>
      </c>
      <c r="U3" s="19" t="n">
        <v>38821614630.910202</v>
      </c>
      <c r="V3" s="19" t="n">
        <v>41828439775.151001</v>
      </c>
      <c r="W3" s="19" t="n">
        <v>45956576086.689903</v>
      </c>
      <c r="X3" s="19" t="n">
        <v>41292376558.069504</v>
      </c>
      <c r="Y3" s="19" t="n">
        <v>27466301025.5896</v>
      </c>
      <c r="Z3" s="19" t="n">
        <v>24160509911.494999</v>
      </c>
      <c r="AA3" s="19" t="n">
        <v>26125702552.733601</v>
      </c>
      <c r="AB3" s="19" t="n">
        <v>24403593432.989101</v>
      </c>
      <c r="AC3" s="19" t="n">
        <v>33231234836.637001</v>
      </c>
      <c r="AD3" s="19" t="n">
        <v>28223725329.3186</v>
      </c>
      <c r="AE3" s="19" t="n">
        <v>25022054392.154202</v>
      </c>
      <c r="AF3" s="19" t="n">
        <v>28271067074.708698</v>
      </c>
      <c r="AG3" s="19" t="n">
        <v>33307847113.324799</v>
      </c>
      <c r="AH3" s="19" t="n">
        <v>35038766999.566597</v>
      </c>
    </row>
    <row r="4">
      <c r="A4" s="22" t="s">
        <v>92</v>
      </c>
      <c r="B4" s="1" t="n">
        <v>2200000</v>
      </c>
      <c r="C4" s="1" t="n">
        <v>387000</v>
      </c>
      <c r="D4" s="1" t="n">
        <v>2335875</v>
      </c>
      <c r="E4" s="1" t="n">
        <v>4100000</v>
      </c>
      <c r="F4" s="1" t="n">
        <v>1450000</v>
      </c>
      <c r="G4" s="1" t="n">
        <v>600000</v>
      </c>
      <c r="H4" s="1" t="n">
        <v>-245000</v>
      </c>
      <c r="L4" s="19" t="n">
        <v>995882938.29040003</v>
      </c>
      <c r="M4" s="19" t="n">
        <v>1721774082.7525001</v>
      </c>
      <c r="N4" s="19" t="n">
        <v>3795325537.2677999</v>
      </c>
      <c r="O4" s="19" t="n">
        <v>8252707034.8617001</v>
      </c>
      <c r="P4" s="19" t="n">
        <v>6009659447.8282003</v>
      </c>
      <c r="Q4" s="19" t="n">
        <v>8144957842.5763998</v>
      </c>
      <c r="R4" s="19" t="n">
        <v>13533320831.6283</v>
      </c>
      <c r="S4" s="19" t="n">
        <v>41077082691.888298</v>
      </c>
      <c r="T4" s="19" t="n">
        <v>53088966473.818199</v>
      </c>
      <c r="U4" s="19" t="n">
        <v>62162337873.0952</v>
      </c>
      <c r="V4" s="19" t="n">
        <v>65979975873.575699</v>
      </c>
      <c r="W4" s="19" t="n">
        <v>67159625346.901299</v>
      </c>
      <c r="X4" s="19" t="n">
        <v>62601163534.642502</v>
      </c>
      <c r="Y4" s="19" t="n">
        <v>50539126429.767998</v>
      </c>
      <c r="Z4" s="19" t="n">
        <v>51540551317.634804</v>
      </c>
      <c r="AA4" s="19" t="n">
        <v>48770798539.295998</v>
      </c>
      <c r="AB4" s="19" t="n">
        <v>50284234718.146301</v>
      </c>
      <c r="AC4" s="19" t="n">
        <v>49643715607.934799</v>
      </c>
      <c r="AD4" s="19" t="n">
        <v>55218588812.1623</v>
      </c>
      <c r="AE4" s="19" t="n">
        <v>54794017523.1987</v>
      </c>
      <c r="AF4" s="19" t="n">
        <v>63591669275.552902</v>
      </c>
      <c r="AG4" s="19" t="n">
        <v>71696596521.525803</v>
      </c>
      <c r="AH4" s="19" t="n">
        <v>67780932728.229897</v>
      </c>
    </row>
    <row r="5">
      <c r="A5" s="22" t="s">
        <v>91</v>
      </c>
      <c r="K5" s="1" t="n">
        <v>3325939</v>
      </c>
      <c r="L5" s="19" t="n">
        <v>1135593048.9812</v>
      </c>
      <c r="M5" s="19" t="n">
        <v>4067937041.4717999</v>
      </c>
      <c r="N5" s="19" t="n">
        <v>2792693264.6062999</v>
      </c>
      <c r="O5" s="19" t="n">
        <v>5571766955.4327002</v>
      </c>
      <c r="P5" s="19" t="n">
        <v>5620711523.7356005</v>
      </c>
      <c r="Q5" s="19" t="n">
        <v>9249944035.8232994</v>
      </c>
      <c r="R5" s="19" t="n">
        <v>16313105999.320601</v>
      </c>
      <c r="S5" s="19" t="n">
        <v>49317656825.889702</v>
      </c>
      <c r="T5" s="19" t="n">
        <v>64368328194.997299</v>
      </c>
      <c r="U5" s="19" t="n">
        <v>71984940214.294296</v>
      </c>
      <c r="V5" s="19" t="n">
        <v>67754978414.387199</v>
      </c>
      <c r="W5" s="19" t="n">
        <v>64590703986.358398</v>
      </c>
      <c r="X5" s="19" t="n">
        <v>67600449312.0504</v>
      </c>
      <c r="Y5" s="19" t="n">
        <v>51207024816.834198</v>
      </c>
      <c r="Z5" s="19" t="n">
        <v>41646318801.192497</v>
      </c>
      <c r="AA5" s="19" t="n">
        <v>42797866233.249702</v>
      </c>
      <c r="AB5" s="19" t="n">
        <v>47604599900.522797</v>
      </c>
      <c r="AC5" s="19" t="n">
        <v>57417582802.440697</v>
      </c>
      <c r="AD5" s="19" t="n">
        <v>65349791331.384003</v>
      </c>
      <c r="AE5" s="19" t="n">
        <v>72771054780.524704</v>
      </c>
      <c r="AF5" s="19" t="n">
        <v>92910146052.974106</v>
      </c>
      <c r="AG5" s="19" t="n">
        <v>59642226682.514198</v>
      </c>
      <c r="AH5" s="19" t="n">
        <v>64926634685.570801</v>
      </c>
    </row>
    <row r="6">
      <c r="A6" s="22" t="s">
        <v>90</v>
      </c>
      <c r="B6" s="1" t="n">
        <v>1135000</v>
      </c>
      <c r="C6" s="1" t="n">
        <v>3869000</v>
      </c>
      <c r="E6" s="1" t="n">
        <v>2766869</v>
      </c>
      <c r="F6" s="1" t="n">
        <v>1621810</v>
      </c>
      <c r="G6" s="1" t="n">
        <v>486569</v>
      </c>
      <c r="H6" s="1" t="n">
        <v>262350</v>
      </c>
      <c r="K6" s="1" t="n">
        <v>2850000</v>
      </c>
      <c r="L6" s="19" t="n">
        <v>2488488999.5</v>
      </c>
      <c r="M6" s="19" t="n">
        <v>3583957397.1739001</v>
      </c>
      <c r="N6" s="19" t="n">
        <v>5814182755.0032997</v>
      </c>
      <c r="O6" s="19" t="n">
        <v>7422257917.9743004</v>
      </c>
      <c r="P6" s="19" t="n">
        <v>12426924424.976101</v>
      </c>
      <c r="Q6" s="19" t="n">
        <v>12419814135.746</v>
      </c>
      <c r="R6" s="19" t="n">
        <v>17677199481.875999</v>
      </c>
      <c r="S6" s="19" t="n">
        <v>43002041756.501999</v>
      </c>
      <c r="T6" s="19" t="n">
        <v>61457781271.386101</v>
      </c>
      <c r="U6" s="19" t="n">
        <v>64899036462.690498</v>
      </c>
      <c r="V6" s="19" t="n">
        <v>63574178116.928596</v>
      </c>
      <c r="W6" s="19" t="n">
        <v>63728834599.232498</v>
      </c>
      <c r="X6" s="19" t="n">
        <v>65817077325.097603</v>
      </c>
      <c r="Y6" s="19" t="n">
        <v>66983168547.274902</v>
      </c>
      <c r="Z6" s="19" t="n">
        <v>58302878157.800598</v>
      </c>
      <c r="AA6" s="19" t="n">
        <v>58391505511.951897</v>
      </c>
      <c r="AB6" s="19" t="n">
        <v>65460542333.193802</v>
      </c>
      <c r="AC6" s="19" t="n">
        <v>68056042692.304298</v>
      </c>
      <c r="AD6" s="19" t="n">
        <v>80072930295.397003</v>
      </c>
      <c r="AE6" s="19" t="n">
        <v>85834643448.606598</v>
      </c>
      <c r="AF6" s="19" t="n">
        <v>82782124132.788406</v>
      </c>
      <c r="AG6" s="19" t="n">
        <v>73877939214.123093</v>
      </c>
      <c r="AH6" s="19" t="n">
        <v>80454000329.945099</v>
      </c>
    </row>
    <row r="7">
      <c r="A7" s="22" t="s">
        <v>89</v>
      </c>
      <c r="B7" s="1" t="n">
        <v>1499432000</v>
      </c>
      <c r="C7" s="1" t="n">
        <v>237541000</v>
      </c>
      <c r="D7" s="1" t="n">
        <v>364081104</v>
      </c>
      <c r="E7" s="1" t="n">
        <v>313330343</v>
      </c>
      <c r="F7" s="1" t="n">
        <v>543901007</v>
      </c>
      <c r="G7" s="1" t="n">
        <v>665199848</v>
      </c>
      <c r="H7" s="1" t="n">
        <v>7555413</v>
      </c>
      <c r="I7" s="1" t="n">
        <v>38487552</v>
      </c>
      <c r="J7" s="1" t="n">
        <v>1052459050</v>
      </c>
      <c r="K7" s="1" t="n">
        <v>986981234</v>
      </c>
      <c r="L7" s="19" t="n">
        <v>5014807464.1224003</v>
      </c>
      <c r="M7" s="19" t="n">
        <v>8060151587.7767</v>
      </c>
      <c r="N7" s="19" t="n">
        <v>17072736535.813601</v>
      </c>
      <c r="O7" s="19" t="n">
        <v>29950073467.281898</v>
      </c>
      <c r="P7" s="19" t="n">
        <v>39566814730.4011</v>
      </c>
      <c r="Q7" s="19" t="n">
        <v>51008975112.273201</v>
      </c>
      <c r="R7" s="19" t="n">
        <v>64541723457.999603</v>
      </c>
      <c r="S7" s="19" t="n">
        <v>80609678453.965103</v>
      </c>
      <c r="T7" s="19" t="n">
        <v>93538197251.542999</v>
      </c>
      <c r="U7" s="19" t="n">
        <v>92140510262.980499</v>
      </c>
      <c r="V7" s="19" t="n">
        <v>81915627059.026596</v>
      </c>
      <c r="W7" s="19" t="n">
        <v>89069076024.923492</v>
      </c>
      <c r="X7" s="19" t="n">
        <v>90500551439.018707</v>
      </c>
      <c r="Y7" s="19" t="n">
        <v>85578634929.048004</v>
      </c>
      <c r="Z7" s="19" t="n">
        <v>73951221508.0233</v>
      </c>
      <c r="AA7" s="19" t="n">
        <v>67573667531.306099</v>
      </c>
      <c r="AB7" s="19" t="n">
        <v>79314140342.653793</v>
      </c>
      <c r="AC7" s="19" t="n">
        <v>80897491236.198593</v>
      </c>
      <c r="AD7" s="19" t="n">
        <v>95055711336.286194</v>
      </c>
      <c r="AE7" s="19" t="n">
        <v>116942164661.524</v>
      </c>
      <c r="AF7" s="19" t="n">
        <v>125219210141.198</v>
      </c>
      <c r="AG7" s="19" t="n">
        <v>118042871168.746</v>
      </c>
      <c r="AH7" s="19" t="n">
        <v>128366996189.12199</v>
      </c>
    </row>
    <row r="8">
      <c r="A8" s="22" t="s">
        <v>6</v>
      </c>
      <c r="B8" s="1" t="n">
        <v>118847362405</v>
      </c>
      <c r="C8" s="1" t="n">
        <v>135912396844</v>
      </c>
      <c r="D8" s="1" t="n">
        <v>123040243571</v>
      </c>
      <c r="E8" s="1" t="n">
        <v>121053184930</v>
      </c>
      <c r="F8" s="1" t="n">
        <v>116614929908</v>
      </c>
      <c r="G8" s="1" t="n">
        <v>115925728451</v>
      </c>
      <c r="H8" s="1" t="n">
        <v>118441206335</v>
      </c>
      <c r="I8" s="1" t="n">
        <v>115943664327</v>
      </c>
      <c r="J8" s="1" t="n">
        <v>115913423117</v>
      </c>
      <c r="K8" s="1" t="n">
        <v>121191879315</v>
      </c>
      <c r="L8" s="19" t="n">
        <v>122125836708.3</v>
      </c>
      <c r="M8" s="19" t="n">
        <v>125416521672.99699</v>
      </c>
      <c r="N8" s="19" t="n">
        <v>136401878547.51401</v>
      </c>
      <c r="O8" s="19" t="n">
        <v>156875696218.509</v>
      </c>
      <c r="P8" s="19" t="n">
        <v>161838916766.526</v>
      </c>
      <c r="Q8" s="19" t="n">
        <v>176437763017.32101</v>
      </c>
      <c r="R8" s="19" t="n">
        <v>161350026752.85999</v>
      </c>
      <c r="S8" s="19" t="n">
        <v>52711686497.3843</v>
      </c>
      <c r="T8" s="19" t="n">
        <v>31298361446.018398</v>
      </c>
      <c r="U8" s="19" t="n">
        <v>23537398240.376202</v>
      </c>
      <c r="V8" s="19" t="n">
        <v>14424730457.7055</v>
      </c>
      <c r="W8" s="19" t="n">
        <v>12677411705.6807</v>
      </c>
      <c r="X8" s="19" t="n">
        <v>6037307566.0851002</v>
      </c>
      <c r="Y8" s="19" t="n">
        <v>5424404010.9406004</v>
      </c>
      <c r="Z8" s="19" t="n">
        <v>2936110261.3720999</v>
      </c>
      <c r="AA8" s="19" t="n">
        <v>2729571085.6568999</v>
      </c>
      <c r="AB8" s="19" t="n">
        <v>2488885807.1566</v>
      </c>
      <c r="AC8" s="19" t="n">
        <v>1996262223.1705999</v>
      </c>
      <c r="AD8" s="19" t="n">
        <v>1351366862.3722999</v>
      </c>
      <c r="AE8" s="19" t="n">
        <v>66327775.323100001</v>
      </c>
      <c r="AF8" s="19" t="n">
        <v>866228576.0948</v>
      </c>
      <c r="AG8" s="19" t="n">
        <v>1591695367.0882001</v>
      </c>
      <c r="AH8" s="19" t="n">
        <v>618292121.03869998</v>
      </c>
    </row>
    <row r="9">
      <c r="A9" s="1" t="s">
        <v>27</v>
      </c>
      <c r="B9" s="19" t="n">
        <f t="shared" ref="B9:AH9" si="0">SUBTOTAL(9,B2:B8)</f>
        <v>120350129405</v>
      </c>
      <c r="C9" s="19" t="n">
        <f t="shared" si="0"/>
        <v>136154193844</v>
      </c>
      <c r="D9" s="19" t="n">
        <f t="shared" si="0"/>
        <v>123406660550</v>
      </c>
      <c r="E9" s="19" t="n">
        <f t="shared" si="0"/>
        <v>121373382142</v>
      </c>
      <c r="F9" s="19" t="n">
        <f t="shared" si="0"/>
        <v>117161902725</v>
      </c>
      <c r="G9" s="19" t="n">
        <f t="shared" si="0"/>
        <v>116592014868</v>
      </c>
      <c r="H9" s="19" t="n">
        <f t="shared" si="0"/>
        <v>118448779098</v>
      </c>
      <c r="I9" s="19" t="n">
        <f t="shared" si="0"/>
        <v>115982151879</v>
      </c>
      <c r="J9" s="19" t="n">
        <f t="shared" si="0"/>
        <v>116965882167</v>
      </c>
      <c r="K9" s="19" t="n">
        <f t="shared" si="0"/>
        <v>122185036488</v>
      </c>
      <c r="L9" s="19" t="n">
        <f t="shared" si="0"/>
        <v>132178486506.38741</v>
      </c>
      <c r="M9" s="19" t="n">
        <f t="shared" si="0"/>
        <v>144014366218.961</v>
      </c>
      <c r="N9" s="19" t="n">
        <f t="shared" si="0"/>
        <v>169796562606.75439</v>
      </c>
      <c r="O9" s="19" t="n">
        <f t="shared" si="0"/>
        <v>211626247016.09399</v>
      </c>
      <c r="P9" s="19" t="n">
        <f t="shared" si="0"/>
        <v>229748105178.85141</v>
      </c>
      <c r="Q9" s="19" t="n">
        <f t="shared" si="0"/>
        <v>265719260299.30273</v>
      </c>
      <c r="R9" s="19" t="n">
        <f t="shared" si="0"/>
        <v>295225015978.26453</v>
      </c>
      <c r="S9" s="19" t="n">
        <f t="shared" si="0"/>
        <v>328140806112.57037</v>
      </c>
      <c r="T9" s="19" t="n">
        <f t="shared" si="0"/>
        <v>377958711302.50043</v>
      </c>
      <c r="U9" s="19" t="n">
        <f t="shared" si="0"/>
        <v>381531232917.27869</v>
      </c>
      <c r="V9" s="19" t="n">
        <f t="shared" si="0"/>
        <v>362403868841.00769</v>
      </c>
      <c r="W9" s="19" t="n">
        <f t="shared" si="0"/>
        <v>368565915604.16217</v>
      </c>
      <c r="X9" s="19" t="n">
        <f t="shared" si="0"/>
        <v>357636430655.58679</v>
      </c>
      <c r="Y9" s="19" t="n">
        <f t="shared" si="0"/>
        <v>306581052342.68146</v>
      </c>
      <c r="Z9" s="19" t="n">
        <f t="shared" si="0"/>
        <v>283284361979.49896</v>
      </c>
      <c r="AA9" s="19" t="n">
        <f t="shared" si="0"/>
        <v>274184491766.62439</v>
      </c>
      <c r="AB9" s="19" t="n">
        <f t="shared" si="0"/>
        <v>298361786343.23212</v>
      </c>
      <c r="AC9" s="19" t="n">
        <f t="shared" si="0"/>
        <v>320622390402.3382</v>
      </c>
      <c r="AD9" s="19" t="n">
        <f t="shared" si="0"/>
        <v>358955930806.36182</v>
      </c>
      <c r="AE9" s="19" t="n">
        <f t="shared" si="0"/>
        <v>383855495161.94586</v>
      </c>
      <c r="AF9" s="19" t="n">
        <f t="shared" si="0"/>
        <v>421820740243.32507</v>
      </c>
      <c r="AG9" s="19" t="n">
        <f t="shared" si="0"/>
        <v>387062620339.84772</v>
      </c>
      <c r="AH9" s="19" t="n">
        <f t="shared" si="0"/>
        <v>414381679182.27271</v>
      </c>
    </row>
    <row r="11">
      <c r="A11" s="1" t="str">
        <f t="shared" ref="A11:AH11" si="1">A1</f>
        <v>UnmodifiedUltimateDurationCategory</v>
      </c>
      <c r="B11" s="1" t="n">
        <f t="shared" si="1"/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f t="shared" si="1"/>
        <v>2000</v>
      </c>
      <c r="M11" s="1" t="n">
        <f t="shared" si="1"/>
        <v>2001</v>
      </c>
      <c r="N11" s="1" t="n">
        <f t="shared" si="1"/>
        <v>2002</v>
      </c>
      <c r="O11" s="1" t="n">
        <f t="shared" si="1"/>
        <v>2003</v>
      </c>
      <c r="P11" s="1" t="n">
        <f t="shared" si="1"/>
        <v>2004</v>
      </c>
      <c r="Q11" s="1" t="n">
        <f t="shared" si="1"/>
        <v>2005</v>
      </c>
      <c r="R11" s="1" t="n">
        <f t="shared" si="1"/>
        <v>2006</v>
      </c>
      <c r="S11" s="1" t="n">
        <f t="shared" si="1"/>
        <v>2007</v>
      </c>
      <c r="T11" s="1" t="n">
        <f t="shared" si="1"/>
        <v>2008</v>
      </c>
      <c r="U11" s="1" t="n">
        <f t="shared" si="1"/>
        <v>2009</v>
      </c>
      <c r="V11" s="1" t="n">
        <f t="shared" si="1"/>
        <v>2010</v>
      </c>
      <c r="W11" s="1" t="n">
        <f t="shared" si="1"/>
        <v>2011</v>
      </c>
      <c r="X11" s="1" t="n">
        <f t="shared" si="1"/>
        <v>2012</v>
      </c>
      <c r="Y11" s="1" t="n">
        <f t="shared" si="1"/>
        <v>2013</v>
      </c>
      <c r="Z11" s="1" t="n">
        <f t="shared" si="1"/>
        <v>2014</v>
      </c>
      <c r="AA11" s="1" t="n">
        <f t="shared" si="1"/>
        <v>2015</v>
      </c>
      <c r="AB11" s="1" t="n">
        <f t="shared" si="1"/>
        <v>2016</v>
      </c>
      <c r="AC11" s="1" t="n">
        <f t="shared" si="1"/>
        <v>2017</v>
      </c>
      <c r="AD11" s="1" t="n">
        <f t="shared" si="1"/>
        <v>2018</v>
      </c>
      <c r="AE11" s="1" t="n">
        <f t="shared" si="1"/>
        <v>2019</v>
      </c>
      <c r="AF11" s="1" t="n">
        <f t="shared" si="1"/>
        <v>2020</v>
      </c>
      <c r="AG11" s="1" t="n">
        <f t="shared" si="1"/>
        <v>2021</v>
      </c>
      <c r="AH11" s="1" t="n">
        <f t="shared" si="1"/>
        <v>2022</v>
      </c>
      <c r="AK11" s="8" t="n">
        <f t="shared" ref="AK11:AK18" si="2">AA11</f>
        <v>2015</v>
      </c>
      <c r="AL11" s="8" t="n">
        <f t="shared" ref="AL11:AM18" si="3">AG11</f>
        <v>2021</v>
      </c>
      <c r="AM11" s="8" t="n">
        <f t="shared" si="3"/>
        <v>2022</v>
      </c>
      <c r="AN11" s="8" t="str">
        <f>AL11&amp;"-"&amp;$AM11</f>
        <v>2021-2022</v>
      </c>
      <c r="AO11" s="8" t="str">
        <f>AK11&amp;"-"&amp;$AM11</f>
        <v>2015-2022</v>
      </c>
      <c r="AP11" s="8" t="str">
        <f>"Share "&amp;AH11</f>
        <v>Share 2022</v>
      </c>
      <c r="AQ11" s="8" t="str">
        <f>"Share "&amp;AG11</f>
        <v>Share 2021</v>
      </c>
      <c r="AR11" s="1" t="s">
        <v>77</v>
      </c>
    </row>
    <row r="12">
      <c r="A12" s="1" t="str">
        <f t="shared" ref="A12:A19" si="4">A2</f>
        <v>&lt;=2 Months</v>
      </c>
      <c r="B12" s="57" t="str">
        <f t="shared" ref="B12:AH12" si="5">IF(B2="","",B2/VLOOKUP(B$11,deflator,2,FALSE)/$AJ$1)</f>
      </c>
      <c r="C12" s="57" t="str">
        <f t="shared" si="5"/>
      </c>
      <c r="D12" s="57" t="str">
        <f t="shared" si="5"/>
      </c>
      <c r="E12" s="57" t="str">
        <f t="shared" si="5"/>
      </c>
      <c r="F12" s="57" t="str">
        <f t="shared" si="5"/>
      </c>
      <c r="G12" s="57" t="str">
        <f t="shared" si="5"/>
      </c>
      <c r="H12" s="57" t="str">
        <f t="shared" si="5"/>
      </c>
      <c r="I12" s="57" t="str">
        <f t="shared" si="5"/>
      </c>
      <c r="J12" s="57" t="str">
        <f t="shared" si="5"/>
      </c>
      <c r="K12" s="57" t="str">
        <f t="shared" si="5"/>
      </c>
      <c r="L12" s="57" t="n">
        <f t="shared" si="5"/>
        <v>0.12075039481817923</v>
      </c>
      <c r="M12" s="57" t="n">
        <f t="shared" si="5"/>
        <v>1.0275375666824826</v>
      </c>
      <c r="N12" s="57" t="n">
        <f t="shared" si="5"/>
        <v>3.6776738524080552</v>
      </c>
      <c r="O12" s="57" t="n">
        <f t="shared" si="5"/>
        <v>0.59021743610003374</v>
      </c>
      <c r="P12" s="57" t="n">
        <f t="shared" si="5"/>
        <v>1.2899030078022011</v>
      </c>
      <c r="Q12" s="57" t="n">
        <f t="shared" si="5"/>
        <v>2.5888979608370057</v>
      </c>
      <c r="R12" s="57" t="n">
        <f t="shared" si="5"/>
        <v>12.5643807078467</v>
      </c>
      <c r="S12" s="57" t="n">
        <f t="shared" si="5"/>
        <v>39.264432576958392</v>
      </c>
      <c r="T12" s="57" t="n">
        <f t="shared" si="5"/>
        <v>43.892300304014377</v>
      </c>
      <c r="U12" s="57" t="n">
        <f t="shared" si="5"/>
        <v>36.929695314379593</v>
      </c>
      <c r="V12" s="57" t="n">
        <f t="shared" si="5"/>
        <v>35.225259870157984</v>
      </c>
      <c r="W12" s="57" t="n">
        <f t="shared" si="5"/>
        <v>32.551607026873732</v>
      </c>
      <c r="X12" s="57" t="n">
        <f t="shared" si="5"/>
        <v>29.955604940825015</v>
      </c>
      <c r="Y12" s="57" t="n">
        <f t="shared" si="5"/>
        <v>23.969603230094851</v>
      </c>
      <c r="Z12" s="57" t="n">
        <f t="shared" si="5"/>
        <v>37.301936430925068</v>
      </c>
      <c r="AA12" s="57" t="n">
        <f t="shared" si="5"/>
        <v>33.339101291684848</v>
      </c>
      <c r="AB12" s="57" t="n">
        <f t="shared" si="5"/>
        <v>34.267080224668561</v>
      </c>
      <c r="AC12" s="57" t="n">
        <f t="shared" si="5"/>
        <v>34.337179434201403</v>
      </c>
      <c r="AD12" s="57" t="n">
        <f t="shared" si="5"/>
        <v>38.46393774168952</v>
      </c>
      <c r="AE12" s="57" t="n">
        <f t="shared" si="5"/>
        <v>31.83555264587649</v>
      </c>
      <c r="AF12" s="57" t="n">
        <f t="shared" si="5"/>
        <v>31.145730647958352</v>
      </c>
      <c r="AG12" s="57" t="n">
        <f t="shared" si="5"/>
        <v>30.906094411197301</v>
      </c>
      <c r="AH12" s="57" t="n">
        <f t="shared" si="5"/>
        <v>37.196056128799597</v>
      </c>
      <c r="AJ12" s="31" t="str">
        <f t="shared" ref="AJ12:AJ18" si="6">A12</f>
        <v>&lt;=2 Months</v>
      </c>
      <c r="AK12" s="54" t="n">
        <f t="shared" si="2"/>
        <v>33.339101291684848</v>
      </c>
      <c r="AL12" s="54" t="n">
        <f t="shared" si="3"/>
        <v>30.906094411197301</v>
      </c>
      <c r="AM12" s="54" t="n">
        <f t="shared" si="3"/>
        <v>37.196056128799597</v>
      </c>
      <c r="AN12" s="47" t="n">
        <f t="shared" ref="AN12:AN18" si="7">(AM12/AL12)-1</f>
        <v>0.20351849165786007</v>
      </c>
      <c r="AO12" s="47" t="n">
        <f t="shared" ref="AO12:AO18" si="8">(AM12/AK12)-1</f>
        <v>0.115688626498061</v>
      </c>
      <c r="AP12" s="23" t="n">
        <f t="shared" ref="AP12:AP18" si="9">AH23</f>
        <v>8.9762791159592487E-2</v>
      </c>
      <c r="AQ12" s="23" t="n">
        <f t="shared" ref="AQ12:AQ18" si="10">AG23</f>
        <v>7.4673819567355484E-2</v>
      </c>
      <c r="AR12" s="23" t="n">
        <f t="shared" ref="AR12:AR18" si="11">AA23</f>
        <v>0.10137473543211405</v>
      </c>
    </row>
    <row r="13">
      <c r="A13" s="1" t="str">
        <f t="shared" si="4"/>
        <v>&gt;2-7 Months</v>
      </c>
      <c r="B13" s="57" t="str">
        <f t="shared" ref="B13:AH13" si="12">IF(B3="","",B3/VLOOKUP(B$11,deflator,2,FALSE)/$AJ$1)</f>
      </c>
      <c r="C13" s="57" t="str">
        <f t="shared" si="12"/>
      </c>
      <c r="D13" s="57" t="str">
        <f t="shared" si="12"/>
      </c>
      <c r="E13" s="57" t="str">
        <f t="shared" si="12"/>
      </c>
      <c r="F13" s="57" t="str">
        <f t="shared" si="12"/>
      </c>
      <c r="G13" s="57" t="str">
        <f t="shared" si="12"/>
      </c>
      <c r="H13" s="57" t="str">
        <f t="shared" si="12"/>
      </c>
      <c r="I13" s="57" t="str">
        <f t="shared" si="12"/>
      </c>
      <c r="J13" s="57" t="str">
        <f t="shared" si="12"/>
      </c>
      <c r="K13" s="57" t="str">
        <f t="shared" si="12"/>
      </c>
      <c r="L13" s="57" t="n">
        <f t="shared" si="12"/>
        <v>0.5544265921600221</v>
      </c>
      <c r="M13" s="57" t="n">
        <f t="shared" si="12"/>
        <v>0.80868437252174385</v>
      </c>
      <c r="N13" s="57" t="n">
        <f t="shared" si="12"/>
        <v>2.4095577367605094</v>
      </c>
      <c r="O13" s="57" t="n">
        <f t="shared" si="12"/>
        <v>4.8251160732219995</v>
      </c>
      <c r="P13" s="57" t="n">
        <f t="shared" si="12"/>
        <v>5.0840623635070745</v>
      </c>
      <c r="Q13" s="57" t="n">
        <f t="shared" si="12"/>
        <v>9.6212536991794586</v>
      </c>
      <c r="R13" s="57" t="n">
        <f t="shared" si="12"/>
        <v>17.928434825682409</v>
      </c>
      <c r="S13" s="57" t="n">
        <f t="shared" si="12"/>
        <v>44.320563737651305</v>
      </c>
      <c r="T13" s="57" t="n">
        <f t="shared" si="12"/>
        <v>55.026903258275922</v>
      </c>
      <c r="U13" s="57" t="n">
        <f t="shared" si="12"/>
        <v>51.229235392205702</v>
      </c>
      <c r="V13" s="57" t="n">
        <f t="shared" si="12"/>
        <v>54.721124234528986</v>
      </c>
      <c r="W13" s="57" t="n">
        <f t="shared" si="12"/>
        <v>58.93392692412381</v>
      </c>
      <c r="X13" s="57" t="n">
        <f t="shared" si="12"/>
        <v>51.999489789655421</v>
      </c>
      <c r="Y13" s="57" t="n">
        <f t="shared" si="12"/>
        <v>33.96672185618015</v>
      </c>
      <c r="Z13" s="57" t="n">
        <f t="shared" si="12"/>
        <v>29.311493389063219</v>
      </c>
      <c r="AA13" s="57" t="n">
        <f t="shared" si="12"/>
        <v>31.336410365016555</v>
      </c>
      <c r="AB13" s="57" t="n">
        <f t="shared" si="12"/>
        <v>29.03027132724727</v>
      </c>
      <c r="AC13" s="57" t="n">
        <f t="shared" si="12"/>
        <v>38.838138330068297</v>
      </c>
      <c r="AD13" s="57" t="n">
        <f t="shared" si="12"/>
        <v>32.228996466763213</v>
      </c>
      <c r="AE13" s="57" t="n">
        <f t="shared" si="12"/>
        <v>28.02407782065681</v>
      </c>
      <c r="AF13" s="57" t="n">
        <f t="shared" si="12"/>
        <v>31.246054753913867</v>
      </c>
      <c r="AG13" s="57" t="n">
        <f t="shared" si="12"/>
        <v>35.615667731913206</v>
      </c>
      <c r="AH13" s="57" t="n">
        <f t="shared" si="12"/>
        <v>35.038766999566597</v>
      </c>
      <c r="AJ13" s="31" t="str">
        <f t="shared" si="6"/>
        <v>&gt;2-7 Months</v>
      </c>
      <c r="AK13" s="54" t="n">
        <f t="shared" si="2"/>
        <v>31.336410365016555</v>
      </c>
      <c r="AL13" s="54" t="n">
        <f t="shared" si="3"/>
        <v>35.615667731913206</v>
      </c>
      <c r="AM13" s="54" t="n">
        <f t="shared" si="3"/>
        <v>35.038766999566597</v>
      </c>
      <c r="AN13" s="47" t="n">
        <f t="shared" si="7"/>
        <v>-1.6197947956193448E-2</v>
      </c>
      <c r="AO13" s="47" t="n">
        <f t="shared" si="8"/>
        <v>0.11814871554922224</v>
      </c>
      <c r="AP13" s="23" t="n">
        <f t="shared" si="9"/>
        <v>8.455674746217294E-2</v>
      </c>
      <c r="AQ13" s="23" t="n">
        <f t="shared" si="10"/>
        <v>8.6052864221504863E-2</v>
      </c>
      <c r="AR13" s="23" t="n">
        <f t="shared" si="11"/>
        <v>9.5285121286038374E-2</v>
      </c>
    </row>
    <row r="14">
      <c r="A14" s="1" t="str">
        <f t="shared" si="4"/>
        <v>&gt;7-12 Months</v>
      </c>
      <c r="B14" s="57" t="n">
        <f t="shared" ref="B14:AH14" si="13">IF(B4="","",B4/VLOOKUP(B$11,deflator,2,FALSE)/$AJ$1)</f>
        <v>4.3725694464050611E-3</v>
      </c>
      <c r="C14" s="57" t="n">
        <f t="shared" si="13"/>
        <v>7.4268378604096881E-4</v>
      </c>
      <c r="D14" s="57" t="n">
        <f t="shared" si="13"/>
        <v>4.3734275717612365E-3</v>
      </c>
      <c r="E14" s="57" t="n">
        <f t="shared" si="13"/>
        <v>7.5001888492672803E-3</v>
      </c>
      <c r="F14" s="57" t="n">
        <f t="shared" si="13"/>
        <v>2.5959411418290442E-3</v>
      </c>
      <c r="G14" s="57" t="n">
        <f t="shared" si="13"/>
        <v>1.0519003199901812E-3</v>
      </c>
      <c r="H14" s="57" t="n">
        <f t="shared" si="13"/>
        <v>-4.216022139299357E-4</v>
      </c>
      <c r="I14" s="57" t="str">
        <f t="shared" si="13"/>
      </c>
      <c r="J14" s="57" t="str">
        <f t="shared" si="13"/>
      </c>
      <c r="K14" s="57" t="str">
        <f t="shared" si="13"/>
      </c>
      <c r="L14" s="57" t="n">
        <f t="shared" si="13"/>
        <v>1.6090779894482163</v>
      </c>
      <c r="M14" s="57" t="n">
        <f t="shared" si="13"/>
        <v>2.7160592554434415</v>
      </c>
      <c r="N14" s="57" t="n">
        <f t="shared" si="13"/>
        <v>5.8940109126440605</v>
      </c>
      <c r="O14" s="57" t="n">
        <f t="shared" si="13"/>
        <v>12.575791352808848</v>
      </c>
      <c r="P14" s="57" t="n">
        <f t="shared" si="13"/>
        <v>8.9392442010851916</v>
      </c>
      <c r="Q14" s="57" t="n">
        <f t="shared" si="13"/>
        <v>11.758506720668708</v>
      </c>
      <c r="R14" s="57" t="n">
        <f t="shared" si="13"/>
        <v>18.921406588784688</v>
      </c>
      <c r="S14" s="57" t="n">
        <f t="shared" si="13"/>
        <v>55.898390133807574</v>
      </c>
      <c r="T14" s="57" t="n">
        <f t="shared" si="13"/>
        <v>70.768429610308402</v>
      </c>
      <c r="U14" s="57" t="n">
        <f t="shared" si="13"/>
        <v>82.029793704022296</v>
      </c>
      <c r="V14" s="57" t="n">
        <f t="shared" si="13"/>
        <v>86.316833144564185</v>
      </c>
      <c r="W14" s="57" t="n">
        <f t="shared" si="13"/>
        <v>86.124354542420704</v>
      </c>
      <c r="X14" s="57" t="n">
        <f t="shared" si="13"/>
        <v>78.833645224133832</v>
      </c>
      <c r="Y14" s="57" t="n">
        <f t="shared" si="13"/>
        <v>62.500168795750774</v>
      </c>
      <c r="Z14" s="57" t="n">
        <f t="shared" si="13"/>
        <v>62.528917425569581</v>
      </c>
      <c r="AA14" s="57" t="n">
        <f t="shared" si="13"/>
        <v>58.498015652291777</v>
      </c>
      <c r="AB14" s="57" t="n">
        <f t="shared" si="13"/>
        <v>59.817624046196592</v>
      </c>
      <c r="AC14" s="57" t="n">
        <f t="shared" si="13"/>
        <v>58.019796841069258</v>
      </c>
      <c r="AD14" s="57" t="n">
        <f t="shared" si="13"/>
        <v>63.054741461721669</v>
      </c>
      <c r="AE14" s="57" t="n">
        <f t="shared" si="13"/>
        <v>61.367935146765319</v>
      </c>
      <c r="AF14" s="57" t="n">
        <f t="shared" si="13"/>
        <v>70.283473022999843</v>
      </c>
      <c r="AG14" s="57" t="n">
        <f t="shared" si="13"/>
        <v>76.664281258759914</v>
      </c>
      <c r="AH14" s="57" t="n">
        <f t="shared" si="13"/>
        <v>67.780932728229899</v>
      </c>
      <c r="AJ14" s="31" t="str">
        <f t="shared" si="6"/>
        <v>&gt;7-12 Months</v>
      </c>
      <c r="AK14" s="54" t="n">
        <f t="shared" si="2"/>
        <v>58.498015652291777</v>
      </c>
      <c r="AL14" s="54" t="n">
        <f t="shared" si="3"/>
        <v>76.664281258759914</v>
      </c>
      <c r="AM14" s="54" t="n">
        <f t="shared" si="3"/>
        <v>67.780932728229899</v>
      </c>
      <c r="AN14" s="47" t="n">
        <f t="shared" si="7"/>
        <v>-0.11587336872756471</v>
      </c>
      <c r="AO14" s="47" t="n">
        <f t="shared" si="8"/>
        <v>0.15868772594125491</v>
      </c>
      <c r="AP14" s="23" t="n">
        <f t="shared" si="9"/>
        <v>0.16357125841563888</v>
      </c>
      <c r="AQ14" s="23" t="n">
        <f t="shared" si="10"/>
        <v>0.18523255089467161</v>
      </c>
      <c r="AR14" s="23" t="n">
        <f t="shared" si="11"/>
        <v>0.17787584638743126</v>
      </c>
    </row>
    <row r="15">
      <c r="A15" s="1" t="str">
        <f t="shared" si="4"/>
        <v>&gt;1-2 Years</v>
      </c>
      <c r="B15" s="57" t="str">
        <f t="shared" ref="B15:AH15" si="14">IF(B5="","",B5/VLOOKUP(B$11,deflator,2,FALSE)/$AJ$1)</f>
      </c>
      <c r="C15" s="57" t="str">
        <f t="shared" si="14"/>
      </c>
      <c r="D15" s="57" t="str">
        <f t="shared" si="14"/>
      </c>
      <c r="E15" s="57" t="str">
        <f t="shared" si="14"/>
      </c>
      <c r="F15" s="57" t="str">
        <f t="shared" si="14"/>
      </c>
      <c r="G15" s="57" t="str">
        <f t="shared" si="14"/>
      </c>
      <c r="H15" s="57" t="str">
        <f t="shared" si="14"/>
      </c>
      <c r="I15" s="57" t="str">
        <f t="shared" si="14"/>
      </c>
      <c r="J15" s="57" t="str">
        <f t="shared" si="14"/>
      </c>
      <c r="K15" s="57" t="n">
        <f t="shared" si="14"/>
        <v>5.485730169882885E-3</v>
      </c>
      <c r="L15" s="57" t="n">
        <f t="shared" si="14"/>
        <v>1.834811813547919</v>
      </c>
      <c r="M15" s="57" t="n">
        <f t="shared" si="14"/>
        <v>6.4170776890703829</v>
      </c>
      <c r="N15" s="57" t="n">
        <f t="shared" si="14"/>
        <v>4.3369572426998015</v>
      </c>
      <c r="O15" s="57" t="n">
        <f t="shared" si="14"/>
        <v>8.4904720841300119</v>
      </c>
      <c r="P15" s="57" t="n">
        <f t="shared" si="14"/>
        <v>8.3606922040622322</v>
      </c>
      <c r="Q15" s="57" t="n">
        <f t="shared" si="14"/>
        <v>13.353725238758651</v>
      </c>
      <c r="R15" s="57" t="n">
        <f t="shared" si="14"/>
        <v>22.807920921944898</v>
      </c>
      <c r="S15" s="57" t="n">
        <f t="shared" si="14"/>
        <v>67.112303042962097</v>
      </c>
      <c r="T15" s="57" t="n">
        <f t="shared" si="14"/>
        <v>85.803996678808929</v>
      </c>
      <c r="U15" s="57" t="n">
        <f t="shared" si="14"/>
        <v>94.991758637357734</v>
      </c>
      <c r="V15" s="57" t="n">
        <f t="shared" si="14"/>
        <v>88.638940664578655</v>
      </c>
      <c r="W15" s="57" t="n">
        <f t="shared" si="14"/>
        <v>82.830013740127896</v>
      </c>
      <c r="X15" s="57" t="n">
        <f t="shared" si="14"/>
        <v>85.129245802422403</v>
      </c>
      <c r="Y15" s="57" t="n">
        <f t="shared" si="14"/>
        <v>63.326137997811607</v>
      </c>
      <c r="Z15" s="57" t="n">
        <f t="shared" si="14"/>
        <v>50.525249785360927</v>
      </c>
      <c r="AA15" s="57" t="n">
        <f t="shared" si="14"/>
        <v>51.33379652949742</v>
      </c>
      <c r="AB15" s="57" t="n">
        <f t="shared" si="14"/>
        <v>56.629957195937116</v>
      </c>
      <c r="AC15" s="57" t="n">
        <f t="shared" si="14"/>
        <v>67.105301215012489</v>
      </c>
      <c r="AD15" s="57" t="n">
        <f t="shared" si="14"/>
        <v>74.623678105846182</v>
      </c>
      <c r="AE15" s="57" t="n">
        <f t="shared" si="14"/>
        <v>81.50176921125032</v>
      </c>
      <c r="AF15" s="57" t="n">
        <f t="shared" si="14"/>
        <v>102.6871572655443</v>
      </c>
      <c r="AG15" s="57" t="n">
        <f t="shared" si="14"/>
        <v>63.774693125275235</v>
      </c>
      <c r="AH15" s="57" t="n">
        <f t="shared" si="14"/>
        <v>64.926634685570804</v>
      </c>
      <c r="AJ15" s="31" t="str">
        <f t="shared" si="6"/>
        <v>&gt;1-2 Years</v>
      </c>
      <c r="AK15" s="54" t="n">
        <f t="shared" si="2"/>
        <v>51.33379652949742</v>
      </c>
      <c r="AL15" s="54" t="n">
        <f t="shared" si="3"/>
        <v>63.774693125275235</v>
      </c>
      <c r="AM15" s="54" t="n">
        <f t="shared" si="3"/>
        <v>64.926634685570804</v>
      </c>
      <c r="AN15" s="47" t="n">
        <f t="shared" si="7"/>
        <v>1.8062675080737112E-2</v>
      </c>
      <c r="AO15" s="47" t="n">
        <f t="shared" si="8"/>
        <v>0.26479315918632018</v>
      </c>
      <c r="AP15" s="23" t="n">
        <f t="shared" si="9"/>
        <v>0.15668316903801083</v>
      </c>
      <c r="AQ15" s="23" t="n">
        <f t="shared" si="10"/>
        <v>0.15408934768784255</v>
      </c>
      <c r="AR15" s="23" t="n">
        <f t="shared" si="11"/>
        <v>0.15609149138047401</v>
      </c>
    </row>
    <row r="16">
      <c r="A16" s="1" t="str">
        <f t="shared" si="4"/>
        <v>&gt;2-4 Years</v>
      </c>
      <c r="B16" s="57" t="n">
        <f t="shared" ref="B16:AH16" si="15">IF(B6="","",B6/VLOOKUP(B$11,deflator,2,FALSE)/$AJ$1)</f>
        <v>2.255848328031702E-3</v>
      </c>
      <c r="C16" s="57" t="n">
        <f t="shared" si="15"/>
        <v>7.4249187808591958E-3</v>
      </c>
      <c r="D16" s="57" t="str">
        <f t="shared" si="15"/>
      </c>
      <c r="E16" s="57" t="n">
        <f t="shared" si="15"/>
        <v>5.0614731758983683E-3</v>
      </c>
      <c r="F16" s="57" t="n">
        <f t="shared" si="15"/>
        <v>2.9035333125722496E-3</v>
      </c>
      <c r="G16" s="57" t="n">
        <f t="shared" si="15"/>
        <v>8.5303681132883739E-4</v>
      </c>
      <c r="H16" s="57" t="n">
        <f t="shared" si="15"/>
        <v>4.514585339776271E-4</v>
      </c>
      <c r="I16" s="57" t="str">
        <f t="shared" si="15"/>
      </c>
      <c r="J16" s="57" t="str">
        <f t="shared" si="15"/>
      </c>
      <c r="K16" s="57" t="n">
        <f t="shared" si="15"/>
        <v>4.7007269177715598E-3</v>
      </c>
      <c r="L16" s="57" t="n">
        <f t="shared" si="15"/>
        <v>4.02072645501217</v>
      </c>
      <c r="M16" s="57" t="n">
        <f t="shared" si="15"/>
        <v>5.6536108640615579</v>
      </c>
      <c r="N16" s="57" t="n">
        <f t="shared" si="15"/>
        <v>9.0292272084691891</v>
      </c>
      <c r="O16" s="57" t="n">
        <f t="shared" si="15"/>
        <v>11.3103211526692</v>
      </c>
      <c r="P16" s="57" t="n">
        <f t="shared" si="15"/>
        <v>18.484793201291431</v>
      </c>
      <c r="Q16" s="57" t="n">
        <f t="shared" si="15"/>
        <v>17.929923126333936</v>
      </c>
      <c r="R16" s="57" t="n">
        <f t="shared" si="15"/>
        <v>24.715107467631519</v>
      </c>
      <c r="S16" s="57" t="n">
        <f t="shared" si="15"/>
        <v>58.517907045280808</v>
      </c>
      <c r="T16" s="57" t="n">
        <f t="shared" si="15"/>
        <v>81.924191725501757</v>
      </c>
      <c r="U16" s="57" t="n">
        <f t="shared" si="15"/>
        <v>85.641157568632579</v>
      </c>
      <c r="V16" s="57" t="n">
        <f t="shared" si="15"/>
        <v>83.169501840018484</v>
      </c>
      <c r="W16" s="57" t="n">
        <f t="shared" si="15"/>
        <v>81.724767183395656</v>
      </c>
      <c r="X16" s="57" t="n">
        <f t="shared" si="15"/>
        <v>82.883445459681241</v>
      </c>
      <c r="Y16" s="57" t="n">
        <f t="shared" si="15"/>
        <v>82.836005218583338</v>
      </c>
      <c r="Z16" s="57" t="n">
        <f t="shared" si="15"/>
        <v>70.73296192613283</v>
      </c>
      <c r="AA16" s="57" t="n">
        <f t="shared" si="15"/>
        <v>70.037549224190954</v>
      </c>
      <c r="AB16" s="57" t="n">
        <f t="shared" si="15"/>
        <v>77.871208204627379</v>
      </c>
      <c r="AC16" s="57" t="n">
        <f t="shared" si="15"/>
        <v>79.538723531473693</v>
      </c>
      <c r="AD16" s="57" t="n">
        <f t="shared" si="15"/>
        <v>91.4361997738458</v>
      </c>
      <c r="AE16" s="57" t="n">
        <f t="shared" si="15"/>
        <v>96.132663210352504</v>
      </c>
      <c r="AF16" s="57" t="n">
        <f t="shared" si="15"/>
        <v>91.493355254792874</v>
      </c>
      <c r="AG16" s="57" t="n">
        <f t="shared" si="15"/>
        <v>78.996763940232967</v>
      </c>
      <c r="AH16" s="57" t="n">
        <f t="shared" si="15"/>
        <v>80.454000329945103</v>
      </c>
      <c r="AJ16" s="31" t="str">
        <f t="shared" si="6"/>
        <v>&gt;2-4 Years</v>
      </c>
      <c r="AK16" s="54" t="n">
        <f t="shared" si="2"/>
        <v>70.037549224190954</v>
      </c>
      <c r="AL16" s="54" t="n">
        <f t="shared" si="3"/>
        <v>78.996763940232967</v>
      </c>
      <c r="AM16" s="54" t="n">
        <f t="shared" si="3"/>
        <v>80.454000329945103</v>
      </c>
      <c r="AN16" s="47" t="n">
        <f t="shared" si="7"/>
        <v>1.8446785881186756E-2</v>
      </c>
      <c r="AO16" s="47" t="n">
        <f t="shared" si="8"/>
        <v>0.14872666478392871</v>
      </c>
      <c r="AP16" s="23" t="n">
        <f t="shared" si="9"/>
        <v>0.19415433734597148</v>
      </c>
      <c r="AQ16" s="23" t="n">
        <f t="shared" si="10"/>
        <v>0.190868183420184</v>
      </c>
      <c r="AR16" s="23" t="n">
        <f t="shared" si="11"/>
        <v>0.21296428961289526</v>
      </c>
    </row>
    <row r="17">
      <c r="A17" s="1" t="str">
        <f t="shared" si="4"/>
        <v>&gt;4 years</v>
      </c>
      <c r="B17" s="57" t="n">
        <f t="shared" ref="B17:AH17" si="16">IF(B7="","",B7/VLOOKUP(B$11,deflator,2,FALSE)/$AJ$1)</f>
        <v>2.9801684318918333</v>
      </c>
      <c r="C17" s="57" t="n">
        <f t="shared" si="16"/>
        <v>0.45586007550376689</v>
      </c>
      <c r="D17" s="57" t="n">
        <f t="shared" si="16"/>
        <v>0.68166418947540863</v>
      </c>
      <c r="E17" s="57" t="n">
        <f t="shared" si="16"/>
        <v>0.5731796938306567</v>
      </c>
      <c r="F17" s="57" t="n">
        <f t="shared" si="16"/>
        <v>0.97374827665761854</v>
      </c>
      <c r="G17" s="57" t="n">
        <f t="shared" si="16"/>
        <v>1.1662065549476999</v>
      </c>
      <c r="H17" s="57" t="n">
        <f t="shared" si="16"/>
        <v>1.3001546318183744E-2</v>
      </c>
      <c r="I17" s="57" t="n">
        <f t="shared" si="16"/>
        <v>6.507434775822088E-2</v>
      </c>
      <c r="J17" s="57" t="n">
        <f t="shared" si="16"/>
        <v>1.7575410177105175</v>
      </c>
      <c r="K17" s="57" t="n">
        <f t="shared" si="16"/>
        <v>1.6279050014032248</v>
      </c>
      <c r="L17" s="57" t="n">
        <f t="shared" si="16"/>
        <v>8.1025751135892961</v>
      </c>
      <c r="M17" s="57" t="n">
        <f t="shared" si="16"/>
        <v>12.714704873046312</v>
      </c>
      <c r="N17" s="57" t="n">
        <f t="shared" si="16"/>
        <v>26.513376642579697</v>
      </c>
      <c r="O17" s="57" t="n">
        <f t="shared" si="16"/>
        <v>45.639070105697172</v>
      </c>
      <c r="P17" s="57" t="n">
        <f t="shared" si="16"/>
        <v>58.854819013408658</v>
      </c>
      <c r="Q17" s="57" t="n">
        <f t="shared" si="16"/>
        <v>73.639346975719008</v>
      </c>
      <c r="R17" s="57" t="n">
        <f t="shared" si="16"/>
        <v>90.238028543270588</v>
      </c>
      <c r="S17" s="57" t="n">
        <f t="shared" si="16"/>
        <v>109.69501628386909</v>
      </c>
      <c r="T17" s="57" t="n">
        <f t="shared" si="16"/>
        <v>124.68789218821045</v>
      </c>
      <c r="U17" s="57" t="n">
        <f t="shared" si="16"/>
        <v>121.58916970088687</v>
      </c>
      <c r="V17" s="57" t="n">
        <f t="shared" si="16"/>
        <v>107.16429369926591</v>
      </c>
      <c r="W17" s="57" t="n">
        <f t="shared" si="16"/>
        <v>114.22065925342852</v>
      </c>
      <c r="X17" s="57" t="n">
        <f t="shared" si="16"/>
        <v>113.96734440541128</v>
      </c>
      <c r="Y17" s="57" t="n">
        <f t="shared" si="16"/>
        <v>105.83244124348404</v>
      </c>
      <c r="Z17" s="57" t="n">
        <f t="shared" si="16"/>
        <v>89.717507961794794</v>
      </c>
      <c r="AA17" s="57" t="n">
        <f t="shared" si="16"/>
        <v>81.051071118799129</v>
      </c>
      <c r="AB17" s="57" t="n">
        <f t="shared" si="16"/>
        <v>94.351310209997308</v>
      </c>
      <c r="AC17" s="57" t="n">
        <f t="shared" si="16"/>
        <v>94.546831336013327</v>
      </c>
      <c r="AD17" s="57" t="n">
        <f t="shared" si="16"/>
        <v>108.5452097147657</v>
      </c>
      <c r="AE17" s="57" t="n">
        <f t="shared" si="16"/>
        <v>130.97231233012562</v>
      </c>
      <c r="AF17" s="57" t="n">
        <f t="shared" si="16"/>
        <v>138.39613078538295</v>
      </c>
      <c r="AG17" s="57" t="n">
        <f t="shared" si="16"/>
        <v>126.22177780998686</v>
      </c>
      <c r="AH17" s="57" t="n">
        <f t="shared" si="16"/>
        <v>128.36699618912201</v>
      </c>
      <c r="AJ17" s="31" t="str">
        <f t="shared" si="6"/>
        <v>&gt;4 years</v>
      </c>
      <c r="AK17" s="54" t="n">
        <f t="shared" si="2"/>
        <v>81.051071118799129</v>
      </c>
      <c r="AL17" s="54" t="n">
        <f t="shared" si="3"/>
        <v>126.22177780998686</v>
      </c>
      <c r="AM17" s="54" t="n">
        <f t="shared" si="3"/>
        <v>128.36699618912201</v>
      </c>
      <c r="AN17" s="47" t="n">
        <f t="shared" si="7"/>
        <v>1.6995627983980244E-2</v>
      </c>
      <c r="AO17" s="47" t="n">
        <f t="shared" si="8"/>
        <v>0.58377914587915103</v>
      </c>
      <c r="AP17" s="23" t="n">
        <f t="shared" si="9"/>
        <v>0.3097796129462993</v>
      </c>
      <c r="AQ17" s="23" t="n">
        <f t="shared" si="10"/>
        <v>0.30497099168372888</v>
      </c>
      <c r="AR17" s="23" t="n">
        <f t="shared" si="11"/>
        <v>0.24645328076695991</v>
      </c>
    </row>
    <row r="18">
      <c r="A18" s="1" t="str">
        <f t="shared" si="4"/>
        <v>Unlabeled</v>
      </c>
      <c r="B18" s="57" t="n">
        <f t="shared" ref="B18:AH18" si="17">IF(B8="","",B8/VLOOKUP(B$11,deflator,2,FALSE)/$AJ$1)</f>
        <v>236.21288438087842</v>
      </c>
      <c r="C18" s="57" t="n">
        <f t="shared" si="17"/>
        <v>260.82670144187222</v>
      </c>
      <c r="D18" s="57" t="n">
        <f t="shared" si="17"/>
        <v>230.36660509215162</v>
      </c>
      <c r="E18" s="57" t="n">
        <f t="shared" si="17"/>
        <v>221.4443287268966</v>
      </c>
      <c r="F18" s="57" t="n">
        <f t="shared" si="17"/>
        <v>208.77620296530171</v>
      </c>
      <c r="G18" s="57" t="n">
        <f t="shared" si="17"/>
        <v>203.23718475450289</v>
      </c>
      <c r="H18" s="57" t="n">
        <f t="shared" si="17"/>
        <v>203.81663188313604</v>
      </c>
      <c r="I18" s="57" t="n">
        <f t="shared" si="17"/>
        <v>196.03632709031808</v>
      </c>
      <c r="J18" s="57" t="n">
        <f t="shared" si="17"/>
        <v>193.56819216040947</v>
      </c>
      <c r="K18" s="57" t="n">
        <f t="shared" si="17"/>
        <v>199.89120326713783</v>
      </c>
      <c r="L18" s="57" t="n">
        <f t="shared" si="17"/>
        <v>197.32238422280324</v>
      </c>
      <c r="M18" s="57" t="n">
        <f t="shared" si="17"/>
        <v>197.84169589247571</v>
      </c>
      <c r="N18" s="57" t="n">
        <f t="shared" si="17"/>
        <v>211.82745795317265</v>
      </c>
      <c r="O18" s="57" t="n">
        <f t="shared" si="17"/>
        <v>239.05319983331432</v>
      </c>
      <c r="P18" s="57" t="n">
        <f t="shared" si="17"/>
        <v>240.73204326709367</v>
      </c>
      <c r="Q18" s="57" t="n">
        <f t="shared" si="17"/>
        <v>254.71520691906659</v>
      </c>
      <c r="R18" s="57" t="n">
        <f t="shared" si="17"/>
        <v>225.58908469583838</v>
      </c>
      <c r="S18" s="57" t="n">
        <f t="shared" si="17"/>
        <v>71.730956128089502</v>
      </c>
      <c r="T18" s="57" t="n">
        <f t="shared" si="17"/>
        <v>41.721209434410056</v>
      </c>
      <c r="U18" s="57" t="n">
        <f t="shared" si="17"/>
        <v>31.060091818444022</v>
      </c>
      <c r="V18" s="57" t="n">
        <f t="shared" si="17"/>
        <v>18.870832181854848</v>
      </c>
      <c r="W18" s="57" t="n">
        <f t="shared" si="17"/>
        <v>16.257295879490123</v>
      </c>
      <c r="X18" s="57" t="n">
        <f t="shared" si="17"/>
        <v>7.6027814165203553</v>
      </c>
      <c r="Y18" s="57" t="n">
        <f t="shared" si="17"/>
        <v>6.7081920533641357</v>
      </c>
      <c r="Z18" s="57" t="n">
        <f t="shared" si="17"/>
        <v>3.5620844440382791</v>
      </c>
      <c r="AA18" s="57" t="n">
        <f t="shared" si="17"/>
        <v>3.2739773978510152</v>
      </c>
      <c r="AB18" s="57" t="n">
        <f t="shared" si="17"/>
        <v>2.9607537300887135</v>
      </c>
      <c r="AC18" s="57" t="n">
        <f t="shared" si="17"/>
        <v>2.3330793678817017</v>
      </c>
      <c r="AD18" s="57" t="n">
        <f t="shared" si="17"/>
        <v>1.5431413580068754</v>
      </c>
      <c r="AE18" s="57" t="n">
        <f t="shared" si="17"/>
        <v>7.4285456669314229E-2</v>
      </c>
      <c r="AF18" s="57" t="n">
        <f t="shared" si="17"/>
        <v>0.95738252279399871</v>
      </c>
      <c r="AG18" s="57" t="n">
        <f t="shared" si="17"/>
        <v>1.701980110925885</v>
      </c>
      <c r="AH18" s="57" t="n">
        <f t="shared" si="17"/>
        <v>0.61829212103870002</v>
      </c>
      <c r="AJ18" s="31" t="str">
        <f t="shared" si="6"/>
        <v>Unlabeled</v>
      </c>
      <c r="AK18" s="54" t="n">
        <f t="shared" si="2"/>
        <v>3.2739773978510152</v>
      </c>
      <c r="AL18" s="54" t="n">
        <f t="shared" si="3"/>
        <v>1.701980110925885</v>
      </c>
      <c r="AM18" s="54" t="n">
        <f t="shared" si="3"/>
        <v>0.61829212103870002</v>
      </c>
      <c r="AN18" s="47" t="n">
        <f t="shared" si="7"/>
        <v>-0.63672188818801989</v>
      </c>
      <c r="AO18" s="47" t="n">
        <f t="shared" si="8"/>
        <v>-0.81114954506267001</v>
      </c>
      <c r="AP18" s="23" t="n">
        <f t="shared" si="9"/>
        <v>1.4920836323140964E-3</v>
      </c>
      <c r="AQ18" s="23" t="n">
        <f t="shared" si="10"/>
        <v>4.1122425247125749E-3</v>
      </c>
      <c r="AR18" s="23" t="n">
        <f t="shared" si="11"/>
        <v>9.9552351340870468E-3</v>
      </c>
    </row>
    <row r="19">
      <c r="A19" s="1" t="str">
        <f t="shared" si="4"/>
        <v>Grand Total</v>
      </c>
      <c r="B19" s="57" t="n">
        <f t="shared" ref="B19:AH19" si="18">IF(B9="","",B9/VLOOKUP(B$11,deflator,2,FALSE)/$AJ$1)</f>
        <v>239.19968123054471</v>
      </c>
      <c r="C19" s="57" t="n">
        <f t="shared" si="18"/>
        <v>261.29072911994291</v>
      </c>
      <c r="D19" s="57" t="n">
        <f t="shared" si="18"/>
        <v>231.05264270919878</v>
      </c>
      <c r="E19" s="57" t="n">
        <f t="shared" si="18"/>
        <v>222.03007008275242</v>
      </c>
      <c r="F19" s="57" t="n">
        <f t="shared" si="18"/>
        <v>209.75545071641369</v>
      </c>
      <c r="G19" s="57" t="n">
        <f t="shared" si="18"/>
        <v>204.40529624658194</v>
      </c>
      <c r="H19" s="57" t="n">
        <f t="shared" si="18"/>
        <v>203.82966328577427</v>
      </c>
      <c r="I19" s="57" t="n">
        <f t="shared" si="18"/>
        <v>196.10140143807629</v>
      </c>
      <c r="J19" s="57" t="n">
        <f t="shared" si="18"/>
        <v>195.32573317812</v>
      </c>
      <c r="K19" s="57" t="n">
        <f t="shared" si="18"/>
        <v>201.52929472562869</v>
      </c>
      <c r="L19" s="57" t="n">
        <f t="shared" si="18"/>
        <v>213.56475258137903</v>
      </c>
      <c r="M19" s="57" t="n">
        <f t="shared" si="18"/>
        <v>227.17937051330165</v>
      </c>
      <c r="N19" s="57" t="n">
        <f t="shared" si="18"/>
        <v>263.68826154873392</v>
      </c>
      <c r="O19" s="57" t="n">
        <f t="shared" si="18"/>
        <v>322.48418803794158</v>
      </c>
      <c r="P19" s="57" t="n">
        <f t="shared" si="18"/>
        <v>341.74555725825047</v>
      </c>
      <c r="Q19" s="57" t="n">
        <f t="shared" si="18"/>
        <v>383.60686064056341</v>
      </c>
      <c r="R19" s="57" t="n">
        <f t="shared" si="18"/>
        <v>412.76436375099922</v>
      </c>
      <c r="S19" s="57" t="n">
        <f t="shared" si="18"/>
        <v>446.53956894861869</v>
      </c>
      <c r="T19" s="57" t="n">
        <f t="shared" si="18"/>
        <v>503.82492319952991</v>
      </c>
      <c r="U19" s="57" t="n">
        <f t="shared" si="18"/>
        <v>503.47090213592878</v>
      </c>
      <c r="V19" s="57" t="n">
        <f t="shared" si="18"/>
        <v>474.10678563496907</v>
      </c>
      <c r="W19" s="57" t="n">
        <f t="shared" si="18"/>
        <v>472.64262454986056</v>
      </c>
      <c r="X19" s="57" t="n">
        <f t="shared" si="18"/>
        <v>450.37155703864954</v>
      </c>
      <c r="Y19" s="57" t="n">
        <f t="shared" si="18"/>
        <v>379.13927039526897</v>
      </c>
      <c r="Z19" s="57" t="n">
        <f t="shared" si="18"/>
        <v>343.68015136288466</v>
      </c>
      <c r="AA19" s="57" t="n">
        <f t="shared" si="18"/>
        <v>328.86992157933173</v>
      </c>
      <c r="AB19" s="57" t="n">
        <f t="shared" si="18"/>
        <v>354.92820493876297</v>
      </c>
      <c r="AC19" s="57" t="n">
        <f t="shared" si="18"/>
        <v>374.71905005572023</v>
      </c>
      <c r="AD19" s="57" t="n">
        <f t="shared" si="18"/>
        <v>409.89590462263897</v>
      </c>
      <c r="AE19" s="57" t="n">
        <f t="shared" si="18"/>
        <v>429.90859582169645</v>
      </c>
      <c r="AF19" s="57" t="n">
        <f t="shared" si="18"/>
        <v>466.20928425338616</v>
      </c>
      <c r="AG19" s="57" t="n">
        <f t="shared" si="18"/>
        <v>413.88125838829137</v>
      </c>
      <c r="AH19" s="57" t="n">
        <f t="shared" si="18"/>
        <v>414.38167918227271</v>
      </c>
      <c r="AJ19" s="31"/>
      <c r="AK19" s="54"/>
      <c r="AL19" s="54"/>
      <c r="AM19" s="54"/>
      <c r="AN19" s="48"/>
      <c r="AO19" s="47"/>
      <c r="AP19" s="23"/>
      <c r="AQ19" s="23"/>
      <c r="AR19" s="23"/>
    </row>
    <row r="20">
      <c r="A20" s="1" t="s">
        <v>88</v>
      </c>
      <c r="B20" s="57" t="e">
        <f>SUM(B12:B19)=#REF!</f>
        <v>#REF!</v>
      </c>
      <c r="C20" s="57" t="e">
        <f>SUM(C12:C19)=#REF!</f>
        <v>#REF!</v>
      </c>
      <c r="D20" s="57" t="e">
        <f>SUM(D12:D19)=#REF!</f>
        <v>#REF!</v>
      </c>
      <c r="E20" s="57" t="e">
        <f>SUM(E12:E19)=#REF!</f>
        <v>#REF!</v>
      </c>
      <c r="F20" s="57" t="e">
        <f>SUM(F12:F19)=#REF!</f>
        <v>#REF!</v>
      </c>
      <c r="G20" s="57" t="e">
        <f>SUM(G12:G19)=#REF!</f>
        <v>#REF!</v>
      </c>
      <c r="H20" s="57" t="e">
        <f>SUM(H12:H19)=#REF!</f>
        <v>#REF!</v>
      </c>
      <c r="I20" s="57" t="e">
        <f>SUM(I12:I19)=#REF!</f>
        <v>#REF!</v>
      </c>
      <c r="J20" s="57" t="e">
        <f>SUM(J12:J19)=#REF!</f>
        <v>#REF!</v>
      </c>
      <c r="K20" s="57" t="e">
        <f>SUM(K12:K19)=#REF!</f>
        <v>#REF!</v>
      </c>
      <c r="L20" s="57" t="b">
        <f t="shared" ref="L20:AH20" si="19">SUM(L12:L18)=L19</f>
        <v>1</v>
      </c>
      <c r="M20" s="57" t="b">
        <f t="shared" si="19"/>
        <v>1</v>
      </c>
      <c r="N20" s="57" t="b">
        <f t="shared" si="19"/>
        <v>1</v>
      </c>
      <c r="O20" s="57" t="b">
        <f t="shared" si="19"/>
        <v>1</v>
      </c>
      <c r="P20" s="57" t="b">
        <f t="shared" si="19"/>
        <v>1</v>
      </c>
      <c r="Q20" s="57" t="b">
        <f t="shared" si="19"/>
        <v>1</v>
      </c>
      <c r="R20" s="57" t="b">
        <f t="shared" si="19"/>
        <v>1</v>
      </c>
      <c r="S20" s="57" t="b">
        <f t="shared" si="19"/>
        <v>1</v>
      </c>
      <c r="T20" s="57" t="b">
        <f t="shared" si="19"/>
        <v>1</v>
      </c>
      <c r="U20" s="57" t="b">
        <f t="shared" si="19"/>
        <v>1</v>
      </c>
      <c r="V20" s="57" t="b">
        <f t="shared" si="19"/>
        <v>1</v>
      </c>
      <c r="W20" s="57" t="b">
        <f t="shared" si="19"/>
        <v>0</v>
      </c>
      <c r="X20" s="57" t="b">
        <f t="shared" si="19"/>
        <v>1</v>
      </c>
      <c r="Y20" s="57" t="b">
        <f t="shared" si="19"/>
        <v>1</v>
      </c>
      <c r="Z20" s="57" t="b">
        <f t="shared" si="19"/>
        <v>1</v>
      </c>
      <c r="AA20" s="57" t="b">
        <f t="shared" si="19"/>
        <v>1</v>
      </c>
      <c r="AB20" s="57" t="b">
        <f t="shared" si="19"/>
        <v>1</v>
      </c>
      <c r="AC20" s="57" t="b">
        <f t="shared" si="19"/>
        <v>1</v>
      </c>
      <c r="AD20" s="57" t="b">
        <f t="shared" si="19"/>
        <v>1</v>
      </c>
      <c r="AE20" s="57" t="b">
        <f t="shared" si="19"/>
        <v>1</v>
      </c>
      <c r="AF20" s="57" t="b">
        <f t="shared" si="19"/>
        <v>1</v>
      </c>
      <c r="AG20" s="57" t="b">
        <f t="shared" si="19"/>
        <v>1</v>
      </c>
      <c r="AH20" s="57" t="b">
        <f t="shared" si="19"/>
        <v>1</v>
      </c>
      <c r="AJ20" s="29"/>
      <c r="AK20" s="58"/>
      <c r="AL20" s="25" t="n">
        <f>SUM(AL12:AL14)</f>
        <v>143.18604340187042</v>
      </c>
      <c r="AM20" s="25" t="n">
        <f>SUM(AM12:AM14)</f>
        <v>140.01575585659612</v>
      </c>
      <c r="AN20" s="47" t="n">
        <f>(AM20/AL20)-1</f>
        <v>-2.2141037422037546E-2</v>
      </c>
      <c r="AO20" s="47"/>
      <c r="AP20" s="26" t="n">
        <f>SUM(AP16:AP17)</f>
        <v>0.50393395029227084</v>
      </c>
      <c r="AQ20" s="26"/>
      <c r="AR20" s="26"/>
    </row>
    <row r="21">
      <c r="AJ21" s="29"/>
      <c r="AK21" s="55"/>
      <c r="AL21" s="25"/>
      <c r="AM21" s="25"/>
      <c r="AN21" s="47"/>
      <c r="AO21" s="47"/>
      <c r="AP21" s="26"/>
      <c r="AQ21" s="26"/>
      <c r="AR21" s="26"/>
    </row>
    <row r="22">
      <c r="A22" s="1" t="str">
        <f t="shared" ref="A22:AH22" si="20">A11</f>
        <v>UnmodifiedUltimateDurationCategory</v>
      </c>
      <c r="B22" s="1" t="n">
        <f t="shared" si="20"/>
        <v>1990</v>
      </c>
      <c r="C22" s="1" t="n">
        <f t="shared" si="20"/>
        <v>1991</v>
      </c>
      <c r="D22" s="1" t="n">
        <f t="shared" si="20"/>
        <v>1992</v>
      </c>
      <c r="E22" s="1" t="n">
        <f t="shared" si="20"/>
        <v>1993</v>
      </c>
      <c r="F22" s="1" t="n">
        <f t="shared" si="20"/>
        <v>1994</v>
      </c>
      <c r="G22" s="1" t="n">
        <f t="shared" si="20"/>
        <v>1995</v>
      </c>
      <c r="H22" s="1" t="n">
        <f t="shared" si="20"/>
        <v>1996</v>
      </c>
      <c r="I22" s="1" t="n">
        <f t="shared" si="20"/>
        <v>1997</v>
      </c>
      <c r="J22" s="1" t="n">
        <f t="shared" si="20"/>
        <v>1998</v>
      </c>
      <c r="K22" s="1" t="n">
        <f t="shared" si="20"/>
        <v>1999</v>
      </c>
      <c r="L22" s="1" t="n">
        <f t="shared" si="20"/>
        <v>2000</v>
      </c>
      <c r="M22" s="1" t="n">
        <f t="shared" si="20"/>
        <v>2001</v>
      </c>
      <c r="N22" s="1" t="n">
        <f t="shared" si="20"/>
        <v>2002</v>
      </c>
      <c r="O22" s="1" t="n">
        <f t="shared" si="20"/>
        <v>2003</v>
      </c>
      <c r="P22" s="1" t="n">
        <f t="shared" si="20"/>
        <v>2004</v>
      </c>
      <c r="Q22" s="1" t="n">
        <f t="shared" si="20"/>
        <v>2005</v>
      </c>
      <c r="R22" s="1" t="n">
        <f t="shared" si="20"/>
        <v>2006</v>
      </c>
      <c r="S22" s="1" t="n">
        <f t="shared" si="20"/>
        <v>2007</v>
      </c>
      <c r="T22" s="1" t="n">
        <f t="shared" si="20"/>
        <v>2008</v>
      </c>
      <c r="U22" s="1" t="n">
        <f t="shared" si="20"/>
        <v>2009</v>
      </c>
      <c r="V22" s="1" t="n">
        <f t="shared" si="20"/>
        <v>2010</v>
      </c>
      <c r="W22" s="1" t="n">
        <f t="shared" si="20"/>
        <v>2011</v>
      </c>
      <c r="X22" s="1" t="n">
        <f t="shared" si="20"/>
        <v>2012</v>
      </c>
      <c r="Y22" s="1" t="n">
        <f t="shared" si="20"/>
        <v>2013</v>
      </c>
      <c r="Z22" s="1" t="n">
        <f t="shared" si="20"/>
        <v>2014</v>
      </c>
      <c r="AA22" s="1" t="n">
        <f t="shared" si="20"/>
        <v>2015</v>
      </c>
      <c r="AB22" s="1" t="n">
        <f t="shared" si="20"/>
        <v>2016</v>
      </c>
      <c r="AC22" s="1" t="n">
        <f t="shared" si="20"/>
        <v>2017</v>
      </c>
      <c r="AD22" s="1" t="n">
        <f t="shared" si="20"/>
        <v>2018</v>
      </c>
      <c r="AE22" s="1" t="n">
        <f t="shared" si="20"/>
        <v>2019</v>
      </c>
      <c r="AF22" s="1" t="n">
        <f t="shared" si="20"/>
        <v>2020</v>
      </c>
      <c r="AG22" s="1" t="n">
        <f t="shared" si="20"/>
        <v>2021</v>
      </c>
      <c r="AH22" s="1" t="n">
        <f t="shared" si="20"/>
        <v>2022</v>
      </c>
      <c r="AL22" s="1" t="e">
        <f>#REF!/#REF!-1</f>
        <v>#REF!</v>
      </c>
    </row>
    <row r="23">
      <c r="A23" s="1" t="str">
        <f t="shared" ref="A23:A29" si="21">A12</f>
        <v>&lt;=2 Months</v>
      </c>
      <c r="B23" s="23" t="str">
        <f>IF(B12="","",B12/#REF!)</f>
      </c>
      <c r="C23" s="23" t="str">
        <f>IF(C12="","",C12/#REF!)</f>
      </c>
      <c r="D23" s="23" t="str">
        <f>IF(D12="","",D12/#REF!)</f>
      </c>
      <c r="E23" s="23" t="str">
        <f>IF(E12="","",E12/#REF!)</f>
      </c>
      <c r="F23" s="23" t="str">
        <f>IF(F12="","",F12/#REF!)</f>
      </c>
      <c r="G23" s="23" t="str">
        <f>IF(G12="","",G12/#REF!)</f>
      </c>
      <c r="H23" s="23" t="str">
        <f>IF(H12="","",H12/#REF!)</f>
      </c>
      <c r="I23" s="23" t="str">
        <f>IF(I12="","",I12/#REF!)</f>
      </c>
      <c r="J23" s="23" t="str">
        <f>IF(J12="","",J12/#REF!)</f>
      </c>
      <c r="K23" s="23" t="str">
        <f>IF(K12="","",K12/#REF!)</f>
      </c>
      <c r="L23" s="23" t="n">
        <f t="shared" ref="L23:AH23" si="22">IF(L12="","",L12/L$19)</f>
        <v>5.65404137895682E-4</v>
      </c>
      <c r="M23" s="23" t="n">
        <f t="shared" si="22"/>
        <v>4.5230232144794109E-3</v>
      </c>
      <c r="N23" s="23" t="n">
        <f t="shared" si="22"/>
        <v>1.3947051836163593E-2</v>
      </c>
      <c r="O23" s="23" t="n">
        <f t="shared" si="22"/>
        <v>1.830221319349128E-3</v>
      </c>
      <c r="P23" s="23" t="n">
        <f t="shared" si="22"/>
        <v>3.7744543576537165E-3</v>
      </c>
      <c r="Q23" s="23" t="n">
        <f t="shared" si="22"/>
        <v>6.7488312292276302E-3</v>
      </c>
      <c r="R23" s="23" t="n">
        <f t="shared" si="22"/>
        <v>3.0439596562231771E-2</v>
      </c>
      <c r="S23" s="23" t="n">
        <f t="shared" si="22"/>
        <v>8.7930466429675738E-2</v>
      </c>
      <c r="T23" s="23" t="n">
        <f t="shared" si="22"/>
        <v>8.7118160064963077E-2</v>
      </c>
      <c r="U23" s="23" t="n">
        <f t="shared" si="22"/>
        <v>7.3350207842615672E-2</v>
      </c>
      <c r="V23" s="23" t="n">
        <f t="shared" si="22"/>
        <v>7.4298155895366383E-2</v>
      </c>
      <c r="W23" s="23" t="n">
        <f t="shared" si="22"/>
        <v>6.8871501079437153E-2</v>
      </c>
      <c r="X23" s="23" t="n">
        <f t="shared" si="22"/>
        <v>6.6513092296044601E-2</v>
      </c>
      <c r="Y23" s="23" t="n">
        <f t="shared" si="22"/>
        <v>6.3221103962946154E-2</v>
      </c>
      <c r="Z23" s="23" t="n">
        <f t="shared" si="22"/>
        <v>0.10853677840574137</v>
      </c>
      <c r="AA23" s="23" t="n">
        <f t="shared" si="22"/>
        <v>0.10137473543211405</v>
      </c>
      <c r="AB23" s="23" t="n">
        <f t="shared" si="22"/>
        <v>9.6546512077226379E-2</v>
      </c>
      <c r="AC23" s="23" t="n">
        <f t="shared" si="22"/>
        <v>9.1634464351613584E-2</v>
      </c>
      <c r="AD23" s="23" t="n">
        <f t="shared" si="22"/>
        <v>9.3838307013826935E-2</v>
      </c>
      <c r="AE23" s="23" t="n">
        <f t="shared" si="22"/>
        <v>7.4051909999678645E-2</v>
      </c>
      <c r="AF23" s="23" t="n">
        <f t="shared" si="22"/>
        <v>6.6806328616635949E-2</v>
      </c>
      <c r="AG23" s="23" t="n">
        <f t="shared" si="22"/>
        <v>7.4673819567355484E-2</v>
      </c>
      <c r="AH23" s="23" t="n">
        <f t="shared" si="22"/>
        <v>8.9762791159592487E-2</v>
      </c>
      <c r="AL23" s="1" t="n">
        <f>AL14/AK14-1</f>
        <v>0.31054498864452396</v>
      </c>
    </row>
    <row r="24">
      <c r="A24" s="1" t="str">
        <f t="shared" si="21"/>
        <v>&gt;2-7 Months</v>
      </c>
      <c r="B24" s="23" t="str">
        <f>IF(B13="","",B13/#REF!)</f>
      </c>
      <c r="C24" s="23" t="str">
        <f>IF(C13="","",C13/#REF!)</f>
      </c>
      <c r="D24" s="23" t="str">
        <f>IF(D13="","",D13/#REF!)</f>
      </c>
      <c r="E24" s="23" t="str">
        <f>IF(E13="","",E13/#REF!)</f>
      </c>
      <c r="F24" s="23" t="str">
        <f>IF(F13="","",F13/#REF!)</f>
      </c>
      <c r="G24" s="23" t="str">
        <f>IF(G13="","",G13/#REF!)</f>
      </c>
      <c r="H24" s="23" t="str">
        <f>IF(H13="","",H13/#REF!)</f>
      </c>
      <c r="I24" s="23" t="str">
        <f>IF(I13="","",I13/#REF!)</f>
      </c>
      <c r="J24" s="23" t="str">
        <f>IF(J13="","",J13/#REF!)</f>
      </c>
      <c r="K24" s="23" t="str">
        <f>IF(K13="","",K13/#REF!)</f>
      </c>
      <c r="L24" s="23" t="n">
        <f t="shared" ref="L24:AH24" si="23">IF(L13="","",L13/L$19)</f>
        <v>2.5960585043112738E-3</v>
      </c>
      <c r="M24" s="23" t="n">
        <f t="shared" si="23"/>
        <v>3.5596734452365002E-3</v>
      </c>
      <c r="N24" s="23" t="n">
        <f t="shared" si="23"/>
        <v>9.1379029260094061E-3</v>
      </c>
      <c r="O24" s="23" t="n">
        <f t="shared" si="23"/>
        <v>1.4962333820392784E-2</v>
      </c>
      <c r="P24" s="23" t="n">
        <f t="shared" si="23"/>
        <v>1.4876747496866937E-2</v>
      </c>
      <c r="Q24" s="23" t="n">
        <f t="shared" si="23"/>
        <v>2.5081026139922188E-2</v>
      </c>
      <c r="R24" s="23" t="n">
        <f t="shared" si="23"/>
        <v>4.3435035580004104E-2</v>
      </c>
      <c r="S24" s="23" t="n">
        <f t="shared" si="23"/>
        <v>9.9253384962063845E-2</v>
      </c>
      <c r="T24" s="23" t="n">
        <f t="shared" si="23"/>
        <v>0.1092183032725509</v>
      </c>
      <c r="U24" s="23" t="n">
        <f t="shared" si="23"/>
        <v>0.10175212743153657</v>
      </c>
      <c r="V24" s="23" t="n">
        <f t="shared" si="23"/>
        <v>0.11541940738359446</v>
      </c>
      <c r="W24" s="23" t="n">
        <f t="shared" si="23"/>
        <v>0.12469024980608089</v>
      </c>
      <c r="X24" s="23" t="n">
        <f t="shared" si="23"/>
        <v>0.11545908922750417</v>
      </c>
      <c r="Y24" s="23" t="n">
        <f t="shared" si="23"/>
        <v>8.958903629467975E-2</v>
      </c>
      <c r="Z24" s="23" t="n">
        <f t="shared" si="23"/>
        <v>8.528712895646344E-2</v>
      </c>
      <c r="AA24" s="23" t="n">
        <f t="shared" si="23"/>
        <v>9.5285121286038374E-2</v>
      </c>
      <c r="AB24" s="23" t="n">
        <f t="shared" si="23"/>
        <v>8.1791953762186828E-2</v>
      </c>
      <c r="AC24" s="23" t="n">
        <f t="shared" si="23"/>
        <v>0.10364602046331275</v>
      </c>
      <c r="AD24" s="23" t="n">
        <f t="shared" si="23"/>
        <v>7.8627271224956691E-2</v>
      </c>
      <c r="AE24" s="23" t="n">
        <f t="shared" si="23"/>
        <v>6.5186130477557905E-2</v>
      </c>
      <c r="AF24" s="23" t="n">
        <f t="shared" si="23"/>
        <v>6.702151975362966E-2</v>
      </c>
      <c r="AG24" s="23" t="n">
        <f t="shared" si="23"/>
        <v>8.6052864221504863E-2</v>
      </c>
      <c r="AH24" s="23" t="n">
        <f t="shared" si="23"/>
        <v>8.455674746217294E-2</v>
      </c>
    </row>
    <row r="25">
      <c r="A25" s="1" t="str">
        <f t="shared" si="21"/>
        <v>&gt;7-12 Months</v>
      </c>
      <c r="B25" s="23" t="e">
        <f>IF(B14="","",B14/#REF!)</f>
        <v>#REF!</v>
      </c>
      <c r="C25" s="23" t="e">
        <f>IF(C14="","",C14/#REF!)</f>
        <v>#REF!</v>
      </c>
      <c r="D25" s="23" t="e">
        <f>IF(D14="","",D14/#REF!)</f>
        <v>#REF!</v>
      </c>
      <c r="E25" s="23" t="e">
        <f>IF(E14="","",E14/#REF!)</f>
        <v>#REF!</v>
      </c>
      <c r="F25" s="23" t="e">
        <f>IF(F14="","",F14/#REF!)</f>
        <v>#REF!</v>
      </c>
      <c r="G25" s="23" t="e">
        <f>IF(G14="","",G14/#REF!)</f>
        <v>#REF!</v>
      </c>
      <c r="H25" s="23" t="e">
        <f>IF(H14="","",H14/#REF!)</f>
        <v>#REF!</v>
      </c>
      <c r="I25" s="23" t="str">
        <f>IF(I14="","",I14/#REF!)</f>
      </c>
      <c r="J25" s="23" t="str">
        <f>IF(J14="","",J14/#REF!)</f>
      </c>
      <c r="K25" s="23" t="str">
        <f>IF(K14="","",K14/#REF!)</f>
      </c>
      <c r="L25" s="23" t="n">
        <f t="shared" ref="L25:AH25" si="24">IF(L14="","",L14/L$19)</f>
        <v>7.5343799479976256E-3</v>
      </c>
      <c r="M25" s="23" t="n">
        <f t="shared" si="24"/>
        <v>1.195557171105205E-2</v>
      </c>
      <c r="N25" s="23" t="n">
        <f t="shared" si="24"/>
        <v>2.2352192994964815E-2</v>
      </c>
      <c r="O25" s="23" t="n">
        <f t="shared" si="24"/>
        <v>3.8996613847402821E-2</v>
      </c>
      <c r="P25" s="23" t="n">
        <f t="shared" si="24"/>
        <v>2.6157601792405977E-2</v>
      </c>
      <c r="Q25" s="23" t="n">
        <f t="shared" si="24"/>
        <v>3.0652493287095652E-2</v>
      </c>
      <c r="R25" s="23" t="n">
        <f t="shared" si="24"/>
        <v>4.5840698108810231E-2</v>
      </c>
      <c r="S25" s="23" t="n">
        <f t="shared" si="24"/>
        <v>0.1251812695242682</v>
      </c>
      <c r="T25" s="23" t="n">
        <f t="shared" si="24"/>
        <v>0.14046234386519613</v>
      </c>
      <c r="U25" s="23" t="n">
        <f t="shared" si="24"/>
        <v>0.16292856917056869</v>
      </c>
      <c r="V25" s="23" t="n">
        <f t="shared" si="24"/>
        <v>0.18206200746306644</v>
      </c>
      <c r="W25" s="23" t="n">
        <f t="shared" si="24"/>
        <v>0.18221876332978762</v>
      </c>
      <c r="X25" s="23" t="n">
        <f t="shared" si="24"/>
        <v>0.17504134973019303</v>
      </c>
      <c r="Y25" s="23" t="n">
        <f t="shared" si="24"/>
        <v>0.16484752088748725</v>
      </c>
      <c r="Z25" s="23" t="n">
        <f t="shared" si="24"/>
        <v>0.18193927457726999</v>
      </c>
      <c r="AA25" s="23" t="n">
        <f t="shared" si="24"/>
        <v>0.17787584638743126</v>
      </c>
      <c r="AB25" s="23" t="n">
        <f t="shared" si="24"/>
        <v>0.1685344337639133</v>
      </c>
      <c r="AC25" s="23" t="n">
        <f t="shared" si="24"/>
        <v>0.15483546094718639</v>
      </c>
      <c r="AD25" s="23" t="n">
        <f t="shared" si="24"/>
        <v>0.15383110870495653</v>
      </c>
      <c r="AE25" s="23" t="n">
        <f t="shared" si="24"/>
        <v>0.14274647155977668</v>
      </c>
      <c r="AF25" s="23" t="n">
        <f t="shared" si="24"/>
        <v>0.15075519814144361</v>
      </c>
      <c r="AG25" s="23" t="n">
        <f t="shared" si="24"/>
        <v>0.18523255089467161</v>
      </c>
      <c r="AH25" s="23" t="n">
        <f t="shared" si="24"/>
        <v>0.16357125841563888</v>
      </c>
    </row>
    <row r="26">
      <c r="A26" s="1" t="str">
        <f t="shared" si="21"/>
        <v>&gt;1-2 Years</v>
      </c>
      <c r="B26" s="23" t="str">
        <f>IF(B15="","",B15/#REF!)</f>
      </c>
      <c r="C26" s="23" t="str">
        <f>IF(C15="","",C15/#REF!)</f>
      </c>
      <c r="D26" s="23" t="str">
        <f>IF(D15="","",D15/#REF!)</f>
      </c>
      <c r="E26" s="23" t="str">
        <f>IF(E15="","",E15/#REF!)</f>
      </c>
      <c r="F26" s="23" t="str">
        <f>IF(F15="","",F15/#REF!)</f>
      </c>
      <c r="G26" s="23" t="str">
        <f>IF(G15="","",G15/#REF!)</f>
      </c>
      <c r="H26" s="23" t="str">
        <f>IF(H15="","",H15/#REF!)</f>
      </c>
      <c r="I26" s="23" t="str">
        <f>IF(I15="","",I15/#REF!)</f>
      </c>
      <c r="J26" s="23" t="str">
        <f>IF(J15="","",J15/#REF!)</f>
      </c>
      <c r="K26" s="23" t="e">
        <f>IF(K15="","",K15/#REF!)</f>
        <v>#REF!</v>
      </c>
      <c r="L26" s="23" t="n">
        <f t="shared" ref="L26:AH26" si="25">IF(L15="","",L15/L$19)</f>
        <v>8.5913606593333441E-3</v>
      </c>
      <c r="M26" s="23" t="n">
        <f t="shared" si="25"/>
        <v>2.8246744739943958E-2</v>
      </c>
      <c r="N26" s="23" t="n">
        <f t="shared" si="25"/>
        <v>1.6447289755058971E-2</v>
      </c>
      <c r="O26" s="23" t="n">
        <f t="shared" si="25"/>
        <v>2.6328336083042539E-2</v>
      </c>
      <c r="P26" s="23" t="n">
        <f t="shared" si="25"/>
        <v>2.4464669771095869E-2</v>
      </c>
      <c r="Q26" s="23" t="n">
        <f t="shared" si="25"/>
        <v>3.4810965623659651E-2</v>
      </c>
      <c r="R26" s="23" t="n">
        <f t="shared" si="25"/>
        <v>5.5256516610779446E-2</v>
      </c>
      <c r="S26" s="23" t="n">
        <f t="shared" si="25"/>
        <v>0.15029419050360665</v>
      </c>
      <c r="T26" s="23" t="n">
        <f t="shared" si="25"/>
        <v>0.17030518485253249</v>
      </c>
      <c r="U26" s="23" t="n">
        <f t="shared" si="25"/>
        <v>0.18867378081705213</v>
      </c>
      <c r="V26" s="23" t="n">
        <f t="shared" si="25"/>
        <v>0.18695986505627613</v>
      </c>
      <c r="W26" s="23" t="n">
        <f t="shared" si="25"/>
        <v>0.17524871739829698</v>
      </c>
      <c r="X26" s="23" t="n">
        <f t="shared" si="25"/>
        <v>0.18902003128744843</v>
      </c>
      <c r="Y26" s="23" t="n">
        <f t="shared" si="25"/>
        <v>0.16702605860846698</v>
      </c>
      <c r="Z26" s="23" t="n">
        <f t="shared" si="25"/>
        <v>0.14701241717044164</v>
      </c>
      <c r="AA26" s="23" t="n">
        <f t="shared" si="25"/>
        <v>0.15609149138047401</v>
      </c>
      <c r="AB26" s="23" t="n">
        <f t="shared" si="25"/>
        <v>0.15955327417754159</v>
      </c>
      <c r="AC26" s="23" t="n">
        <f t="shared" si="25"/>
        <v>0.17908163784316281</v>
      </c>
      <c r="AD26" s="23" t="n">
        <f t="shared" si="25"/>
        <v>0.18205519319483496</v>
      </c>
      <c r="AE26" s="23" t="n">
        <f t="shared" si="25"/>
        <v>0.18957929663042369</v>
      </c>
      <c r="AF26" s="23" t="n">
        <f t="shared" si="25"/>
        <v>0.2202597861816358</v>
      </c>
      <c r="AG26" s="23" t="n">
        <f t="shared" si="25"/>
        <v>0.15408934768784255</v>
      </c>
      <c r="AH26" s="23" t="n">
        <f t="shared" si="25"/>
        <v>0.15668316903801083</v>
      </c>
    </row>
    <row r="27">
      <c r="A27" s="1" t="str">
        <f t="shared" si="21"/>
        <v>&gt;2-4 Years</v>
      </c>
      <c r="B27" s="23" t="e">
        <f>IF(B16="","",B16/#REF!)</f>
        <v>#REF!</v>
      </c>
      <c r="C27" s="23" t="e">
        <f>IF(C16="","",C16/#REF!)</f>
        <v>#REF!</v>
      </c>
      <c r="D27" s="23" t="str">
        <f>IF(D16="","",D16/#REF!)</f>
      </c>
      <c r="E27" s="23" t="e">
        <f>IF(E16="","",E16/#REF!)</f>
        <v>#REF!</v>
      </c>
      <c r="F27" s="23" t="e">
        <f>IF(F16="","",F16/#REF!)</f>
        <v>#REF!</v>
      </c>
      <c r="G27" s="23" t="e">
        <f>IF(G16="","",G16/#REF!)</f>
        <v>#REF!</v>
      </c>
      <c r="H27" s="23" t="e">
        <f>IF(H16="","",H16/#REF!)</f>
        <v>#REF!</v>
      </c>
      <c r="I27" s="23" t="str">
        <f>IF(I16="","",I16/#REF!)</f>
      </c>
      <c r="J27" s="23" t="str">
        <f>IF(J16="","",J16/#REF!)</f>
      </c>
      <c r="K27" s="23" t="e">
        <f>IF(K16="","",K16/#REF!)</f>
        <v>#REF!</v>
      </c>
      <c r="L27" s="23" t="n">
        <f t="shared" ref="L27:AH27" si="26">IF(L16="","",L16/L$19)</f>
        <v>1.8826732437882365E-2</v>
      </c>
      <c r="M27" s="23" t="n">
        <f t="shared" si="26"/>
        <v>2.4886110262949828E-2</v>
      </c>
      <c r="N27" s="23" t="n">
        <f t="shared" si="26"/>
        <v>3.4242052169623942E-2</v>
      </c>
      <c r="O27" s="23" t="n">
        <f t="shared" si="26"/>
        <v>3.5072482844766627E-2</v>
      </c>
      <c r="P27" s="23" t="n">
        <f t="shared" si="26"/>
        <v>5.4089344568487928E-2</v>
      </c>
      <c r="Q27" s="23" t="n">
        <f t="shared" si="26"/>
        <v>4.6740360942434063E-2</v>
      </c>
      <c r="R27" s="23" t="n">
        <f t="shared" si="26"/>
        <v>5.9877037937657203E-2</v>
      </c>
      <c r="S27" s="23" t="n">
        <f t="shared" si="26"/>
        <v>0.13104752885183665</v>
      </c>
      <c r="T27" s="23" t="n">
        <f t="shared" si="26"/>
        <v>0.16260448412365916</v>
      </c>
      <c r="U27" s="23" t="n">
        <f t="shared" si="26"/>
        <v>0.17010150379159528</v>
      </c>
      <c r="V27" s="23" t="n">
        <f t="shared" si="26"/>
        <v>0.17542356355146857</v>
      </c>
      <c r="W27" s="23" t="n">
        <f t="shared" si="26"/>
        <v>0.17291027710678739</v>
      </c>
      <c r="X27" s="23" t="n">
        <f t="shared" si="26"/>
        <v>0.18403348116534907</v>
      </c>
      <c r="Y27" s="23" t="n">
        <f t="shared" si="26"/>
        <v>0.21848437154036629</v>
      </c>
      <c r="Z27" s="23" t="n">
        <f t="shared" si="26"/>
        <v>0.20581043637707019</v>
      </c>
      <c r="AA27" s="23" t="n">
        <f t="shared" si="26"/>
        <v>0.21296428961289526</v>
      </c>
      <c r="AB27" s="23" t="n">
        <f t="shared" si="26"/>
        <v>0.21939988741684469</v>
      </c>
      <c r="AC27" s="23" t="n">
        <f t="shared" si="26"/>
        <v>0.21226228962644517</v>
      </c>
      <c r="AD27" s="23" t="n">
        <f t="shared" si="26"/>
        <v>0.22307175734781831</v>
      </c>
      <c r="AE27" s="23" t="n">
        <f t="shared" si="26"/>
        <v>0.22361186574232467</v>
      </c>
      <c r="AF27" s="23" t="n">
        <f t="shared" si="26"/>
        <v>0.19624953501583628</v>
      </c>
      <c r="AG27" s="23" t="n">
        <f t="shared" si="26"/>
        <v>0.190868183420184</v>
      </c>
      <c r="AH27" s="23" t="n">
        <f t="shared" si="26"/>
        <v>0.19415433734597148</v>
      </c>
    </row>
    <row r="28">
      <c r="A28" s="1" t="str">
        <f t="shared" si="21"/>
        <v>&gt;4 years</v>
      </c>
      <c r="B28" s="23" t="e">
        <f>IF(B17="","",B17/#REF!)</f>
        <v>#REF!</v>
      </c>
      <c r="C28" s="23" t="e">
        <f>IF(C17="","",C17/#REF!)</f>
        <v>#REF!</v>
      </c>
      <c r="D28" s="23" t="e">
        <f>IF(D17="","",D17/#REF!)</f>
        <v>#REF!</v>
      </c>
      <c r="E28" s="23" t="e">
        <f>IF(E17="","",E17/#REF!)</f>
        <v>#REF!</v>
      </c>
      <c r="F28" s="23" t="e">
        <f>IF(F17="","",F17/#REF!)</f>
        <v>#REF!</v>
      </c>
      <c r="G28" s="23" t="e">
        <f>IF(G17="","",G17/#REF!)</f>
        <v>#REF!</v>
      </c>
      <c r="H28" s="23" t="e">
        <f>IF(H17="","",H17/#REF!)</f>
        <v>#REF!</v>
      </c>
      <c r="I28" s="23" t="e">
        <f>IF(I17="","",I17/#REF!)</f>
        <v>#REF!</v>
      </c>
      <c r="J28" s="23" t="e">
        <f>IF(J17="","",J17/#REF!)</f>
        <v>#REF!</v>
      </c>
      <c r="K28" s="23" t="e">
        <f>IF(K17="","",K17/#REF!)</f>
        <v>#REF!</v>
      </c>
      <c r="L28" s="23" t="n">
        <f t="shared" ref="L28:AH28" si="27">IF(L17="","",L17/L$19)</f>
        <v>3.7939664741735893E-2</v>
      </c>
      <c r="M28" s="23" t="n">
        <f t="shared" si="27"/>
        <v>5.5967691275479826E-2</v>
      </c>
      <c r="N28" s="23" t="n">
        <f t="shared" si="27"/>
        <v>0.10054818704047465</v>
      </c>
      <c r="O28" s="23" t="n">
        <f t="shared" si="27"/>
        <v>0.14152343525235894</v>
      </c>
      <c r="P28" s="23" t="n">
        <f t="shared" si="27"/>
        <v>0.17221824179833659</v>
      </c>
      <c r="Q28" s="23" t="n">
        <f t="shared" si="27"/>
        <v>0.19196566727913267</v>
      </c>
      <c r="R28" s="23" t="n">
        <f t="shared" si="27"/>
        <v>0.21861874829317102</v>
      </c>
      <c r="S28" s="23" t="n">
        <f t="shared" si="27"/>
        <v>0.24565575799284028</v>
      </c>
      <c r="T28" s="23" t="n">
        <f t="shared" si="27"/>
        <v>0.24748258064802062</v>
      </c>
      <c r="U28" s="23" t="n">
        <f t="shared" si="27"/>
        <v>0.24150188061525713</v>
      </c>
      <c r="V28" s="23" t="n">
        <f t="shared" si="27"/>
        <v>0.22603408545553985</v>
      </c>
      <c r="W28" s="23" t="n">
        <f t="shared" si="27"/>
        <v>0.2416638985157358</v>
      </c>
      <c r="X28" s="23" t="n">
        <f t="shared" si="27"/>
        <v>0.25305182493047834</v>
      </c>
      <c r="Y28" s="23" t="n">
        <f t="shared" si="27"/>
        <v>0.27913869521653395</v>
      </c>
      <c r="Z28" s="23" t="n">
        <f t="shared" si="27"/>
        <v>0.26104943100733202</v>
      </c>
      <c r="AA28" s="23" t="n">
        <f t="shared" si="27"/>
        <v>0.24645328076695991</v>
      </c>
      <c r="AB28" s="23" t="n">
        <f t="shared" si="27"/>
        <v>0.26583210039978672</v>
      </c>
      <c r="AC28" s="23" t="n">
        <f t="shared" si="27"/>
        <v>0.25231391711191181</v>
      </c>
      <c r="AD28" s="23" t="n">
        <f t="shared" si="27"/>
        <v>0.26481164727589873</v>
      </c>
      <c r="AE28" s="23" t="n">
        <f t="shared" si="27"/>
        <v>0.30465153198389655</v>
      </c>
      <c r="AF28" s="23" t="n">
        <f t="shared" si="27"/>
        <v>0.29685408562169308</v>
      </c>
      <c r="AG28" s="23" t="n">
        <f t="shared" si="27"/>
        <v>0.30497099168372888</v>
      </c>
      <c r="AH28" s="23" t="n">
        <f t="shared" si="27"/>
        <v>0.3097796129462993</v>
      </c>
    </row>
    <row r="29">
      <c r="A29" s="1" t="str">
        <f t="shared" si="21"/>
        <v>Unlabeled</v>
      </c>
      <c r="B29" s="23" t="e">
        <f>IF(B18="","",B18/#REF!)</f>
        <v>#REF!</v>
      </c>
      <c r="C29" s="23" t="e">
        <f>IF(C18="","",C18/#REF!)</f>
        <v>#REF!</v>
      </c>
      <c r="D29" s="23" t="e">
        <f>IF(D18="","",D18/#REF!)</f>
        <v>#REF!</v>
      </c>
      <c r="E29" s="23" t="e">
        <f>IF(E18="","",E18/#REF!)</f>
        <v>#REF!</v>
      </c>
      <c r="F29" s="23" t="e">
        <f>IF(F18="","",F18/#REF!)</f>
        <v>#REF!</v>
      </c>
      <c r="G29" s="23" t="e">
        <f>IF(G18="","",G18/#REF!)</f>
        <v>#REF!</v>
      </c>
      <c r="H29" s="23" t="e">
        <f>IF(H18="","",H18/#REF!)</f>
        <v>#REF!</v>
      </c>
      <c r="I29" s="23" t="e">
        <f>IF(I18="","",I18/#REF!)</f>
        <v>#REF!</v>
      </c>
      <c r="J29" s="23" t="e">
        <f>IF(J18="","",J18/#REF!)</f>
        <v>#REF!</v>
      </c>
      <c r="K29" s="23" t="e">
        <f>IF(K18="","",K18/#REF!)</f>
        <v>#REF!</v>
      </c>
      <c r="L29" s="23" t="n">
        <f t="shared" ref="L29:AH29" si="28">IF(L18="","",L18/L$19)</f>
        <v>0.9239463995708439</v>
      </c>
      <c r="M29" s="23" t="n">
        <f t="shared" si="28"/>
        <v>0.87086118535085832</v>
      </c>
      <c r="N29" s="23" t="n">
        <f t="shared" si="28"/>
        <v>0.80332532327770478</v>
      </c>
      <c r="O29" s="23" t="n">
        <f t="shared" si="28"/>
        <v>0.74128657683268717</v>
      </c>
      <c r="P29" s="23" t="n">
        <f t="shared" si="28"/>
        <v>0.70441894021515294</v>
      </c>
      <c r="Q29" s="23" t="n">
        <f t="shared" si="28"/>
        <v>0.66400065549852805</v>
      </c>
      <c r="R29" s="23" t="n">
        <f t="shared" si="28"/>
        <v>0.54653236690734608</v>
      </c>
      <c r="S29" s="23" t="n">
        <f t="shared" si="28"/>
        <v>0.16063740173570881</v>
      </c>
      <c r="T29" s="23" t="n">
        <f t="shared" si="28"/>
        <v>8.280894317307759E-2</v>
      </c>
      <c r="U29" s="23" t="n">
        <f t="shared" si="28"/>
        <v>6.1691930331374566E-2</v>
      </c>
      <c r="V29" s="23" t="n">
        <f t="shared" si="28"/>
        <v>3.9802915194688107E-2</v>
      </c>
      <c r="W29" s="23" t="n">
        <f t="shared" si="28"/>
        <v>3.439659276387394E-2</v>
      </c>
      <c r="X29" s="23" t="n">
        <f t="shared" si="28"/>
        <v>1.6881131362982381E-2</v>
      </c>
      <c r="Y29" s="23" t="n">
        <f t="shared" si="28"/>
        <v>1.7693213489519452E-2</v>
      </c>
      <c r="Z29" s="23" t="n">
        <f t="shared" si="28"/>
        <v>1.0364533505681417E-2</v>
      </c>
      <c r="AA29" s="23" t="n">
        <f t="shared" si="28"/>
        <v>9.9552351340870468E-3</v>
      </c>
      <c r="AB29" s="23" t="n">
        <f t="shared" si="28"/>
        <v>8.3418384025004243E-3</v>
      </c>
      <c r="AC29" s="23" t="n">
        <f t="shared" si="28"/>
        <v>6.226209656367286E-3</v>
      </c>
      <c r="AD29" s="23" t="n">
        <f t="shared" si="28"/>
        <v>3.7647152377078084E-3</v>
      </c>
      <c r="AE29" s="23" t="n">
        <f t="shared" si="28"/>
        <v>1.7279360634166977E-4</v>
      </c>
      <c r="AF29" s="23" t="n">
        <f t="shared" si="28"/>
        <v>2.0535466691256592E-3</v>
      </c>
      <c r="AG29" s="23" t="n">
        <f t="shared" si="28"/>
        <v>4.1122425247125749E-3</v>
      </c>
      <c r="AH29" s="23" t="n">
        <f t="shared" si="28"/>
        <v>1.4920836323140964E-3</v>
      </c>
    </row>
    <row r="30">
      <c r="A30" s="1" t="str">
        <f>A20</f>
        <v>Checksum</v>
      </c>
      <c r="B30" s="23" t="e">
        <f>IF(#REF!="","",#REF!/#REF!)</f>
        <v>#REF!</v>
      </c>
      <c r="C30" s="23" t="e">
        <f>IF(#REF!="","",#REF!/#REF!)</f>
        <v>#REF!</v>
      </c>
      <c r="D30" s="23" t="e">
        <f>IF(#REF!="","",#REF!/#REF!)</f>
        <v>#REF!</v>
      </c>
      <c r="E30" s="23" t="e">
        <f>IF(#REF!="","",#REF!/#REF!)</f>
        <v>#REF!</v>
      </c>
      <c r="F30" s="23" t="e">
        <f>IF(#REF!="","",#REF!/#REF!)</f>
        <v>#REF!</v>
      </c>
      <c r="G30" s="23" t="e">
        <f>IF(#REF!="","",#REF!/#REF!)</f>
        <v>#REF!</v>
      </c>
      <c r="H30" s="23" t="e">
        <f>IF(#REF!="","",#REF!/#REF!)</f>
        <v>#REF!</v>
      </c>
      <c r="I30" s="23" t="e">
        <f>IF(#REF!="","",#REF!/#REF!)</f>
        <v>#REF!</v>
      </c>
      <c r="J30" s="23" t="e">
        <f>IF(#REF!="","",#REF!/#REF!)</f>
        <v>#REF!</v>
      </c>
      <c r="K30" s="23" t="e">
        <f>IF(#REF!="","",#REF!/#REF!)</f>
        <v>#REF!</v>
      </c>
      <c r="L30" s="23" t="b">
        <f t="shared" ref="L30:AH30" si="29">SUM(L23:L29)=1</f>
        <v>1</v>
      </c>
      <c r="M30" s="23" t="b">
        <f t="shared" si="29"/>
        <v>1</v>
      </c>
      <c r="N30" s="23" t="b">
        <f t="shared" si="29"/>
        <v>1</v>
      </c>
      <c r="O30" s="23" t="b">
        <f t="shared" si="29"/>
        <v>1</v>
      </c>
      <c r="P30" s="23" t="b">
        <f t="shared" si="29"/>
        <v>1</v>
      </c>
      <c r="Q30" s="23" t="b">
        <f t="shared" si="29"/>
        <v>1</v>
      </c>
      <c r="R30" s="23" t="b">
        <f t="shared" si="29"/>
        <v>1</v>
      </c>
      <c r="S30" s="23" t="b">
        <f t="shared" si="29"/>
        <v>1</v>
      </c>
      <c r="T30" s="23" t="b">
        <f t="shared" si="29"/>
        <v>1</v>
      </c>
      <c r="U30" s="23" t="b">
        <f t="shared" si="29"/>
        <v>1</v>
      </c>
      <c r="V30" s="23" t="b">
        <f t="shared" si="29"/>
        <v>1</v>
      </c>
      <c r="W30" s="23" t="b">
        <f t="shared" si="29"/>
        <v>1</v>
      </c>
      <c r="X30" s="23" t="b">
        <f t="shared" si="29"/>
        <v>1</v>
      </c>
      <c r="Y30" s="23" t="b">
        <f t="shared" si="29"/>
        <v>1</v>
      </c>
      <c r="Z30" s="23" t="b">
        <f t="shared" si="29"/>
        <v>1</v>
      </c>
      <c r="AA30" s="23" t="b">
        <f t="shared" si="29"/>
        <v>1</v>
      </c>
      <c r="AB30" s="23" t="b">
        <f t="shared" si="29"/>
        <v>1</v>
      </c>
      <c r="AC30" s="23" t="b">
        <f t="shared" si="29"/>
        <v>1</v>
      </c>
      <c r="AD30" s="23" t="b">
        <f t="shared" si="29"/>
        <v>1</v>
      </c>
      <c r="AE30" s="23" t="b">
        <f t="shared" si="29"/>
        <v>1</v>
      </c>
      <c r="AF30" s="23" t="b">
        <f t="shared" si="29"/>
        <v>1</v>
      </c>
      <c r="AG30" s="23" t="b">
        <f t="shared" si="29"/>
        <v>1</v>
      </c>
      <c r="AH30" s="23" t="b">
        <f t="shared" si="29"/>
        <v>1</v>
      </c>
    </row>
    <row r="32">
      <c r="A32" s="1" t="s">
        <v>87</v>
      </c>
      <c r="L32" s="51" t="n">
        <f t="shared" ref="L32:AH32" si="30">SUM(L27:L28)</f>
        <v>5.6766397179618261E-2</v>
      </c>
      <c r="M32" s="51" t="n">
        <f t="shared" si="30"/>
        <v>8.0853801538429651E-2</v>
      </c>
      <c r="N32" s="51" t="n">
        <f t="shared" si="30"/>
        <v>0.13479023921009858</v>
      </c>
      <c r="O32" s="51" t="n">
        <f t="shared" si="30"/>
        <v>0.17659591809712558</v>
      </c>
      <c r="P32" s="51" t="n">
        <f t="shared" si="30"/>
        <v>0.22630758636682452</v>
      </c>
      <c r="Q32" s="51" t="n">
        <f t="shared" si="30"/>
        <v>0.23870602822156672</v>
      </c>
      <c r="R32" s="51" t="n">
        <f t="shared" si="30"/>
        <v>0.27849578623082821</v>
      </c>
      <c r="S32" s="51" t="n">
        <f t="shared" si="30"/>
        <v>0.37670328684467691</v>
      </c>
      <c r="T32" s="51" t="n">
        <f t="shared" si="30"/>
        <v>0.41008706477167978</v>
      </c>
      <c r="U32" s="51" t="n">
        <f t="shared" si="30"/>
        <v>0.4116033844068524</v>
      </c>
      <c r="V32" s="51" t="n">
        <f t="shared" si="30"/>
        <v>0.40145764900700842</v>
      </c>
      <c r="W32" s="51" t="n">
        <f t="shared" si="30"/>
        <v>0.41457417562252319</v>
      </c>
      <c r="X32" s="51" t="n">
        <f t="shared" si="30"/>
        <v>0.43708530609582741</v>
      </c>
      <c r="Y32" s="51" t="n">
        <f t="shared" si="30"/>
        <v>0.49762306675690027</v>
      </c>
      <c r="Z32" s="51" t="n">
        <f t="shared" si="30"/>
        <v>0.46685986738440222</v>
      </c>
      <c r="AA32" s="51" t="n">
        <f t="shared" si="30"/>
        <v>0.4594175703798552</v>
      </c>
      <c r="AB32" s="51" t="n">
        <f t="shared" si="30"/>
        <v>0.4852319878166314</v>
      </c>
      <c r="AC32" s="51" t="n">
        <f t="shared" si="30"/>
        <v>0.46457620673835698</v>
      </c>
      <c r="AD32" s="51" t="n">
        <f t="shared" si="30"/>
        <v>0.48788340462371704</v>
      </c>
      <c r="AE32" s="51" t="n">
        <f t="shared" si="30"/>
        <v>0.52826339772622122</v>
      </c>
      <c r="AF32" s="51" t="n">
        <f t="shared" si="30"/>
        <v>0.49310362063752933</v>
      </c>
      <c r="AG32" s="51" t="n">
        <f t="shared" si="30"/>
        <v>0.49583917510391284</v>
      </c>
      <c r="AH32" s="51" t="n">
        <f t="shared" si="30"/>
        <v>0.50393395029227084</v>
      </c>
    </row>
    <row r="33">
      <c r="A33" s="1" t="s">
        <v>86</v>
      </c>
      <c r="S33" s="51" t="n">
        <f t="shared" ref="S33:AH33" si="31">SUM(S23:S25)</f>
        <v>0.31236512091600777</v>
      </c>
      <c r="T33" s="51" t="n">
        <f t="shared" si="31"/>
        <v>0.3367988072027101</v>
      </c>
      <c r="U33" s="51" t="n">
        <f t="shared" si="31"/>
        <v>0.33803090444472095</v>
      </c>
      <c r="V33" s="51" t="n">
        <f t="shared" si="31"/>
        <v>0.37177957074202728</v>
      </c>
      <c r="W33" s="51" t="n">
        <f t="shared" si="31"/>
        <v>0.37578051421530567</v>
      </c>
      <c r="X33" s="51" t="n">
        <f t="shared" si="31"/>
        <v>0.3570135312537418</v>
      </c>
      <c r="Y33" s="51" t="n">
        <f t="shared" si="31"/>
        <v>0.31765766114511318</v>
      </c>
      <c r="Z33" s="51" t="n">
        <f t="shared" si="31"/>
        <v>0.37576318193947478</v>
      </c>
      <c r="AA33" s="51" t="n">
        <f t="shared" si="31"/>
        <v>0.37453570310558371</v>
      </c>
      <c r="AB33" s="51" t="n">
        <f t="shared" si="31"/>
        <v>0.34687289960332651</v>
      </c>
      <c r="AC33" s="51" t="n">
        <f t="shared" si="31"/>
        <v>0.35011594576211269</v>
      </c>
      <c r="AD33" s="51" t="n">
        <f t="shared" si="31"/>
        <v>0.32629668694374014</v>
      </c>
      <c r="AE33" s="51" t="n">
        <f t="shared" si="31"/>
        <v>0.28198451203701325</v>
      </c>
      <c r="AF33" s="51" t="n">
        <f t="shared" si="31"/>
        <v>0.28458304651170924</v>
      </c>
      <c r="AG33" s="51" t="n">
        <f t="shared" si="31"/>
        <v>0.34595923468353196</v>
      </c>
      <c r="AH33" s="51" t="n">
        <f t="shared" si="31"/>
        <v>0.33789079703740432</v>
      </c>
    </row>
    <row r="34">
      <c r="K34" s="21"/>
    </row>
    <row r="35">
      <c r="K35" s="29"/>
    </row>
    <row r="36">
      <c r="K36" s="29"/>
    </row>
    <row r="37">
      <c r="K37" s="29"/>
      <c r="AJ37" s="1" t="n">
        <v>2021</v>
      </c>
    </row>
    <row r="38">
      <c r="K38" s="29"/>
      <c r="AJ38" s="27" t="n">
        <v>36807644564</v>
      </c>
    </row>
    <row r="39">
      <c r="K39" s="29"/>
      <c r="AJ39" s="56" t="n">
        <f>AJ38/VLOOKUP(AJ37,deflator,2,FALSE)</f>
        <v>39357957730.66787</v>
      </c>
    </row>
    <row r="40">
      <c r="K40" s="29"/>
    </row>
    <row r="41">
      <c r="K41" s="29"/>
    </row>
    <row r="42">
      <c r="K42" s="29"/>
    </row>
    <row r="43">
      <c r="C43" s="55"/>
      <c r="D43" s="55"/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AM5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6640625" hidden="0" customWidth="1"/>
    <col min="3" max="3" width="9.33203125" hidden="0" customWidth="1"/>
    <col min="4" max="4" width="19" hidden="0" customWidth="1"/>
    <col min="5" max="5" width="19.109375" hidden="0" customWidth="1"/>
    <col min="6" max="6" width="19.109375" hidden="0" customWidth="1"/>
    <col min="7" max="7" width="19.109375" hidden="0" customWidth="1"/>
    <col min="8" max="8" width="19.109375" hidden="0" customWidth="1"/>
    <col min="9" max="9" width="19.109375" hidden="0" customWidth="1"/>
    <col min="10" max="10" width="19.109375" hidden="0" customWidth="1"/>
    <col min="11" max="11" width="19.109375" hidden="0" customWidth="1"/>
    <col min="12" max="12" width="19.109375" hidden="0" customWidth="1"/>
    <col min="13" max="13" width="19.109375" hidden="0" customWidth="1"/>
    <col min="14" max="14" width="19.109375" hidden="0" customWidth="1"/>
    <col min="15" max="15" width="19.109375" hidden="0" customWidth="1"/>
    <col min="16" max="16" width="19.109375" hidden="0" customWidth="1"/>
    <col min="17" max="17" width="19" hidden="0" customWidth="1"/>
    <col min="18" max="18" width="19" hidden="0" customWidth="1"/>
    <col min="19" max="19" width="19" hidden="0" customWidth="1"/>
    <col min="20" max="20" width="19" hidden="0" customWidth="1"/>
    <col min="21" max="21" width="19" hidden="0" customWidth="1"/>
    <col min="22" max="22" width="19" hidden="0" customWidth="1"/>
    <col min="23" max="23" width="19" hidden="0" customWidth="1"/>
    <col min="24" max="24" width="19" hidden="0" customWidth="1"/>
    <col min="25" max="25" width="19.109375" hidden="0" customWidth="1"/>
    <col min="26" max="26" width="19.109375" hidden="0" customWidth="1"/>
    <col min="27" max="27" width="19.109375" hidden="0" customWidth="1"/>
    <col min="28" max="28" width="19.109375" hidden="0" customWidth="1"/>
    <col min="29" max="29" width="19.109375" hidden="0" customWidth="1"/>
    <col min="30" max="30" width="19.109375" hidden="0" customWidth="1"/>
    <col min="31" max="31" width="19.109375" hidden="0" customWidth="1"/>
    <col min="32" max="32" width="19.109375" hidden="0" customWidth="1"/>
    <col min="33" max="33" width="19.109375" hidden="0" customWidth="1"/>
    <col min="34" max="34" width="19.109375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" hidden="0" customWidth="1"/>
    <col min="49" max="49" width="11" hidden="0" customWidth="1"/>
  </cols>
  <sheetData>
    <row r="1">
      <c r="A1" s="1" t="s">
        <v>102</v>
      </c>
      <c r="B1" s="1" t="n">
        <v>1974</v>
      </c>
      <c r="C1" s="1" t="n">
        <v>1977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W1" s="1" t="n">
        <v>1000000000</v>
      </c>
    </row>
    <row r="2">
      <c r="A2" s="1" t="s">
        <v>101</v>
      </c>
      <c r="C2" s="11"/>
      <c r="D2" s="11" t="n">
        <v>1647626000</v>
      </c>
      <c r="E2" s="11" t="n">
        <v>1820342000</v>
      </c>
      <c r="F2" s="11" t="n">
        <v>2306858000</v>
      </c>
      <c r="G2" s="11" t="n">
        <v>2320958000</v>
      </c>
      <c r="H2" s="11" t="n">
        <v>1941597000</v>
      </c>
      <c r="I2" s="11" t="n">
        <v>1759138000</v>
      </c>
      <c r="J2" s="11" t="n">
        <v>1526832000</v>
      </c>
      <c r="K2" s="11" t="n">
        <v>1802919000</v>
      </c>
      <c r="L2" s="11" t="n">
        <v>2254597000</v>
      </c>
      <c r="M2" s="11" t="n">
        <v>2457830000</v>
      </c>
      <c r="N2" s="11" t="n">
        <v>2657287000</v>
      </c>
      <c r="O2" s="11" t="n">
        <v>3069327000</v>
      </c>
      <c r="P2" s="11" t="n">
        <v>2983417000</v>
      </c>
      <c r="Q2" s="11" t="n">
        <v>3182264000</v>
      </c>
      <c r="R2" s="11" t="n">
        <v>3560166000</v>
      </c>
      <c r="S2" s="11" t="n">
        <v>3703958413.1599998</v>
      </c>
      <c r="T2" s="11" t="n">
        <v>4529362193</v>
      </c>
      <c r="U2" s="11" t="n">
        <v>4654631000</v>
      </c>
      <c r="V2" s="11" t="n">
        <v>4672017610.0100002</v>
      </c>
      <c r="W2" s="11" t="n">
        <v>5014421536.3999996</v>
      </c>
      <c r="X2" s="11" t="n">
        <v>5366912801.5200005</v>
      </c>
      <c r="Y2" s="11" t="n">
        <v>6381963542.7799997</v>
      </c>
      <c r="Z2" s="11" t="n">
        <v>6747133135.6599998</v>
      </c>
      <c r="AA2" s="11" t="n">
        <v>8072281205.6999998</v>
      </c>
      <c r="AB2" s="11" t="n">
        <v>10540757674.440001</v>
      </c>
      <c r="AC2" s="11" t="n">
        <v>12837555953.34</v>
      </c>
      <c r="AD2" s="11" t="n">
        <v>15099300635.74</v>
      </c>
      <c r="AE2" s="11" t="n">
        <v>20557862019.509998</v>
      </c>
      <c r="AF2" s="11" t="n">
        <v>37423305817.230003</v>
      </c>
      <c r="AG2" s="11" t="n">
        <v>49732498550.300003</v>
      </c>
      <c r="AH2" s="11" t="n">
        <v>54636920926.129997</v>
      </c>
      <c r="AI2" s="11" t="n">
        <v>18604273451.43</v>
      </c>
      <c r="AJ2" s="11" t="n">
        <v>13773044876.440001</v>
      </c>
      <c r="AK2" s="11" t="n">
        <v>9963317995.0599995</v>
      </c>
      <c r="AL2" s="11" t="n">
        <v>5700301163.5799999</v>
      </c>
      <c r="AM2" s="11" t="n">
        <v>3569098844.48</v>
      </c>
      <c r="AN2" s="11" t="n">
        <v>3309423270.5</v>
      </c>
      <c r="AO2" s="11" t="n">
        <v>3490018796.1700001</v>
      </c>
      <c r="AP2" s="11" t="n">
        <v>3758393558.0500002</v>
      </c>
      <c r="AQ2" s="11" t="n">
        <v>5061833219.3900003</v>
      </c>
      <c r="AR2" s="11" t="n">
        <v>5075787901.5699997</v>
      </c>
      <c r="AS2" s="11" t="n">
        <v>5598053590.0100002</v>
      </c>
      <c r="AT2" s="11" t="n">
        <v>5049671514.25</v>
      </c>
      <c r="AU2" s="11" t="n">
        <v>4880209941.0578003</v>
      </c>
    </row>
    <row r="3">
      <c r="A3" s="1" t="s">
        <v>100</v>
      </c>
      <c r="C3" s="11"/>
      <c r="D3" s="11" t="n">
        <v>13982170000</v>
      </c>
      <c r="E3" s="11" t="n">
        <v>15714692000</v>
      </c>
      <c r="F3" s="11" t="n">
        <v>18557567000</v>
      </c>
      <c r="G3" s="11" t="n">
        <v>23248951000</v>
      </c>
      <c r="H3" s="11" t="n">
        <v>20752357000</v>
      </c>
      <c r="I3" s="11" t="n">
        <v>22829371000</v>
      </c>
      <c r="J3" s="11" t="n">
        <v>22727206381.73</v>
      </c>
      <c r="K3" s="11" t="n">
        <v>23316908539.950001</v>
      </c>
      <c r="L3" s="11" t="n">
        <v>25228715000</v>
      </c>
      <c r="M3" s="11" t="n">
        <v>24983682000</v>
      </c>
      <c r="N3" s="11" t="n">
        <v>16840778000</v>
      </c>
      <c r="O3" s="11" t="n">
        <v>19033470134.529999</v>
      </c>
      <c r="P3" s="11" t="n">
        <v>19774837000</v>
      </c>
      <c r="Q3" s="11" t="n">
        <v>23153032000</v>
      </c>
      <c r="R3" s="11" t="n">
        <v>25029827000</v>
      </c>
      <c r="S3" s="11" t="n">
        <v>23730107105.060001</v>
      </c>
      <c r="T3" s="11" t="n">
        <v>32739630400</v>
      </c>
      <c r="U3" s="11" t="n">
        <v>34723140928.800003</v>
      </c>
      <c r="V3" s="11" t="n">
        <v>40342133633.720001</v>
      </c>
      <c r="W3" s="11" t="n">
        <v>41017634942.110001</v>
      </c>
      <c r="X3" s="11" t="n">
        <v>40359575215.190002</v>
      </c>
      <c r="Y3" s="11" t="n">
        <v>41010891990.790001</v>
      </c>
      <c r="Z3" s="11" t="n">
        <v>43077261684.489998</v>
      </c>
      <c r="AA3" s="11" t="n">
        <v>47986493041.849998</v>
      </c>
      <c r="AB3" s="11" t="n">
        <v>60359498512.959999</v>
      </c>
      <c r="AC3" s="11" t="n">
        <v>72622312779.279999</v>
      </c>
      <c r="AD3" s="11" t="n">
        <v>78919946082.399994</v>
      </c>
      <c r="AE3" s="11" t="n">
        <v>91528343771.259995</v>
      </c>
      <c r="AF3" s="11" t="n">
        <v>90586691120.429993</v>
      </c>
      <c r="AG3" s="11" t="n">
        <v>92237613209.009995</v>
      </c>
      <c r="AH3" s="11" t="n">
        <v>93377215791.470001</v>
      </c>
      <c r="AI3" s="11" t="n">
        <v>106585040010.63</v>
      </c>
      <c r="AJ3" s="11" t="n">
        <v>114613648632.85001</v>
      </c>
      <c r="AK3" s="11" t="n">
        <v>101893579645.11</v>
      </c>
      <c r="AL3" s="11" t="n">
        <v>94998547257.509995</v>
      </c>
      <c r="AM3" s="11" t="n">
        <v>88554670782.050003</v>
      </c>
      <c r="AN3" s="11" t="n">
        <v>84524727053.710007</v>
      </c>
      <c r="AO3" s="11" t="n">
        <v>88495039217.369995</v>
      </c>
      <c r="AP3" s="11" t="n">
        <v>95472254246.199997</v>
      </c>
      <c r="AQ3" s="11" t="n">
        <v>101305085258.08</v>
      </c>
      <c r="AR3" s="11" t="n">
        <v>110672332280.31</v>
      </c>
      <c r="AS3" s="11" t="n">
        <v>109756598506.37</v>
      </c>
      <c r="AT3" s="11" t="n">
        <v>114079555221.03999</v>
      </c>
      <c r="AU3" s="11" t="n">
        <v>119322043558.427</v>
      </c>
    </row>
    <row r="4">
      <c r="A4" s="1" t="s">
        <v>99</v>
      </c>
      <c r="B4" s="1" t="n">
        <v>0</v>
      </c>
      <c r="C4" s="11"/>
      <c r="D4" s="11" t="n">
        <v>27575087730.310001</v>
      </c>
      <c r="E4" s="11" t="n">
        <v>32416936771.990002</v>
      </c>
      <c r="F4" s="11" t="n">
        <v>43113315000</v>
      </c>
      <c r="G4" s="11" t="n">
        <v>55481352000</v>
      </c>
      <c r="H4" s="11" t="n">
        <v>55652989991.150002</v>
      </c>
      <c r="I4" s="11" t="n">
        <v>64171880000</v>
      </c>
      <c r="J4" s="11" t="n">
        <v>76002077748</v>
      </c>
      <c r="K4" s="11" t="n">
        <v>74402138250</v>
      </c>
      <c r="L4" s="11" t="n">
        <v>80784922000</v>
      </c>
      <c r="M4" s="11" t="n">
        <v>71828742000</v>
      </c>
      <c r="N4" s="11" t="n">
        <v>55529785021</v>
      </c>
      <c r="O4" s="11" t="n">
        <v>55343940136</v>
      </c>
      <c r="P4" s="11" t="n">
        <v>61194898000</v>
      </c>
      <c r="Q4" s="11" t="n">
        <v>51687205019</v>
      </c>
      <c r="R4" s="11" t="n">
        <v>50073068693.660004</v>
      </c>
      <c r="S4" s="11" t="n">
        <v>45469613749.050003</v>
      </c>
      <c r="T4" s="11" t="n">
        <v>51735968828</v>
      </c>
      <c r="U4" s="11" t="n">
        <v>55103050958.980003</v>
      </c>
      <c r="V4" s="11" t="n">
        <v>60587104735.900002</v>
      </c>
      <c r="W4" s="11" t="n">
        <v>57425876834.860001</v>
      </c>
      <c r="X4" s="11" t="n">
        <v>62631025528.629997</v>
      </c>
      <c r="Y4" s="11" t="n">
        <v>67098720069.150002</v>
      </c>
      <c r="Z4" s="11" t="n">
        <v>74230797319.160004</v>
      </c>
      <c r="AA4" s="11" t="n">
        <v>88869869375.059998</v>
      </c>
      <c r="AB4" s="11" t="n">
        <v>113412672770.41</v>
      </c>
      <c r="AC4" s="11" t="n">
        <v>115108225869.52</v>
      </c>
      <c r="AD4" s="11" t="n">
        <v>140276836850.95001</v>
      </c>
      <c r="AE4" s="11" t="n">
        <v>156736262947.26001</v>
      </c>
      <c r="AF4" s="11" t="n">
        <v>181829494423.64001</v>
      </c>
      <c r="AG4" s="11" t="n">
        <v>220912075065.64999</v>
      </c>
      <c r="AH4" s="11" t="n">
        <v>188033701452.20001</v>
      </c>
      <c r="AI4" s="11" t="n">
        <v>211116634144.03</v>
      </c>
      <c r="AJ4" s="11" t="n">
        <v>201927327482.56</v>
      </c>
      <c r="AK4" s="11" t="n">
        <v>196805354953.26999</v>
      </c>
      <c r="AL4" s="11" t="n">
        <v>155608990207.31</v>
      </c>
      <c r="AM4" s="11" t="n">
        <v>151064624724.67999</v>
      </c>
      <c r="AN4" s="11" t="n">
        <v>148272558750.34</v>
      </c>
      <c r="AO4" s="11" t="n">
        <v>162415312395.53</v>
      </c>
      <c r="AP4" s="11" t="n">
        <v>164495627300.48999</v>
      </c>
      <c r="AQ4" s="11" t="n">
        <v>186978250131.78</v>
      </c>
      <c r="AR4" s="11" t="n">
        <v>202812780518.62</v>
      </c>
      <c r="AS4" s="11" t="n">
        <v>223068469370.38</v>
      </c>
      <c r="AT4" s="11" t="n">
        <v>221583598001.38</v>
      </c>
      <c r="AU4" s="11" t="n">
        <v>229249207773.883</v>
      </c>
    </row>
    <row r="5">
      <c r="A5" s="1" t="s">
        <v>98</v>
      </c>
      <c r="C5" s="11"/>
      <c r="D5" s="11" t="n">
        <v>5675501000</v>
      </c>
      <c r="E5" s="11" t="n">
        <v>10414281000</v>
      </c>
      <c r="F5" s="11" t="n">
        <v>13380609000</v>
      </c>
      <c r="G5" s="11" t="n">
        <v>12922172000</v>
      </c>
      <c r="H5" s="11" t="n">
        <v>12275919000</v>
      </c>
      <c r="I5" s="11" t="n">
        <v>15364032000</v>
      </c>
      <c r="J5" s="11" t="n">
        <v>16311747000</v>
      </c>
      <c r="K5" s="11" t="n">
        <v>16442932000</v>
      </c>
      <c r="L5" s="11" t="n">
        <v>10393712000</v>
      </c>
      <c r="M5" s="11" t="n">
        <v>9449777000</v>
      </c>
      <c r="N5" s="11" t="n">
        <v>9450317000</v>
      </c>
      <c r="O5" s="11" t="n">
        <v>9578074000</v>
      </c>
      <c r="P5" s="11" t="n">
        <v>9592245000</v>
      </c>
      <c r="Q5" s="11" t="n">
        <v>7414320000</v>
      </c>
      <c r="R5" s="11" t="n">
        <v>7829042000</v>
      </c>
      <c r="S5" s="11" t="n">
        <v>6786350000</v>
      </c>
      <c r="T5" s="11" t="n">
        <v>6862892386.0600004</v>
      </c>
      <c r="U5" s="11" t="n">
        <v>6994338103.0100002</v>
      </c>
      <c r="V5" s="11" t="n">
        <v>6134096311.8999996</v>
      </c>
      <c r="W5" s="11" t="n">
        <v>5435433402</v>
      </c>
      <c r="X5" s="11" t="n">
        <v>5684733519</v>
      </c>
      <c r="Y5" s="11" t="n">
        <v>6316076478</v>
      </c>
      <c r="Z5" s="11" t="n">
        <v>8516968238</v>
      </c>
      <c r="AA5" s="11" t="n">
        <v>8608722273</v>
      </c>
      <c r="AB5" s="11" t="n">
        <v>10274915370.139999</v>
      </c>
      <c r="AC5" s="11" t="n">
        <v>11435686045.32</v>
      </c>
      <c r="AD5" s="11" t="n">
        <v>22182373961.139999</v>
      </c>
      <c r="AE5" s="11" t="n">
        <v>19939453220.360001</v>
      </c>
      <c r="AF5" s="11" t="n">
        <v>17512011649.040001</v>
      </c>
      <c r="AG5" s="11" t="n">
        <v>23265277295.779999</v>
      </c>
      <c r="AH5" s="11" t="n">
        <v>24838391856.419998</v>
      </c>
      <c r="AI5" s="11" t="n">
        <v>17221046929.060001</v>
      </c>
      <c r="AJ5" s="11" t="n">
        <v>19634004036.860001</v>
      </c>
      <c r="AK5" s="11" t="n">
        <v>27184053651.48</v>
      </c>
      <c r="AL5" s="11" t="n">
        <v>18358027883</v>
      </c>
      <c r="AM5" s="11" t="n">
        <v>11921505315.09</v>
      </c>
      <c r="AN5" s="11" t="n">
        <v>9012585631.6000004</v>
      </c>
      <c r="AO5" s="11" t="n">
        <v>7390752130.1400003</v>
      </c>
      <c r="AP5" s="11" t="n">
        <v>9228805725.1900005</v>
      </c>
      <c r="AQ5" s="11" t="n">
        <v>10668071159.450001</v>
      </c>
      <c r="AR5" s="11" t="n">
        <v>9823803759.7999992</v>
      </c>
      <c r="AS5" s="11" t="n">
        <v>8890896886.9500008</v>
      </c>
      <c r="AT5" s="11" t="n">
        <v>9936214233.0100002</v>
      </c>
      <c r="AU5" s="11" t="n">
        <v>17513901967.157799</v>
      </c>
    </row>
    <row r="6">
      <c r="A6" s="1" t="s">
        <v>97</v>
      </c>
      <c r="C6" s="11"/>
      <c r="D6" s="11" t="n">
        <v>8705948000</v>
      </c>
      <c r="E6" s="11" t="n">
        <v>8066191000</v>
      </c>
      <c r="F6" s="11" t="n">
        <v>11497814000</v>
      </c>
      <c r="G6" s="11" t="n">
        <v>15794200000</v>
      </c>
      <c r="H6" s="11" t="n">
        <v>22240856000</v>
      </c>
      <c r="I6" s="11" t="n">
        <v>20857129000</v>
      </c>
      <c r="J6" s="11" t="n">
        <v>20106344000</v>
      </c>
      <c r="K6" s="11" t="n">
        <v>19268842000</v>
      </c>
      <c r="L6" s="11" t="n">
        <v>19162633000</v>
      </c>
      <c r="M6" s="11" t="n">
        <v>20286201000</v>
      </c>
      <c r="N6" s="11" t="n">
        <v>10634664000</v>
      </c>
      <c r="O6" s="11" t="n">
        <v>11904822580</v>
      </c>
      <c r="P6" s="11" t="n">
        <v>10622743000</v>
      </c>
      <c r="Q6" s="11" t="n">
        <v>7737710000</v>
      </c>
      <c r="R6" s="11" t="n">
        <v>7713274000</v>
      </c>
      <c r="S6" s="11" t="n">
        <v>8637093000</v>
      </c>
      <c r="T6" s="11" t="n">
        <v>11609544000</v>
      </c>
      <c r="U6" s="11" t="n">
        <v>7077982000</v>
      </c>
      <c r="V6" s="11" t="n">
        <v>5759176139</v>
      </c>
      <c r="W6" s="11" t="n">
        <v>5878349739</v>
      </c>
      <c r="X6" s="11" t="n">
        <v>6147558939</v>
      </c>
      <c r="Y6" s="11" t="n">
        <v>6133098540</v>
      </c>
      <c r="Z6" s="11" t="n">
        <v>6192593185</v>
      </c>
      <c r="AA6" s="11" t="n">
        <v>9031564892</v>
      </c>
      <c r="AB6" s="11" t="n">
        <v>9079232478</v>
      </c>
      <c r="AC6" s="11" t="n">
        <v>9827511404.4899998</v>
      </c>
      <c r="AD6" s="11" t="n">
        <v>6844005102.9099998</v>
      </c>
      <c r="AE6" s="11" t="n">
        <v>7082066073.1000004</v>
      </c>
      <c r="AF6" s="11" t="n">
        <v>5551385142.1700001</v>
      </c>
      <c r="AG6" s="11" t="n">
        <v>5349736698.1899996</v>
      </c>
      <c r="AH6" s="11" t="n">
        <v>9307112499.7900009</v>
      </c>
      <c r="AI6" s="11" t="n">
        <v>14936091941.26</v>
      </c>
      <c r="AJ6" s="11" t="n">
        <v>24522062681.290001</v>
      </c>
      <c r="AK6" s="11" t="n">
        <v>27899554946.470001</v>
      </c>
      <c r="AL6" s="11" t="n">
        <v>34662467051.910004</v>
      </c>
      <c r="AM6" s="11" t="n">
        <v>29425165671.099998</v>
      </c>
      <c r="AN6" s="11" t="n">
        <v>29391578439.220001</v>
      </c>
      <c r="AO6" s="11" t="n">
        <v>36450055082.019997</v>
      </c>
      <c r="AP6" s="11" t="n">
        <v>48923641305.099998</v>
      </c>
      <c r="AQ6" s="11" t="n">
        <v>55354881707.690002</v>
      </c>
      <c r="AR6" s="11" t="n">
        <v>55485149109.589996</v>
      </c>
      <c r="AS6" s="11" t="n">
        <v>75264219923.759995</v>
      </c>
      <c r="AT6" s="11" t="n">
        <v>36342630178.349998</v>
      </c>
      <c r="AU6" s="11" t="n">
        <v>43416315941.7472</v>
      </c>
    </row>
    <row r="7">
      <c r="C7" s="11" t="n">
        <v>0</v>
      </c>
      <c r="D7" s="11" t="n">
        <v>5124536000</v>
      </c>
      <c r="E7" s="11" t="n">
        <v>7915257000</v>
      </c>
      <c r="F7" s="11" t="n">
        <v>7464044000</v>
      </c>
      <c r="G7" s="11" t="n">
        <v>9679452000</v>
      </c>
      <c r="H7" s="11" t="n">
        <v>6061826000</v>
      </c>
      <c r="I7" s="11" t="n">
        <v>6519061000</v>
      </c>
      <c r="J7" s="11" t="n">
        <v>8036904000</v>
      </c>
      <c r="K7" s="11" t="n">
        <v>5691357000</v>
      </c>
      <c r="L7" s="11" t="n">
        <v>4930413000</v>
      </c>
      <c r="M7" s="11" t="n">
        <v>4838246000</v>
      </c>
      <c r="N7" s="11" t="n">
        <v>4336429000</v>
      </c>
      <c r="O7" s="11" t="n">
        <v>4654106000</v>
      </c>
      <c r="P7" s="11" t="n">
        <v>6424162214.1099997</v>
      </c>
      <c r="Q7" s="11" t="n">
        <v>4667881000</v>
      </c>
      <c r="R7" s="11" t="n">
        <v>6995823000</v>
      </c>
      <c r="S7" s="11" t="n">
        <v>7743548000</v>
      </c>
      <c r="T7" s="11" t="n">
        <v>8343276178</v>
      </c>
      <c r="U7" s="11" t="n">
        <v>11561891995</v>
      </c>
      <c r="V7" s="11" t="n">
        <v>2642925998</v>
      </c>
      <c r="W7" s="11" t="n">
        <v>3380039870.0900002</v>
      </c>
      <c r="X7" s="11" t="n">
        <v>5234845239.1000004</v>
      </c>
      <c r="Y7" s="11" t="n">
        <v>6485555796.21</v>
      </c>
      <c r="Z7" s="11" t="n">
        <v>6429789120.4099998</v>
      </c>
      <c r="AA7" s="11" t="n">
        <v>8487149972.9099998</v>
      </c>
      <c r="AB7" s="11" t="n">
        <v>9086075125.9899998</v>
      </c>
      <c r="AC7" s="11" t="n">
        <v>9274240249.4699993</v>
      </c>
      <c r="AD7" s="11" t="n">
        <v>7415245840.8800001</v>
      </c>
      <c r="AE7" s="11" t="n">
        <v>4714697629.7799997</v>
      </c>
      <c r="AF7" s="11" t="n">
        <v>820198022.75</v>
      </c>
      <c r="AG7" s="11" t="n">
        <v>6196597160.0200005</v>
      </c>
      <c r="AH7" s="11" t="n">
        <v>3294194223.4000001</v>
      </c>
      <c r="AI7" s="11" t="n">
        <v>214382588.13999999</v>
      </c>
      <c r="AJ7" s="11" t="n">
        <v>-3081399.56</v>
      </c>
      <c r="AK7" s="11" t="n">
        <v>-1975038.69</v>
      </c>
      <c r="AL7" s="11" t="n">
        <v>508721.45</v>
      </c>
      <c r="AM7" s="11" t="n">
        <v>-2834591.32</v>
      </c>
      <c r="AN7" s="11" t="n">
        <v>30000</v>
      </c>
      <c r="AO7" s="11" t="n">
        <v>-58489.62</v>
      </c>
      <c r="AP7" s="11" t="n">
        <v>1357851.96</v>
      </c>
      <c r="AQ7" s="11" t="n">
        <v>20204.71</v>
      </c>
      <c r="AR7" s="11" t="n">
        <v>50903.56</v>
      </c>
      <c r="AS7" s="11" t="n">
        <v>314555.62</v>
      </c>
      <c r="AT7" s="11" t="n">
        <v>10000</v>
      </c>
      <c r="AU7" s="11" t="n">
        <v>0</v>
      </c>
    </row>
    <row r="8">
      <c r="D8" s="11" t="n">
        <f t="shared" ref="D8:AU8" si="0">SUBTOTAL(9,D2:D7)</f>
        <v>62710868730.309998</v>
      </c>
      <c r="E8" s="11" t="n">
        <f t="shared" si="0"/>
        <v>76347699771.990005</v>
      </c>
      <c r="F8" s="11" t="n">
        <f t="shared" si="0"/>
        <v>96320207000</v>
      </c>
      <c r="G8" s="11" t="n">
        <f t="shared" si="0"/>
        <v>119447085000</v>
      </c>
      <c r="H8" s="11" t="n">
        <f t="shared" si="0"/>
        <v>118925544991.14999</v>
      </c>
      <c r="I8" s="11" t="n">
        <f t="shared" si="0"/>
        <v>131500611000</v>
      </c>
      <c r="J8" s="11" t="n">
        <f t="shared" si="0"/>
        <v>144711111129.72998</v>
      </c>
      <c r="K8" s="11" t="n">
        <f t="shared" si="0"/>
        <v>140925096789.95001</v>
      </c>
      <c r="L8" s="11" t="n">
        <f t="shared" si="0"/>
        <v>142754992000</v>
      </c>
      <c r="M8" s="11" t="n">
        <f t="shared" si="0"/>
        <v>133844478000</v>
      </c>
      <c r="N8" s="11" t="n">
        <f t="shared" si="0"/>
        <v>99449260021</v>
      </c>
      <c r="O8" s="11" t="n">
        <f t="shared" si="0"/>
        <v>103583739850.53</v>
      </c>
      <c r="P8" s="11" t="n">
        <f t="shared" si="0"/>
        <v>110592302214.11</v>
      </c>
      <c r="Q8" s="11" t="n">
        <f t="shared" si="0"/>
        <v>97842412019</v>
      </c>
      <c r="R8" s="11" t="n">
        <f t="shared" si="0"/>
        <v>101201200693.66</v>
      </c>
      <c r="S8" s="11" t="n">
        <f t="shared" si="0"/>
        <v>96070670267.270004</v>
      </c>
      <c r="T8" s="11" t="n">
        <f t="shared" si="0"/>
        <v>115820673985.06</v>
      </c>
      <c r="U8" s="11" t="n">
        <f t="shared" si="0"/>
        <v>120115034985.78999</v>
      </c>
      <c r="V8" s="11" t="n">
        <f t="shared" si="0"/>
        <v>120137454428.53</v>
      </c>
      <c r="W8" s="11" t="n">
        <f t="shared" si="0"/>
        <v>118151756324.45999</v>
      </c>
      <c r="X8" s="11" t="n">
        <f t="shared" si="0"/>
        <v>125424651242.44</v>
      </c>
      <c r="Y8" s="11" t="n">
        <f t="shared" si="0"/>
        <v>133426306416.93001</v>
      </c>
      <c r="Z8" s="11" t="n">
        <f t="shared" si="0"/>
        <v>145194542682.72</v>
      </c>
      <c r="AA8" s="11" t="n">
        <f t="shared" si="0"/>
        <v>171056080760.51999</v>
      </c>
      <c r="AB8" s="11" t="n">
        <f t="shared" si="0"/>
        <v>212753151931.94</v>
      </c>
      <c r="AC8" s="11" t="n">
        <f t="shared" si="0"/>
        <v>231105532301.42001</v>
      </c>
      <c r="AD8" s="11" t="n">
        <f t="shared" si="0"/>
        <v>270737708474.02005</v>
      </c>
      <c r="AE8" s="11" t="n">
        <f t="shared" si="0"/>
        <v>300558685661.27002</v>
      </c>
      <c r="AF8" s="11" t="n">
        <f t="shared" si="0"/>
        <v>333723086175.26001</v>
      </c>
      <c r="AG8" s="11" t="n">
        <f t="shared" si="0"/>
        <v>397693797978.95001</v>
      </c>
      <c r="AH8" s="11" t="n">
        <f t="shared" si="0"/>
        <v>373487536749.41003</v>
      </c>
      <c r="AI8" s="11" t="n">
        <f t="shared" si="0"/>
        <v>368677469064.54999</v>
      </c>
      <c r="AJ8" s="11" t="n">
        <f t="shared" si="0"/>
        <v>374467006310.43994</v>
      </c>
      <c r="AK8" s="11" t="n">
        <f t="shared" si="0"/>
        <v>363743886152.70001</v>
      </c>
      <c r="AL8" s="11" t="n">
        <f t="shared" si="0"/>
        <v>309328842284.76001</v>
      </c>
      <c r="AM8" s="11" t="n">
        <f t="shared" si="0"/>
        <v>284532230746.07996</v>
      </c>
      <c r="AN8" s="11" t="n">
        <f t="shared" si="0"/>
        <v>274510903145.37</v>
      </c>
      <c r="AO8" s="11" t="n">
        <f t="shared" si="0"/>
        <v>298241119131.61005</v>
      </c>
      <c r="AP8" s="11" t="n">
        <f t="shared" si="0"/>
        <v>321880079986.98999</v>
      </c>
      <c r="AQ8" s="11" t="n">
        <f t="shared" si="0"/>
        <v>359368141681.10004</v>
      </c>
      <c r="AR8" s="11" t="n">
        <f t="shared" si="0"/>
        <v>383869904473.45001</v>
      </c>
      <c r="AS8" s="11" t="n">
        <f t="shared" si="0"/>
        <v>422578552833.09003</v>
      </c>
      <c r="AT8" s="11" t="n">
        <f t="shared" si="0"/>
        <v>386991679148.02997</v>
      </c>
      <c r="AU8" s="11" t="n">
        <f t="shared" si="0"/>
        <v>414381679182.27277</v>
      </c>
    </row>
    <row r="10">
      <c r="A10" s="1" t="str">
        <f t="shared" ref="A10:AU10" si="1">A1</f>
        <v>PricingInflation</v>
      </c>
      <c r="B10" s="1" t="n">
        <f t="shared" si="1"/>
        <v>1974</v>
      </c>
      <c r="C10" s="1" t="n">
        <f t="shared" si="1"/>
        <v>1977</v>
      </c>
      <c r="D10" s="1" t="n">
        <f t="shared" si="1"/>
        <v>1979</v>
      </c>
      <c r="E10" s="1" t="n">
        <f t="shared" si="1"/>
        <v>1980</v>
      </c>
      <c r="F10" s="1" t="n">
        <f t="shared" si="1"/>
        <v>1981</v>
      </c>
      <c r="G10" s="1" t="n">
        <f t="shared" si="1"/>
        <v>1982</v>
      </c>
      <c r="H10" s="1" t="n">
        <f t="shared" si="1"/>
        <v>1983</v>
      </c>
      <c r="I10" s="1" t="n">
        <f t="shared" si="1"/>
        <v>1984</v>
      </c>
      <c r="J10" s="1" t="n">
        <f t="shared" si="1"/>
        <v>1985</v>
      </c>
      <c r="K10" s="1" t="n">
        <f t="shared" si="1"/>
        <v>1986</v>
      </c>
      <c r="L10" s="1" t="n">
        <f t="shared" si="1"/>
        <v>1987</v>
      </c>
      <c r="M10" s="1" t="n">
        <f t="shared" si="1"/>
        <v>1988</v>
      </c>
      <c r="N10" s="1" t="n">
        <f t="shared" si="1"/>
        <v>1989</v>
      </c>
      <c r="O10" s="1" t="n">
        <f t="shared" si="1"/>
        <v>1990</v>
      </c>
      <c r="P10" s="1" t="n">
        <f t="shared" si="1"/>
        <v>1991</v>
      </c>
      <c r="Q10" s="1" t="n">
        <f t="shared" si="1"/>
        <v>1992</v>
      </c>
      <c r="R10" s="1" t="n">
        <f t="shared" si="1"/>
        <v>1993</v>
      </c>
      <c r="S10" s="1" t="n">
        <f t="shared" si="1"/>
        <v>1994</v>
      </c>
      <c r="T10" s="1" t="n">
        <f t="shared" si="1"/>
        <v>1995</v>
      </c>
      <c r="U10" s="1" t="n">
        <f t="shared" si="1"/>
        <v>1996</v>
      </c>
      <c r="V10" s="1" t="n">
        <f t="shared" si="1"/>
        <v>1997</v>
      </c>
      <c r="W10" s="1" t="n">
        <f t="shared" si="1"/>
        <v>1998</v>
      </c>
      <c r="X10" s="1" t="n">
        <f t="shared" si="1"/>
        <v>1999</v>
      </c>
      <c r="Y10" s="1" t="n">
        <f t="shared" si="1"/>
        <v>2000</v>
      </c>
      <c r="Z10" s="1" t="n">
        <f t="shared" si="1"/>
        <v>2001</v>
      </c>
      <c r="AA10" s="1" t="n">
        <f t="shared" si="1"/>
        <v>2002</v>
      </c>
      <c r="AB10" s="1" t="n">
        <f t="shared" si="1"/>
        <v>2003</v>
      </c>
      <c r="AC10" s="1" t="n">
        <f t="shared" si="1"/>
        <v>2004</v>
      </c>
      <c r="AD10" s="1" t="n">
        <f t="shared" si="1"/>
        <v>2005</v>
      </c>
      <c r="AE10" s="1" t="n">
        <f t="shared" si="1"/>
        <v>2006</v>
      </c>
      <c r="AF10" s="1" t="n">
        <f t="shared" si="1"/>
        <v>2007</v>
      </c>
      <c r="AG10" s="1" t="n">
        <f t="shared" si="1"/>
        <v>2008</v>
      </c>
      <c r="AH10" s="1" t="n">
        <f t="shared" si="1"/>
        <v>2009</v>
      </c>
      <c r="AI10" s="1" t="n">
        <f t="shared" si="1"/>
        <v>2010</v>
      </c>
      <c r="AJ10" s="1" t="n">
        <f t="shared" si="1"/>
        <v>2011</v>
      </c>
      <c r="AK10" s="1" t="n">
        <f t="shared" si="1"/>
        <v>2012</v>
      </c>
      <c r="AL10" s="1" t="n">
        <f t="shared" si="1"/>
        <v>2013</v>
      </c>
      <c r="AM10" s="1" t="n">
        <f t="shared" si="1"/>
        <v>2014</v>
      </c>
      <c r="AN10" s="1" t="n">
        <f t="shared" si="1"/>
        <v>2015</v>
      </c>
      <c r="AO10" s="1" t="n">
        <f t="shared" si="1"/>
        <v>2016</v>
      </c>
      <c r="AP10" s="1" t="n">
        <f t="shared" si="1"/>
        <v>2017</v>
      </c>
      <c r="AQ10" s="1" t="n">
        <f t="shared" si="1"/>
        <v>2018</v>
      </c>
      <c r="AR10" s="1" t="n">
        <f t="shared" si="1"/>
        <v>2019</v>
      </c>
      <c r="AS10" s="1" t="n">
        <f t="shared" si="1"/>
        <v>2020</v>
      </c>
      <c r="AT10" s="1" t="n">
        <f t="shared" si="1"/>
        <v>2021</v>
      </c>
      <c r="AU10" s="1" t="n">
        <f t="shared" si="1"/>
        <v>2022</v>
      </c>
      <c r="AX10" s="8" t="n">
        <f t="shared" ref="AX10:AX17" si="2">AN10</f>
        <v>2015</v>
      </c>
      <c r="AY10" s="8" t="n">
        <f t="shared" ref="AY10:AZ17" si="3">AT10</f>
        <v>2021</v>
      </c>
      <c r="AZ10" s="8" t="n">
        <f t="shared" si="3"/>
        <v>2022</v>
      </c>
      <c r="BA10" s="8" t="str">
        <f>AY10&amp;"-"&amp;$AZ10</f>
        <v>2021-2022</v>
      </c>
      <c r="BB10" s="8" t="str">
        <f>AX10&amp;"-"&amp;$AZ10</f>
        <v>2015-2022</v>
      </c>
      <c r="BC10" s="8" t="str">
        <f>"Share "&amp;AU10</f>
        <v>Share 2022</v>
      </c>
      <c r="BD10" s="1" t="s">
        <v>96</v>
      </c>
      <c r="BE10" s="1" t="s">
        <v>77</v>
      </c>
    </row>
    <row r="11">
      <c r="A11" s="1" t="str">
        <f t="shared" ref="A11:A16" si="4">A2</f>
        <v>All Other</v>
      </c>
      <c r="B11" s="57" t="str">
        <f t="shared" ref="B11:AU11" si="5">IF(B2="","",B2/VLOOKUP(B$10,deflator,2,FALSE)/$AW$1)</f>
      </c>
      <c r="C11" s="57" t="str">
        <f t="shared" si="5"/>
      </c>
      <c r="D11" s="57" t="n">
        <f t="shared" si="5"/>
        <v>5.4372521598760546</v>
      </c>
      <c r="E11" s="57" t="n">
        <f t="shared" si="5"/>
        <v>5.5250823908180529</v>
      </c>
      <c r="F11" s="57" t="n">
        <f t="shared" si="5"/>
        <v>6.3762648816485346</v>
      </c>
      <c r="G11" s="57" t="n">
        <f t="shared" si="5"/>
        <v>5.9991428747215094</v>
      </c>
      <c r="H11" s="57" t="n">
        <f t="shared" si="5"/>
        <v>4.8083640105582086</v>
      </c>
      <c r="I11" s="57" t="n">
        <f t="shared" si="5"/>
        <v>4.2059663644771454</v>
      </c>
      <c r="J11" s="57" t="n">
        <f t="shared" si="5"/>
        <v>3.532499606246065</v>
      </c>
      <c r="K11" s="57" t="n">
        <f t="shared" si="5"/>
        <v>4.0790799403073699</v>
      </c>
      <c r="L11" s="57" t="n">
        <f t="shared" si="5"/>
        <v>4.9898312852936115</v>
      </c>
      <c r="M11" s="57" t="n">
        <f t="shared" si="5"/>
        <v>5.2692293464536366</v>
      </c>
      <c r="N11" s="57" t="n">
        <f t="shared" si="5"/>
        <v>5.4750024901153447</v>
      </c>
      <c r="O11" s="57" t="n">
        <f t="shared" si="5"/>
        <v>6.1003843005573213</v>
      </c>
      <c r="P11" s="57" t="n">
        <f t="shared" si="5"/>
        <v>5.7254145552945461</v>
      </c>
      <c r="Q11" s="57" t="n">
        <f t="shared" si="5"/>
        <v>5.9581103947014284</v>
      </c>
      <c r="R11" s="57" t="n">
        <f t="shared" si="5"/>
        <v>6.5126627645708535</v>
      </c>
      <c r="S11" s="57" t="n">
        <f t="shared" si="5"/>
        <v>6.6312124361005953</v>
      </c>
      <c r="T11" s="57" t="n">
        <f t="shared" si="5"/>
        <v>7.9407292336135473</v>
      </c>
      <c r="U11" s="57" t="n">
        <f t="shared" si="5"/>
        <v>8.0098070801098391</v>
      </c>
      <c r="V11" s="57" t="n">
        <f t="shared" si="5"/>
        <v>7.8993981920783813</v>
      </c>
      <c r="W11" s="57" t="n">
        <f t="shared" si="5"/>
        <v>8.3737714358710598</v>
      </c>
      <c r="X11" s="57" t="n">
        <f t="shared" si="5"/>
        <v>8.8520671829606457</v>
      </c>
      <c r="Y11" s="57" t="n">
        <f t="shared" si="5"/>
        <v>10.311530272600963</v>
      </c>
      <c r="Z11" s="57" t="n">
        <f t="shared" si="5"/>
        <v>10.643448280695674</v>
      </c>
      <c r="AA11" s="57" t="n">
        <f t="shared" si="5"/>
        <v>12.535976966702611</v>
      </c>
      <c r="AB11" s="57" t="n">
        <f t="shared" si="5"/>
        <v>16.062410631361697</v>
      </c>
      <c r="AC11" s="57" t="n">
        <f t="shared" si="5"/>
        <v>19.095599111439348</v>
      </c>
      <c r="AD11" s="57" t="n">
        <f t="shared" si="5"/>
        <v>21.798176422063008</v>
      </c>
      <c r="AE11" s="57" t="n">
        <f t="shared" si="5"/>
        <v>28.742661960558962</v>
      </c>
      <c r="AF11" s="57" t="n">
        <f t="shared" si="5"/>
        <v>50.926268653479909</v>
      </c>
      <c r="AG11" s="57" t="n">
        <f t="shared" si="5"/>
        <v>66.294204931214324</v>
      </c>
      <c r="AH11" s="57" t="n">
        <f t="shared" si="5"/>
        <v>72.099208387933515</v>
      </c>
      <c r="AI11" s="57" t="n">
        <f t="shared" si="5"/>
        <v>24.338626166822529</v>
      </c>
      <c r="AJ11" s="57" t="n">
        <f t="shared" si="5"/>
        <v>17.662317112999197</v>
      </c>
      <c r="AK11" s="57" t="n">
        <f t="shared" si="5"/>
        <v>12.546806348785125</v>
      </c>
      <c r="AL11" s="57" t="n">
        <f t="shared" si="5"/>
        <v>7.0493854975007721</v>
      </c>
      <c r="AM11" s="57" t="n">
        <f t="shared" si="5"/>
        <v>4.3300252175189007</v>
      </c>
      <c r="AN11" s="57" t="n">
        <f t="shared" si="5"/>
        <v>3.9694796902245302</v>
      </c>
      <c r="AO11" s="57" t="n">
        <f t="shared" si="5"/>
        <v>4.1516915477311391</v>
      </c>
      <c r="AP11" s="57" t="n">
        <f t="shared" si="5"/>
        <v>4.3925243712416773</v>
      </c>
      <c r="AQ11" s="57" t="n">
        <f t="shared" si="5"/>
        <v>5.7801655536095602</v>
      </c>
      <c r="AR11" s="57" t="n">
        <f t="shared" si="5"/>
        <v>5.6847560526184235</v>
      </c>
      <c r="AS11" s="57" t="n">
        <f t="shared" si="5"/>
        <v>6.1871413812065628</v>
      </c>
      <c r="AT11" s="57" t="n">
        <f t="shared" si="5"/>
        <v>5.3995511086301073</v>
      </c>
      <c r="AU11" s="57" t="n">
        <f t="shared" si="5"/>
        <v>4.8802099410578004</v>
      </c>
      <c r="AW11" s="31" t="str">
        <f t="shared" ref="AW11:AW17" si="6">A11</f>
        <v>All Other</v>
      </c>
      <c r="AX11" s="54" t="n">
        <f t="shared" si="2"/>
        <v>3.9694796902245302</v>
      </c>
      <c r="AY11" s="54" t="n">
        <f t="shared" si="3"/>
        <v>5.3995511086301073</v>
      </c>
      <c r="AZ11" s="54" t="n">
        <f t="shared" si="3"/>
        <v>4.8802099410578004</v>
      </c>
      <c r="BA11" s="47" t="n">
        <f t="shared" ref="BA11:BA17" si="7">(AZ11/AY11)-1</f>
        <v>-9.6182285735242568E-2</v>
      </c>
      <c r="BB11" s="47" t="n">
        <f t="shared" ref="BB11:BB17" si="8">(AZ11/AX11)-1</f>
        <v>0.22943315545261189</v>
      </c>
      <c r="BC11" s="23" t="n">
        <f t="shared" ref="BC11:BC16" si="9">AH19</f>
        <v>0</v>
      </c>
      <c r="BD11" s="23" t="n">
        <f t="shared" ref="BD11:BD16" si="10">AF19</f>
        <v>0</v>
      </c>
      <c r="BE11" s="23" t="n">
        <f t="shared" ref="BE11:BE16" si="11">AA19</f>
        <v>0</v>
      </c>
    </row>
    <row r="12">
      <c r="A12" s="1" t="str">
        <f t="shared" si="4"/>
        <v>Cost-Based</v>
      </c>
      <c r="B12" s="57" t="str">
        <f t="shared" ref="B12:AU12" si="12">IF(B3="","",B3/VLOOKUP(B$10,deflator,2,FALSE)/$AW$1)</f>
      </c>
      <c r="C12" s="57" t="str">
        <f t="shared" si="12"/>
      </c>
      <c r="D12" s="57" t="n">
        <f t="shared" si="12"/>
        <v>46.141893871700361</v>
      </c>
      <c r="E12" s="57" t="n">
        <f t="shared" si="12"/>
        <v>47.697063544284163</v>
      </c>
      <c r="F12" s="57" t="n">
        <f t="shared" si="12"/>
        <v>51.293995014404771</v>
      </c>
      <c r="G12" s="57" t="n">
        <f t="shared" si="12"/>
        <v>60.09319373138139</v>
      </c>
      <c r="H12" s="57" t="n">
        <f t="shared" si="12"/>
        <v>51.39320185036118</v>
      </c>
      <c r="I12" s="57" t="n">
        <f t="shared" si="12"/>
        <v>54.583305316677809</v>
      </c>
      <c r="J12" s="57" t="n">
        <f t="shared" si="12"/>
        <v>52.581978629301901</v>
      </c>
      <c r="K12" s="57" t="n">
        <f t="shared" si="12"/>
        <v>52.754191339317877</v>
      </c>
      <c r="L12" s="57" t="n">
        <f t="shared" si="12"/>
        <v>55.835713165038463</v>
      </c>
      <c r="M12" s="57" t="n">
        <f t="shared" si="12"/>
        <v>53.561373397210325</v>
      </c>
      <c r="N12" s="57" t="n">
        <f t="shared" si="12"/>
        <v>34.698284937035304</v>
      </c>
      <c r="O12" s="57" t="n">
        <f t="shared" si="12"/>
        <v>37.829622713322316</v>
      </c>
      <c r="P12" s="57" t="n">
        <f t="shared" si="12"/>
        <v>37.949485301041435</v>
      </c>
      <c r="Q12" s="57" t="n">
        <f t="shared" si="12"/>
        <v>43.349112653147195</v>
      </c>
      <c r="R12" s="57" t="n">
        <f t="shared" si="12"/>
        <v>45.787421796216854</v>
      </c>
      <c r="S12" s="57" t="n">
        <f t="shared" si="12"/>
        <v>42.484111264851698</v>
      </c>
      <c r="T12" s="57" t="n">
        <f t="shared" si="12"/>
        <v>57.398046156867103</v>
      </c>
      <c r="U12" s="57" t="n">
        <f t="shared" si="12"/>
        <v>59.75246159258468</v>
      </c>
      <c r="V12" s="57" t="n">
        <f t="shared" si="12"/>
        <v>68.210054861096751</v>
      </c>
      <c r="W12" s="57" t="n">
        <f t="shared" si="12"/>
        <v>68.496893879371839</v>
      </c>
      <c r="X12" s="57" t="n">
        <f t="shared" si="12"/>
        <v>66.568190036445444</v>
      </c>
      <c r="Y12" s="57" t="n">
        <f t="shared" si="12"/>
        <v>66.262530557357238</v>
      </c>
      <c r="Z12" s="57" t="n">
        <f t="shared" si="12"/>
        <v>67.953395552496914</v>
      </c>
      <c r="AA12" s="57" t="n">
        <f t="shared" si="12"/>
        <v>74.521384495462684</v>
      </c>
      <c r="AB12" s="57" t="n">
        <f t="shared" si="12"/>
        <v>91.97811775610684</v>
      </c>
      <c r="AC12" s="57" t="n">
        <f t="shared" si="12"/>
        <v>108.02418906052665</v>
      </c>
      <c r="AD12" s="57" t="n">
        <f t="shared" si="12"/>
        <v>113.93315156941009</v>
      </c>
      <c r="AE12" s="57" t="n">
        <f t="shared" si="12"/>
        <v>127.96896108800051</v>
      </c>
      <c r="AF12" s="57" t="n">
        <f t="shared" si="12"/>
        <v>123.27190417007056</v>
      </c>
      <c r="AG12" s="57" t="n">
        <f t="shared" si="12"/>
        <v>122.95419314715492</v>
      </c>
      <c r="AH12" s="57" t="n">
        <f t="shared" si="12"/>
        <v>123.22113373000241</v>
      </c>
      <c r="AI12" s="57" t="n">
        <f t="shared" si="12"/>
        <v>139.43750346214944</v>
      </c>
      <c r="AJ12" s="57" t="n">
        <f t="shared" si="12"/>
        <v>146.9785821357541</v>
      </c>
      <c r="AK12" s="57" t="n">
        <f t="shared" si="12"/>
        <v>128.31458482260459</v>
      </c>
      <c r="AL12" s="57" t="n">
        <f t="shared" si="12"/>
        <v>117.48175440263022</v>
      </c>
      <c r="AM12" s="57" t="n">
        <f t="shared" si="12"/>
        <v>107.43439011457993</v>
      </c>
      <c r="AN12" s="57" t="n">
        <f t="shared" si="12"/>
        <v>101.38297822229984</v>
      </c>
      <c r="AO12" s="57" t="n">
        <f t="shared" si="12"/>
        <v>105.27281593385273</v>
      </c>
      <c r="AP12" s="57" t="n">
        <f t="shared" si="12"/>
        <v>111.58070518069896</v>
      </c>
      <c r="AQ12" s="57" t="n">
        <f t="shared" si="12"/>
        <v>115.68144165065938</v>
      </c>
      <c r="AR12" s="57" t="n">
        <f t="shared" si="12"/>
        <v>123.95025619437088</v>
      </c>
      <c r="AS12" s="57" t="n">
        <f t="shared" si="12"/>
        <v>121.30637578945063</v>
      </c>
      <c r="AT12" s="57" t="n">
        <f t="shared" si="12"/>
        <v>121.98385323233919</v>
      </c>
      <c r="AU12" s="57" t="n">
        <f t="shared" si="12"/>
        <v>119.322043558427</v>
      </c>
      <c r="AW12" s="31" t="str">
        <f t="shared" si="6"/>
        <v>Cost-Based</v>
      </c>
      <c r="AX12" s="54" t="n">
        <f t="shared" si="2"/>
        <v>101.38297822229984</v>
      </c>
      <c r="AY12" s="54" t="n">
        <f t="shared" si="3"/>
        <v>121.98385323233919</v>
      </c>
      <c r="AZ12" s="54" t="n">
        <f t="shared" si="3"/>
        <v>119.322043558427</v>
      </c>
      <c r="BA12" s="47" t="n">
        <f t="shared" si="7"/>
        <v>-2.1821000102712929E-2</v>
      </c>
      <c r="BB12" s="47" t="n">
        <f t="shared" si="8"/>
        <v>0.17694356242714271</v>
      </c>
      <c r="BC12" s="23" t="n">
        <f t="shared" si="9"/>
        <v>0</v>
      </c>
      <c r="BD12" s="23" t="n">
        <f t="shared" si="10"/>
        <v>0</v>
      </c>
      <c r="BE12" s="23" t="n">
        <f t="shared" si="11"/>
        <v>0</v>
      </c>
    </row>
    <row r="13">
      <c r="A13" s="1" t="str">
        <f t="shared" si="4"/>
        <v>FFP</v>
      </c>
      <c r="B13" s="57" t="e">
        <f t="shared" ref="B13:AU13" si="13">IF(B4="","",B4/VLOOKUP(B$10,deflator,2,FALSE)/$AW$1)</f>
        <v>#N/A</v>
      </c>
      <c r="C13" s="57" t="str">
        <f t="shared" si="13"/>
      </c>
      <c r="D13" s="57" t="n">
        <f t="shared" si="13"/>
        <v>90.999234850870138</v>
      </c>
      <c r="E13" s="57" t="n">
        <f t="shared" si="13"/>
        <v>98.391536603113124</v>
      </c>
      <c r="F13" s="57" t="n">
        <f t="shared" si="13"/>
        <v>119.16724669049893</v>
      </c>
      <c r="G13" s="57" t="n">
        <f t="shared" si="13"/>
        <v>143.40654054520417</v>
      </c>
      <c r="H13" s="57" t="n">
        <f t="shared" si="13"/>
        <v>137.8246021977794</v>
      </c>
      <c r="I13" s="57" t="n">
        <f t="shared" si="13"/>
        <v>153.43012817940581</v>
      </c>
      <c r="J13" s="57" t="n">
        <f t="shared" si="13"/>
        <v>175.83945694005158</v>
      </c>
      <c r="K13" s="57" t="n">
        <f t="shared" si="13"/>
        <v>168.33383510382367</v>
      </c>
      <c r="L13" s="57" t="n">
        <f t="shared" si="13"/>
        <v>178.7916559702706</v>
      </c>
      <c r="M13" s="57" t="n">
        <f t="shared" si="13"/>
        <v>153.99035542134601</v>
      </c>
      <c r="N13" s="57" t="n">
        <f t="shared" si="13"/>
        <v>114.41207188592907</v>
      </c>
      <c r="O13" s="57" t="n">
        <f t="shared" si="13"/>
        <v>109.99782803742926</v>
      </c>
      <c r="P13" s="57" t="n">
        <f t="shared" si="13"/>
        <v>117.43787734633311</v>
      </c>
      <c r="Q13" s="57" t="n">
        <f t="shared" si="13"/>
        <v>96.773263782253068</v>
      </c>
      <c r="R13" s="57" t="n">
        <f t="shared" si="13"/>
        <v>91.599383284093491</v>
      </c>
      <c r="S13" s="57" t="n">
        <f t="shared" si="13"/>
        <v>81.404442092575479</v>
      </c>
      <c r="T13" s="57" t="n">
        <f t="shared" si="13"/>
        <v>90.701803608625397</v>
      </c>
      <c r="U13" s="57" t="n">
        <f t="shared" si="13"/>
        <v>94.822727667755245</v>
      </c>
      <c r="V13" s="57" t="n">
        <f t="shared" si="13"/>
        <v>102.44003887926432</v>
      </c>
      <c r="W13" s="57" t="n">
        <f t="shared" si="13"/>
        <v>95.897635176645281</v>
      </c>
      <c r="X13" s="57" t="n">
        <f t="shared" si="13"/>
        <v>103.30222722458552</v>
      </c>
      <c r="Y13" s="57" t="n">
        <f t="shared" si="13"/>
        <v>108.41341831677541</v>
      </c>
      <c r="Z13" s="57" t="n">
        <f t="shared" si="13"/>
        <v>117.09738584015631</v>
      </c>
      <c r="AA13" s="57" t="n">
        <f t="shared" si="13"/>
        <v>138.01187138190306</v>
      </c>
      <c r="AB13" s="57" t="n">
        <f t="shared" si="13"/>
        <v>172.82257851880271</v>
      </c>
      <c r="AC13" s="57" t="n">
        <f t="shared" si="13"/>
        <v>171.22110654259603</v>
      </c>
      <c r="AD13" s="57" t="n">
        <f t="shared" si="13"/>
        <v>202.51131568095303</v>
      </c>
      <c r="AE13" s="57" t="n">
        <f t="shared" si="13"/>
        <v>219.13842103711892</v>
      </c>
      <c r="AF13" s="57" t="n">
        <f t="shared" si="13"/>
        <v>247.43665691557865</v>
      </c>
      <c r="AG13" s="57" t="n">
        <f t="shared" si="13"/>
        <v>294.47928021090058</v>
      </c>
      <c r="AH13" s="57" t="n">
        <f t="shared" si="13"/>
        <v>248.13039964836304</v>
      </c>
      <c r="AI13" s="57" t="n">
        <f t="shared" si="13"/>
        <v>276.188632114222</v>
      </c>
      <c r="AJ13" s="57" t="n">
        <f t="shared" si="13"/>
        <v>258.94815008395358</v>
      </c>
      <c r="AK13" s="57" t="n">
        <f t="shared" si="13"/>
        <v>247.8369834453656</v>
      </c>
      <c r="AL13" s="57" t="n">
        <f t="shared" si="13"/>
        <v>192.43680770003863</v>
      </c>
      <c r="AM13" s="57" t="n">
        <f t="shared" si="13"/>
        <v>183.27136989902974</v>
      </c>
      <c r="AN13" s="57" t="n">
        <f t="shared" si="13"/>
        <v>177.84515985716612</v>
      </c>
      <c r="AO13" s="57" t="n">
        <f t="shared" si="13"/>
        <v>193.20763556764209</v>
      </c>
      <c r="AP13" s="57" t="n">
        <f t="shared" si="13"/>
        <v>192.2499708239649</v>
      </c>
      <c r="AQ13" s="57" t="n">
        <f t="shared" si="13"/>
        <v>213.51261368033568</v>
      </c>
      <c r="AR13" s="57" t="n">
        <f t="shared" si="13"/>
        <v>227.14526374220227</v>
      </c>
      <c r="AS13" s="57" t="n">
        <f t="shared" si="13"/>
        <v>246.54214817572358</v>
      </c>
      <c r="AT13" s="57" t="n">
        <f t="shared" si="13"/>
        <v>236.93659258156754</v>
      </c>
      <c r="AU13" s="57" t="n">
        <f t="shared" si="13"/>
        <v>229.249207773883</v>
      </c>
      <c r="AW13" s="31" t="str">
        <f t="shared" si="6"/>
        <v>FFP</v>
      </c>
      <c r="AX13" s="54" t="n">
        <f t="shared" si="2"/>
        <v>177.84515985716612</v>
      </c>
      <c r="AY13" s="54" t="n">
        <f t="shared" si="3"/>
        <v>236.93659258156754</v>
      </c>
      <c r="AZ13" s="54" t="n">
        <f t="shared" si="3"/>
        <v>229.249207773883</v>
      </c>
      <c r="BA13" s="47" t="n">
        <f t="shared" si="7"/>
        <v>-3.2444903186653606E-2</v>
      </c>
      <c r="BB13" s="47" t="n">
        <f t="shared" si="8"/>
        <v>0.28903821705353883</v>
      </c>
      <c r="BC13" s="23" t="n">
        <f t="shared" si="9"/>
        <v>2009</v>
      </c>
      <c r="BD13" s="23" t="n">
        <f t="shared" si="10"/>
        <v>2007</v>
      </c>
      <c r="BE13" s="23" t="n">
        <f t="shared" si="11"/>
        <v>2002</v>
      </c>
    </row>
    <row r="14">
      <c r="A14" s="1" t="str">
        <f t="shared" si="4"/>
        <v>FP-Econ. Price Adj.</v>
      </c>
      <c r="B14" s="57" t="str">
        <f t="shared" ref="B14:AU14" si="14">IF(B5="","",B5/VLOOKUP(B$10,deflator,2,FALSE)/$AW$1)</f>
      </c>
      <c r="C14" s="57" t="str">
        <f t="shared" si="14"/>
      </c>
      <c r="D14" s="57" t="n">
        <f t="shared" si="14"/>
        <v>18.729450779866738</v>
      </c>
      <c r="E14" s="57" t="n">
        <f t="shared" si="14"/>
        <v>31.609313286256661</v>
      </c>
      <c r="F14" s="57" t="n">
        <f t="shared" si="14"/>
        <v>36.984637659435613</v>
      </c>
      <c r="G14" s="57" t="n">
        <f t="shared" si="14"/>
        <v>33.400843996197167</v>
      </c>
      <c r="H14" s="57" t="n">
        <f t="shared" si="14"/>
        <v>30.401307334183002</v>
      </c>
      <c r="I14" s="57" t="n">
        <f t="shared" si="14"/>
        <v>36.734242461222777</v>
      </c>
      <c r="J14" s="57" t="n">
        <f t="shared" si="14"/>
        <v>37.739083183143556</v>
      </c>
      <c r="K14" s="57" t="n">
        <f t="shared" si="14"/>
        <v>37.201912055415768</v>
      </c>
      <c r="L14" s="57" t="n">
        <f t="shared" si="14"/>
        <v>23.003166112583152</v>
      </c>
      <c r="M14" s="57" t="n">
        <f t="shared" si="14"/>
        <v>20.258944795141488</v>
      </c>
      <c r="N14" s="57" t="n">
        <f t="shared" si="14"/>
        <v>19.471178351220392</v>
      </c>
      <c r="O14" s="57" t="n">
        <f t="shared" si="14"/>
        <v>19.036724421730323</v>
      </c>
      <c r="P14" s="57" t="n">
        <f t="shared" si="14"/>
        <v>18.408281222823135</v>
      </c>
      <c r="Q14" s="57" t="n">
        <f t="shared" si="14"/>
        <v>13.881732333220217</v>
      </c>
      <c r="R14" s="57" t="n">
        <f t="shared" si="14"/>
        <v>14.321778904596394</v>
      </c>
      <c r="S14" s="57" t="n">
        <f t="shared" si="14"/>
        <v>12.149631150242435</v>
      </c>
      <c r="T14" s="57" t="n">
        <f t="shared" si="14"/>
        <v>12.031797828257821</v>
      </c>
      <c r="U14" s="57" t="n">
        <f t="shared" si="14"/>
        <v>12.036034404912339</v>
      </c>
      <c r="V14" s="57" t="n">
        <f t="shared" si="14"/>
        <v>10.371465469744624</v>
      </c>
      <c r="W14" s="57" t="n">
        <f t="shared" si="14"/>
        <v>9.0768350113468266</v>
      </c>
      <c r="X14" s="57" t="n">
        <f t="shared" si="14"/>
        <v>9.3762736396917692</v>
      </c>
      <c r="Y14" s="57" t="n">
        <f t="shared" si="14"/>
        <v>10.20507456214483</v>
      </c>
      <c r="Z14" s="57" t="n">
        <f t="shared" si="14"/>
        <v>13.435322695853914</v>
      </c>
      <c r="AA14" s="57" t="n">
        <f t="shared" si="14"/>
        <v>13.369051619617037</v>
      </c>
      <c r="AB14" s="57" t="n">
        <f t="shared" si="14"/>
        <v>15.657309936825442</v>
      </c>
      <c r="AC14" s="57" t="n">
        <f t="shared" si="14"/>
        <v>17.010346601753071</v>
      </c>
      <c r="AD14" s="57" t="n">
        <f t="shared" si="14"/>
        <v>32.023688562143057</v>
      </c>
      <c r="AE14" s="57" t="n">
        <f t="shared" si="14"/>
        <v>27.878043108144499</v>
      </c>
      <c r="AF14" s="57" t="n">
        <f t="shared" si="14"/>
        <v>23.83064217408818</v>
      </c>
      <c r="AG14" s="57" t="n">
        <f t="shared" si="14"/>
        <v>31.012981567133888</v>
      </c>
      <c r="AH14" s="57" t="n">
        <f t="shared" si="14"/>
        <v>32.776890793286199</v>
      </c>
      <c r="AI14" s="57" t="n">
        <f t="shared" si="14"/>
        <v>22.529050892631442</v>
      </c>
      <c r="AJ14" s="57" t="n">
        <f t="shared" si="14"/>
        <v>25.178310867927884</v>
      </c>
      <c r="AK14" s="57" t="n">
        <f t="shared" si="14"/>
        <v>34.232878756777133</v>
      </c>
      <c r="AL14" s="57" t="n">
        <f t="shared" si="14"/>
        <v>22.702803204148427</v>
      </c>
      <c r="AM14" s="57" t="n">
        <f t="shared" si="14"/>
        <v>14.463151875146835</v>
      </c>
      <c r="AN14" s="57" t="n">
        <f t="shared" si="14"/>
        <v>10.81012390888294</v>
      </c>
      <c r="AO14" s="57" t="n">
        <f t="shared" si="14"/>
        <v>8.7919650128392917</v>
      </c>
      <c r="AP14" s="57" t="n">
        <f t="shared" si="14"/>
        <v>10.785925805594546</v>
      </c>
      <c r="AQ14" s="57" t="n">
        <f t="shared" si="14"/>
        <v>12.18199311725634</v>
      </c>
      <c r="AR14" s="57" t="n">
        <f t="shared" si="14"/>
        <v>11.002415578867051</v>
      </c>
      <c r="AS14" s="57" t="n">
        <f t="shared" si="14"/>
        <v>9.8264932910709568</v>
      </c>
      <c r="AT14" s="57" t="n">
        <f t="shared" si="14"/>
        <v>10.624670619867816</v>
      </c>
      <c r="AU14" s="57" t="n">
        <f t="shared" si="14"/>
        <v>17.5139019671578</v>
      </c>
      <c r="AW14" s="31" t="str">
        <f t="shared" si="6"/>
        <v>FP-Econ. Price Adj.</v>
      </c>
      <c r="AX14" s="54" t="n">
        <f t="shared" si="2"/>
        <v>10.81012390888294</v>
      </c>
      <c r="AY14" s="54" t="n">
        <f t="shared" si="3"/>
        <v>10.624670619867816</v>
      </c>
      <c r="AZ14" s="54" t="n">
        <f t="shared" si="3"/>
        <v>17.5139019671578</v>
      </c>
      <c r="BA14" s="47" t="n">
        <f t="shared" si="7"/>
        <v>0.64841834573274459</v>
      </c>
      <c r="BB14" s="47" t="n">
        <f t="shared" si="8"/>
        <v>0.62013887303976278</v>
      </c>
      <c r="BC14" s="23" t="n">
        <f t="shared" si="9"/>
        <v>0.146288471635905</v>
      </c>
      <c r="BD14" s="23" t="n">
        <f t="shared" si="10"/>
        <v>0.112138798205817</v>
      </c>
      <c r="BE14" s="23" t="n">
        <f t="shared" si="11"/>
        <v>4.71908462406622E-2</v>
      </c>
    </row>
    <row r="15">
      <c r="A15" s="1" t="str">
        <f t="shared" si="4"/>
        <v>FP-Incentive</v>
      </c>
      <c r="B15" s="57" t="str">
        <f t="shared" ref="B15:AU15" si="15">IF(B6="","",B6/VLOOKUP(B$10,deflator,2,FALSE)/$AW$1)</f>
      </c>
      <c r="C15" s="57" t="str">
        <f t="shared" si="15"/>
      </c>
      <c r="D15" s="57" t="n">
        <f t="shared" si="15"/>
        <v>28.730084719935604</v>
      </c>
      <c r="E15" s="57" t="n">
        <f t="shared" si="15"/>
        <v>24.482415862005634</v>
      </c>
      <c r="F15" s="57" t="n">
        <f t="shared" si="15"/>
        <v>31.780503014891625</v>
      </c>
      <c r="G15" s="57" t="n">
        <f t="shared" si="15"/>
        <v>40.8243761377528</v>
      </c>
      <c r="H15" s="57" t="n">
        <f t="shared" si="15"/>
        <v>55.07946888793483</v>
      </c>
      <c r="I15" s="57" t="n">
        <f t="shared" si="15"/>
        <v>49.867823350732486</v>
      </c>
      <c r="J15" s="57" t="n">
        <f t="shared" si="15"/>
        <v>46.518315219387553</v>
      </c>
      <c r="K15" s="57" t="n">
        <f t="shared" si="15"/>
        <v>43.595495346797136</v>
      </c>
      <c r="L15" s="57" t="n">
        <f t="shared" si="15"/>
        <v>42.410375624557197</v>
      </c>
      <c r="M15" s="57" t="n">
        <f t="shared" si="15"/>
        <v>43.490658685611741</v>
      </c>
      <c r="N15" s="57" t="n">
        <f t="shared" si="15"/>
        <v>21.911374978141243</v>
      </c>
      <c r="O15" s="57" t="n">
        <f t="shared" si="15"/>
        <v>23.661210671900488</v>
      </c>
      <c r="P15" s="57" t="n">
        <f t="shared" si="15"/>
        <v>20.385888861447544</v>
      </c>
      <c r="Q15" s="57" t="n">
        <f t="shared" si="15"/>
        <v>14.487211112021249</v>
      </c>
      <c r="R15" s="57" t="n">
        <f t="shared" si="15"/>
        <v>14.110002840522741</v>
      </c>
      <c r="S15" s="57" t="n">
        <f t="shared" si="15"/>
        <v>15.463024182416305</v>
      </c>
      <c r="T15" s="57" t="n">
        <f t="shared" si="15"/>
        <v>20.353471747566815</v>
      </c>
      <c r="U15" s="57" t="n">
        <f t="shared" si="15"/>
        <v>12.179970944311162</v>
      </c>
      <c r="V15" s="57" t="n">
        <f t="shared" si="15"/>
        <v>9.7375543882378839</v>
      </c>
      <c r="W15" s="57" t="n">
        <f t="shared" si="15"/>
        <v>9.8164776888377876</v>
      </c>
      <c r="X15" s="57" t="n">
        <f t="shared" si="15"/>
        <v>10.139647643208585</v>
      </c>
      <c r="Y15" s="57" t="n">
        <f t="shared" si="15"/>
        <v>9.9094316092734296</v>
      </c>
      <c r="Z15" s="57" t="n">
        <f t="shared" si="15"/>
        <v>9.7686741854233006</v>
      </c>
      <c r="AA15" s="57" t="n">
        <f t="shared" si="15"/>
        <v>14.025711762797041</v>
      </c>
      <c r="AB15" s="57" t="n">
        <f t="shared" si="15"/>
        <v>13.835282508472938</v>
      </c>
      <c r="AC15" s="57" t="n">
        <f t="shared" si="15"/>
        <v>14.618220066601888</v>
      </c>
      <c r="AD15" s="57" t="n">
        <f t="shared" si="15"/>
        <v>9.8803801755961391</v>
      </c>
      <c r="AE15" s="57" t="n">
        <f t="shared" si="15"/>
        <v>9.9016829147055638</v>
      </c>
      <c r="AF15" s="57" t="n">
        <f t="shared" si="15"/>
        <v>7.5544189636748635</v>
      </c>
      <c r="AG15" s="57" t="n">
        <f t="shared" si="15"/>
        <v>7.1312833928732147</v>
      </c>
      <c r="AH15" s="57" t="n">
        <f t="shared" si="15"/>
        <v>12.281721448387453</v>
      </c>
      <c r="AI15" s="57" t="n">
        <f t="shared" si="15"/>
        <v>19.539809447580215</v>
      </c>
      <c r="AJ15" s="57" t="n">
        <f t="shared" si="15"/>
        <v>31.446673646048378</v>
      </c>
      <c r="AK15" s="57" t="n">
        <f t="shared" si="15"/>
        <v>35.133909537386124</v>
      </c>
      <c r="AL15" s="57" t="n">
        <f t="shared" si="15"/>
        <v>42.865996994073285</v>
      </c>
      <c r="AM15" s="57" t="n">
        <f t="shared" si="15"/>
        <v>35.69856564286264</v>
      </c>
      <c r="AN15" s="57" t="n">
        <f t="shared" si="15"/>
        <v>35.253657251433474</v>
      </c>
      <c r="AO15" s="57" t="n">
        <f t="shared" si="15"/>
        <v>43.360621944050287</v>
      </c>
      <c r="AP15" s="57" t="n">
        <f t="shared" si="15"/>
        <v>57.178228794654295</v>
      </c>
      <c r="AQ15" s="57" t="n">
        <f t="shared" si="15"/>
        <v>63.210375886205107</v>
      </c>
      <c r="AR15" s="57" t="n">
        <f t="shared" si="15"/>
        <v>62.141985312982563</v>
      </c>
      <c r="AS15" s="57" t="n">
        <f t="shared" si="15"/>
        <v>83.184335792272236</v>
      </c>
      <c r="AT15" s="57" t="n">
        <f t="shared" si="15"/>
        <v>38.860723616630985</v>
      </c>
      <c r="AU15" s="57" t="n">
        <f t="shared" si="15"/>
        <v>43.4163159417472</v>
      </c>
      <c r="AW15" s="31" t="str">
        <f t="shared" si="6"/>
        <v>FP-Incentive</v>
      </c>
      <c r="AX15" s="54" t="n">
        <f t="shared" si="2"/>
        <v>35.253657251433474</v>
      </c>
      <c r="AY15" s="54" t="n">
        <f t="shared" si="3"/>
        <v>38.860723616630985</v>
      </c>
      <c r="AZ15" s="54" t="n">
        <f t="shared" si="3"/>
        <v>43.4163159417472</v>
      </c>
      <c r="BA15" s="48" t="n">
        <f t="shared" si="7"/>
        <v>0.11722870551917852</v>
      </c>
      <c r="BB15" s="47" t="n">
        <f t="shared" si="8"/>
        <v>0.23154076276672875</v>
      </c>
      <c r="BC15" s="23" t="n">
        <f t="shared" si="9"/>
        <v>0.25001427518616498</v>
      </c>
      <c r="BD15" s="23" t="n">
        <f t="shared" si="10"/>
        <v>0.27144268668562199</v>
      </c>
      <c r="BE15" s="23" t="n">
        <f t="shared" si="11"/>
        <v>0.280530764112569</v>
      </c>
    </row>
    <row r="16">
      <c r="A16" s="1" t="n">
        <f t="shared" si="4"/>
        <v>0</v>
      </c>
      <c r="B16" s="57" t="str">
        <f t="shared" ref="B16:AU16" si="16">IF(B7="","",B7/VLOOKUP(B$10,deflator,2,FALSE)/$AW$1)</f>
      </c>
      <c r="C16" s="57" t="n">
        <f t="shared" si="16"/>
        <v>0</v>
      </c>
      <c r="D16" s="57" t="n">
        <f t="shared" si="16"/>
        <v>16.911237401183644</v>
      </c>
      <c r="E16" s="57" t="n">
        <f t="shared" si="16"/>
        <v>24.024302614288594</v>
      </c>
      <c r="F16" s="57" t="n">
        <f t="shared" si="16"/>
        <v>20.630971491214222</v>
      </c>
      <c r="G16" s="57" t="n">
        <f t="shared" si="16"/>
        <v>25.019158251467221</v>
      </c>
      <c r="H16" s="57" t="n">
        <f t="shared" si="16"/>
        <v>15.01210909198254</v>
      </c>
      <c r="I16" s="57" t="n">
        <f t="shared" si="16"/>
        <v>15.586583482350299</v>
      </c>
      <c r="J16" s="57" t="n">
        <f t="shared" si="16"/>
        <v>18.594292112974728</v>
      </c>
      <c r="K16" s="57" t="n">
        <f t="shared" si="16"/>
        <v>12.876618512438958</v>
      </c>
      <c r="L16" s="57" t="n">
        <f t="shared" si="16"/>
        <v>10.911896466117151</v>
      </c>
      <c r="M16" s="57" t="n">
        <f t="shared" si="16"/>
        <v>10.372494358259896</v>
      </c>
      <c r="N16" s="57" t="n">
        <f t="shared" si="16"/>
        <v>8.9346613945758957</v>
      </c>
      <c r="O16" s="57" t="n">
        <f t="shared" si="16"/>
        <v>9.2501825890593068</v>
      </c>
      <c r="P16" s="57" t="n">
        <f t="shared" si="16"/>
        <v>12.328478334151287</v>
      </c>
      <c r="Q16" s="57" t="n">
        <f t="shared" si="16"/>
        <v>8.7396112664848999</v>
      </c>
      <c r="R16" s="57" t="n">
        <f t="shared" si="16"/>
        <v>12.797559428304288</v>
      </c>
      <c r="S16" s="57" t="n">
        <f t="shared" si="16"/>
        <v>13.863306784088282</v>
      </c>
      <c r="T16" s="57" t="n">
        <f t="shared" si="16"/>
        <v>14.627158135674424</v>
      </c>
      <c r="U16" s="57" t="n">
        <f t="shared" si="16"/>
        <v>19.895996989023679</v>
      </c>
      <c r="V16" s="57" t="n">
        <f t="shared" si="16"/>
        <v>4.4686314549986177</v>
      </c>
      <c r="W16" s="57" t="n">
        <f t="shared" si="16"/>
        <v>5.6444559179571918</v>
      </c>
      <c r="X16" s="57" t="n">
        <f t="shared" si="16"/>
        <v>8.6342378687037424</v>
      </c>
      <c r="Y16" s="57" t="n">
        <f t="shared" si="16"/>
        <v>10.47890738939112</v>
      </c>
      <c r="Z16" s="57" t="n">
        <f t="shared" si="16"/>
        <v>10.142845351186226</v>
      </c>
      <c r="AA16" s="57" t="n">
        <f t="shared" si="16"/>
        <v>13.180253990436185</v>
      </c>
      <c r="AB16" s="57" t="n">
        <f t="shared" si="16"/>
        <v>13.845709597797622</v>
      </c>
      <c r="AC16" s="57" t="n">
        <f t="shared" si="16"/>
        <v>13.795240660351572</v>
      </c>
      <c r="AD16" s="57" t="n">
        <f t="shared" si="16"/>
        <v>10.705054555299904</v>
      </c>
      <c r="AE16" s="57" t="n">
        <f t="shared" si="16"/>
        <v>6.5917827491209664</v>
      </c>
      <c r="AF16" s="57" t="n">
        <f t="shared" si="16"/>
        <v>1.1161393667255457</v>
      </c>
      <c r="AG16" s="57" t="n">
        <f t="shared" si="16"/>
        <v>8.2601617448811737</v>
      </c>
      <c r="AH16" s="57" t="n">
        <f t="shared" si="16"/>
        <v>4.3470384450170458</v>
      </c>
      <c r="AI16" s="57" t="n">
        <f t="shared" si="16"/>
        <v>0.280461243651215</v>
      </c>
      <c r="AJ16" s="57" t="n">
        <f t="shared" si="16"/>
        <v>-3.9515340775280808E-3</v>
      </c>
      <c r="AK16" s="57" t="n">
        <f t="shared" si="16"/>
        <v>-2.4871662218424488E-3</v>
      </c>
      <c r="AL16" s="57" t="n">
        <f t="shared" si="16"/>
        <v>6.2912002523833588E-4</v>
      </c>
      <c r="AM16" s="57" t="n">
        <f t="shared" si="16"/>
        <v>-3.4389218208240539E-3</v>
      </c>
      <c r="AN16" s="57" t="n">
        <f t="shared" si="16"/>
        <v>3.598342701226736E-5</v>
      </c>
      <c r="AO16" s="57" t="n">
        <f t="shared" si="16"/>
        <v>-6.9578668530522665E-5</v>
      </c>
      <c r="AP16" s="57" t="n">
        <f t="shared" si="16"/>
        <v>1.5869540362699109E-3</v>
      </c>
      <c r="AQ16" s="57" t="n">
        <f t="shared" si="16"/>
        <v>2.3071990660479427E-5</v>
      </c>
      <c r="AR16" s="57" t="n">
        <f t="shared" si="16"/>
        <v>5.7010719600856108E-5</v>
      </c>
      <c r="AS16" s="57" t="n">
        <f t="shared" si="16"/>
        <v>3.4765656703718875E-4</v>
      </c>
      <c r="AT16" s="57" t="n">
        <f t="shared" si="16"/>
        <v>1.0692875949242953E-5</v>
      </c>
      <c r="AU16" s="57" t="n">
        <f t="shared" si="16"/>
        <v>0</v>
      </c>
      <c r="AW16" s="31" t="n">
        <f t="shared" si="6"/>
        <v>0</v>
      </c>
      <c r="AX16" s="54" t="n">
        <f t="shared" si="2"/>
        <v>3.598342701226736E-5</v>
      </c>
      <c r="AY16" s="54" t="n">
        <f t="shared" si="3"/>
        <v>1.0692875949242953E-5</v>
      </c>
      <c r="AZ16" s="54" t="n">
        <f t="shared" si="3"/>
        <v>0</v>
      </c>
      <c r="BA16" s="47" t="n">
        <f t="shared" si="7"/>
        <v>-1</v>
      </c>
      <c r="BB16" s="47" t="n">
        <f t="shared" si="8"/>
        <v>-1</v>
      </c>
      <c r="BC16" s="23" t="n">
        <f t="shared" si="9"/>
        <v>0.50345375133189596</v>
      </c>
      <c r="BD16" s="23" t="n">
        <f t="shared" si="10"/>
        <v>0.54485141111319302</v>
      </c>
      <c r="BE16" s="23" t="n">
        <f t="shared" si="11"/>
        <v>0.51953645248939495</v>
      </c>
    </row>
    <row r="17">
      <c r="A17" s="1" t="s">
        <v>27</v>
      </c>
      <c r="B17" s="57" t="str">
        <f t="shared" ref="B17:AU17" si="17">IF(B8="","",B8/VLOOKUP(B$10,deflator,2,FALSE)/$AW$1)</f>
      </c>
      <c r="C17" s="57" t="str">
        <f t="shared" si="17"/>
      </c>
      <c r="D17" s="57" t="n">
        <f t="shared" si="17"/>
        <v>206.94915378343254</v>
      </c>
      <c r="E17" s="57" t="n">
        <f t="shared" si="17"/>
        <v>231.72971430076626</v>
      </c>
      <c r="F17" s="57" t="n">
        <f t="shared" si="17"/>
        <v>266.23361875209366</v>
      </c>
      <c r="G17" s="57" t="n">
        <f t="shared" si="17"/>
        <v>308.74325553672423</v>
      </c>
      <c r="H17" s="57" t="n">
        <f t="shared" si="17"/>
        <v>294.51905337279914</v>
      </c>
      <c r="I17" s="57" t="n">
        <f t="shared" si="17"/>
        <v>314.40804915486632</v>
      </c>
      <c r="J17" s="57" t="n">
        <f t="shared" si="17"/>
        <v>334.80562569110532</v>
      </c>
      <c r="K17" s="57" t="n">
        <f t="shared" si="17"/>
        <v>318.84113229810083</v>
      </c>
      <c r="L17" s="57" t="n">
        <f t="shared" si="17"/>
        <v>315.94263862386015</v>
      </c>
      <c r="M17" s="57" t="n">
        <f t="shared" si="17"/>
        <v>286.94305600402305</v>
      </c>
      <c r="N17" s="57" t="n">
        <f t="shared" si="17"/>
        <v>204.90257403701725</v>
      </c>
      <c r="O17" s="57" t="n">
        <f t="shared" si="17"/>
        <v>205.87595273399901</v>
      </c>
      <c r="P17" s="57" t="n">
        <f t="shared" si="17"/>
        <v>212.23542562109105</v>
      </c>
      <c r="Q17" s="57" t="n">
        <f t="shared" si="17"/>
        <v>183.18904154182806</v>
      </c>
      <c r="R17" s="57" t="n">
        <f t="shared" si="17"/>
        <v>185.12880901830462</v>
      </c>
      <c r="S17" s="57" t="n">
        <f t="shared" si="17"/>
        <v>171.99572791027481</v>
      </c>
      <c r="T17" s="57" t="n">
        <f t="shared" si="17"/>
        <v>203.0530067106051</v>
      </c>
      <c r="U17" s="57" t="n">
        <f t="shared" si="17"/>
        <v>206.69699867869693</v>
      </c>
      <c r="V17" s="57" t="n">
        <f t="shared" si="17"/>
        <v>203.1271432454206</v>
      </c>
      <c r="W17" s="57" t="n">
        <f t="shared" si="17"/>
        <v>197.30606911002997</v>
      </c>
      <c r="X17" s="57" t="n">
        <f t="shared" si="17"/>
        <v>206.87264359559575</v>
      </c>
      <c r="Y17" s="57" t="n">
        <f t="shared" si="17"/>
        <v>215.580892707543</v>
      </c>
      <c r="Z17" s="57" t="n">
        <f t="shared" si="17"/>
        <v>229.04107190581234</v>
      </c>
      <c r="AA17" s="57" t="n">
        <f t="shared" si="17"/>
        <v>265.64425021691864</v>
      </c>
      <c r="AB17" s="57" t="n">
        <f t="shared" si="17"/>
        <v>324.20140894936725</v>
      </c>
      <c r="AC17" s="57" t="n">
        <f t="shared" si="17"/>
        <v>343.76470204326853</v>
      </c>
      <c r="AD17" s="57" t="n">
        <f t="shared" si="17"/>
        <v>390.85176696546529</v>
      </c>
      <c r="AE17" s="57" t="n">
        <f t="shared" si="17"/>
        <v>420.2215528576495</v>
      </c>
      <c r="AF17" s="57" t="n">
        <f t="shared" si="17"/>
        <v>454.13603024361765</v>
      </c>
      <c r="AG17" s="57" t="n">
        <f t="shared" si="17"/>
        <v>530.13210499415811</v>
      </c>
      <c r="AH17" s="57" t="n">
        <f t="shared" si="17"/>
        <v>492.85639245298967</v>
      </c>
      <c r="AI17" s="57" t="n">
        <f t="shared" si="17"/>
        <v>482.31408332705678</v>
      </c>
      <c r="AJ17" s="57" t="n">
        <f t="shared" si="17"/>
        <v>480.21008231260555</v>
      </c>
      <c r="AK17" s="57" t="n">
        <f t="shared" si="17"/>
        <v>458.06267574469672</v>
      </c>
      <c r="AL17" s="57" t="n">
        <f t="shared" si="17"/>
        <v>382.53737691841656</v>
      </c>
      <c r="AM17" s="57" t="n">
        <f t="shared" si="17"/>
        <v>345.19406382731717</v>
      </c>
      <c r="AN17" s="57" t="n">
        <f t="shared" si="17"/>
        <v>329.2614349134339</v>
      </c>
      <c r="AO17" s="57" t="n">
        <f t="shared" si="17"/>
        <v>354.78466042744708</v>
      </c>
      <c r="AP17" s="57" t="n">
        <f t="shared" si="17"/>
        <v>376.18894193019065</v>
      </c>
      <c r="AQ17" s="57" t="n">
        <f t="shared" si="17"/>
        <v>410.36661296005678</v>
      </c>
      <c r="AR17" s="57" t="n">
        <f t="shared" si="17"/>
        <v>429.92473389176081</v>
      </c>
      <c r="AS17" s="57" t="n">
        <f t="shared" si="17"/>
        <v>467.04684208629101</v>
      </c>
      <c r="AT17" s="57" t="n">
        <f t="shared" si="17"/>
        <v>413.80540185191154</v>
      </c>
      <c r="AU17" s="57" t="n">
        <f t="shared" si="17"/>
        <v>414.38167918227276</v>
      </c>
      <c r="AW17" s="31" t="str">
        <f t="shared" si="6"/>
        <v>Grand Total</v>
      </c>
      <c r="AX17" s="54" t="n">
        <f t="shared" si="2"/>
        <v>329.2614349134339</v>
      </c>
      <c r="AY17" s="54" t="n">
        <f t="shared" si="3"/>
        <v>413.80540185191154</v>
      </c>
      <c r="AZ17" s="54" t="n">
        <f t="shared" si="3"/>
        <v>414.38167918227276</v>
      </c>
      <c r="BA17" s="47" t="n">
        <f t="shared" si="7"/>
        <v>1.3926288245205143E-3</v>
      </c>
      <c r="BB17" s="47" t="n">
        <f t="shared" si="8"/>
        <v>0.25851871869299781</v>
      </c>
      <c r="BC17" s="23" t="e">
        <f>#REF!</f>
        <v>#REF!</v>
      </c>
      <c r="BD17" s="23" t="e">
        <f>#REF!</f>
        <v>#REF!</v>
      </c>
      <c r="BE17" s="23" t="e">
        <f>#REF!</f>
        <v>#REF!</v>
      </c>
    </row>
    <row r="18">
      <c r="A18" s="1" t="s">
        <v>88</v>
      </c>
      <c r="B18" s="57" t="str">
        <f t="shared" ref="B18:AU18" si="18">IF(B9="","",B9/VLOOKUP(B$10,deflator,2,FALSE)/$AW$1)</f>
      </c>
      <c r="C18" s="57" t="str">
        <f t="shared" si="18"/>
      </c>
      <c r="D18" s="57" t="str">
        <f t="shared" si="18"/>
      </c>
      <c r="E18" s="57" t="str">
        <f t="shared" si="18"/>
      </c>
      <c r="F18" s="57" t="str">
        <f t="shared" si="18"/>
      </c>
      <c r="G18" s="57" t="str">
        <f t="shared" si="18"/>
      </c>
      <c r="H18" s="57" t="str">
        <f t="shared" si="18"/>
      </c>
      <c r="I18" s="57" t="str">
        <f t="shared" si="18"/>
      </c>
      <c r="J18" s="57" t="str">
        <f t="shared" si="18"/>
      </c>
      <c r="K18" s="57" t="str">
        <f t="shared" si="18"/>
      </c>
      <c r="L18" s="57" t="str">
        <f t="shared" si="18"/>
      </c>
      <c r="M18" s="57" t="str">
        <f t="shared" si="18"/>
      </c>
      <c r="N18" s="57" t="str">
        <f t="shared" si="18"/>
      </c>
      <c r="O18" s="57" t="str">
        <f t="shared" si="18"/>
      </c>
      <c r="P18" s="57" t="str">
        <f t="shared" si="18"/>
      </c>
      <c r="Q18" s="57" t="str">
        <f t="shared" si="18"/>
      </c>
      <c r="R18" s="57" t="str">
        <f t="shared" si="18"/>
      </c>
      <c r="S18" s="57" t="str">
        <f t="shared" si="18"/>
      </c>
      <c r="T18" s="57" t="str">
        <f t="shared" si="18"/>
      </c>
      <c r="U18" s="57" t="str">
        <f t="shared" si="18"/>
      </c>
      <c r="V18" s="57" t="str">
        <f t="shared" si="18"/>
      </c>
      <c r="W18" s="57" t="str">
        <f t="shared" si="18"/>
      </c>
      <c r="X18" s="57" t="str">
        <f t="shared" si="18"/>
      </c>
      <c r="Y18" s="57" t="str">
        <f t="shared" si="18"/>
      </c>
      <c r="Z18" s="57" t="str">
        <f t="shared" si="18"/>
      </c>
      <c r="AA18" s="57" t="str">
        <f t="shared" si="18"/>
      </c>
      <c r="AB18" s="57" t="str">
        <f t="shared" si="18"/>
      </c>
      <c r="AC18" s="57" t="str">
        <f t="shared" si="18"/>
      </c>
      <c r="AD18" s="57" t="str">
        <f t="shared" si="18"/>
      </c>
      <c r="AE18" s="57" t="str">
        <f t="shared" si="18"/>
      </c>
      <c r="AF18" s="57" t="str">
        <f t="shared" si="18"/>
      </c>
      <c r="AG18" s="57" t="str">
        <f t="shared" si="18"/>
      </c>
      <c r="AH18" s="57" t="str">
        <f t="shared" si="18"/>
      </c>
      <c r="AI18" s="57" t="str">
        <f t="shared" si="18"/>
      </c>
      <c r="AJ18" s="57" t="str">
        <f t="shared" si="18"/>
      </c>
      <c r="AK18" s="57" t="str">
        <f t="shared" si="18"/>
      </c>
      <c r="AL18" s="57" t="str">
        <f t="shared" si="18"/>
      </c>
      <c r="AM18" s="57" t="str">
        <f t="shared" si="18"/>
      </c>
      <c r="AN18" s="57" t="str">
        <f t="shared" si="18"/>
      </c>
      <c r="AO18" s="57" t="str">
        <f t="shared" si="18"/>
      </c>
      <c r="AP18" s="57" t="str">
        <f t="shared" si="18"/>
      </c>
      <c r="AQ18" s="57" t="str">
        <f t="shared" si="18"/>
      </c>
      <c r="AR18" s="57" t="str">
        <f t="shared" si="18"/>
      </c>
      <c r="AS18" s="57" t="str">
        <f t="shared" si="18"/>
      </c>
      <c r="AT18" s="57" t="str">
        <f t="shared" si="18"/>
      </c>
      <c r="AU18" s="57" t="str">
        <f t="shared" si="18"/>
      </c>
      <c r="AW18" s="29"/>
      <c r="AX18" s="58"/>
      <c r="AY18" s="25"/>
      <c r="AZ18" s="25"/>
      <c r="BA18" s="47"/>
      <c r="BB18" s="47"/>
      <c r="BC18" s="26"/>
      <c r="BD18" s="26"/>
      <c r="BE18" s="26"/>
    </row>
    <row r="21">
      <c r="A21" s="1" t="s">
        <v>102</v>
      </c>
      <c r="C21" s="1" t="n">
        <v>1977</v>
      </c>
      <c r="D21" s="1" t="n">
        <v>1979</v>
      </c>
      <c r="E21" s="1" t="n">
        <v>1980</v>
      </c>
      <c r="F21" s="1" t="n">
        <v>1981</v>
      </c>
      <c r="G21" s="1" t="n">
        <v>1982</v>
      </c>
      <c r="H21" s="1" t="n">
        <v>1983</v>
      </c>
      <c r="I21" s="1" t="n">
        <v>1984</v>
      </c>
      <c r="J21" s="1" t="n">
        <v>1985</v>
      </c>
      <c r="K21" s="1" t="n">
        <v>1986</v>
      </c>
      <c r="L21" s="1" t="n">
        <v>1987</v>
      </c>
      <c r="M21" s="1" t="n">
        <v>1988</v>
      </c>
      <c r="N21" s="1" t="n">
        <v>1989</v>
      </c>
      <c r="O21" s="1" t="n">
        <v>1990</v>
      </c>
      <c r="P21" s="1" t="n">
        <v>1991</v>
      </c>
      <c r="Q21" s="1" t="n">
        <v>1992</v>
      </c>
      <c r="R21" s="1" t="n">
        <v>1993</v>
      </c>
      <c r="S21" s="1" t="n">
        <v>1994</v>
      </c>
      <c r="T21" s="1" t="n">
        <v>1995</v>
      </c>
      <c r="U21" s="1" t="n">
        <v>1996</v>
      </c>
      <c r="V21" s="1" t="n">
        <v>1997</v>
      </c>
      <c r="W21" s="1" t="n">
        <v>1998</v>
      </c>
      <c r="X21" s="1" t="n">
        <v>1999</v>
      </c>
      <c r="Y21" s="1" t="n">
        <v>2000</v>
      </c>
      <c r="Z21" s="1" t="n">
        <v>2001</v>
      </c>
      <c r="AA21" s="1" t="n">
        <v>2002</v>
      </c>
      <c r="AB21" s="1" t="n">
        <v>2003</v>
      </c>
      <c r="AC21" s="1" t="n">
        <v>2004</v>
      </c>
      <c r="AD21" s="1" t="n">
        <v>2005</v>
      </c>
      <c r="AE21" s="1" t="n">
        <v>2006</v>
      </c>
      <c r="AF21" s="1" t="n">
        <v>2007</v>
      </c>
      <c r="AG21" s="1" t="n">
        <v>2008</v>
      </c>
      <c r="AH21" s="1" t="n">
        <v>2009</v>
      </c>
      <c r="AI21" s="1" t="n">
        <v>2010</v>
      </c>
      <c r="AJ21" s="1" t="n">
        <v>2011</v>
      </c>
      <c r="AK21" s="1" t="n">
        <v>2012</v>
      </c>
      <c r="AL21" s="1" t="n">
        <v>2013</v>
      </c>
      <c r="AM21" s="1" t="n">
        <v>2014</v>
      </c>
      <c r="AN21" s="1" t="n">
        <v>2015</v>
      </c>
      <c r="AO21" s="1" t="n">
        <v>2016</v>
      </c>
      <c r="AP21" s="1" t="n">
        <v>2017</v>
      </c>
      <c r="AQ21" s="1" t="n">
        <v>2018</v>
      </c>
      <c r="AR21" s="1" t="n">
        <v>2019</v>
      </c>
      <c r="AS21" s="1" t="n">
        <v>2020</v>
      </c>
      <c r="AT21" s="1" t="n">
        <v>2021</v>
      </c>
      <c r="AU21" s="1" t="n">
        <v>2022</v>
      </c>
    </row>
    <row r="22">
      <c r="A22" s="1" t="s">
        <v>101</v>
      </c>
      <c r="D22" s="10" t="n">
        <v>2.6273372277549899E-2</v>
      </c>
      <c r="E22" s="10" t="n">
        <v>2.3842787738679701E-2</v>
      </c>
      <c r="F22" s="10" t="n">
        <v>2.3949886237266901E-2</v>
      </c>
      <c r="G22" s="10" t="n">
        <v>1.94308467217932E-2</v>
      </c>
      <c r="H22" s="10" t="n">
        <v>1.6326156000752299E-2</v>
      </c>
      <c r="I22" s="10" t="n">
        <v>1.33774131285215E-2</v>
      </c>
      <c r="J22" s="10" t="n">
        <v>1.05508968045393E-2</v>
      </c>
      <c r="K22" s="10" t="n">
        <v>1.27934558220475E-2</v>
      </c>
      <c r="L22" s="10" t="n">
        <v>1.5793472217069601E-2</v>
      </c>
      <c r="M22" s="10" t="n">
        <v>1.8363327622675601E-2</v>
      </c>
      <c r="N22" s="10" t="n">
        <v>2.67200278759126E-2</v>
      </c>
      <c r="O22" s="10" t="n">
        <v>2.9631359173061301E-2</v>
      </c>
      <c r="P22" s="10" t="n">
        <v>2.69767148370238E-2</v>
      </c>
      <c r="Q22" s="10" t="n">
        <v>3.2524382160387E-2</v>
      </c>
      <c r="R22" s="10" t="n">
        <v>3.51790885443816E-2</v>
      </c>
      <c r="S22" s="10" t="n">
        <v>3.8554518281755899E-2</v>
      </c>
      <c r="T22" s="10" t="n">
        <v>3.91066813648853E-2</v>
      </c>
      <c r="U22" s="10" t="n">
        <v>3.8751443568664501E-2</v>
      </c>
      <c r="V22" s="10" t="n">
        <v>3.8888934614387E-2</v>
      </c>
      <c r="W22" s="10" t="n">
        <v>4.24405162681607E-2</v>
      </c>
      <c r="X22" s="10" t="n">
        <v>4.2789936016214301E-2</v>
      </c>
      <c r="Y22" s="10" t="n">
        <v>4.78313738434583E-2</v>
      </c>
      <c r="Z22" s="10" t="n">
        <v>4.6469605613234898E-2</v>
      </c>
      <c r="AA22" s="10" t="n">
        <v>4.71908462406622E-2</v>
      </c>
      <c r="AB22" s="10" t="n">
        <v>4.9544542953760803E-2</v>
      </c>
      <c r="AC22" s="10" t="n">
        <v>5.5548457994491401E-2</v>
      </c>
      <c r="AD22" s="10" t="n">
        <v>5.57709552941308E-2</v>
      </c>
      <c r="AE22" s="10" t="n">
        <v>6.8398828582444393E-2</v>
      </c>
      <c r="AF22" s="10" t="n">
        <v>0.112138798205817</v>
      </c>
      <c r="AG22" s="10" t="n">
        <v>0.12505223567236101</v>
      </c>
      <c r="AH22" s="10" t="n">
        <v>0.146288471635905</v>
      </c>
      <c r="AI22" s="10" t="n">
        <v>5.0462192600580803E-2</v>
      </c>
      <c r="AJ22" s="10" t="n">
        <v>3.6780396254782202E-2</v>
      </c>
      <c r="AK22" s="10" t="n">
        <v>2.7391025318505E-2</v>
      </c>
      <c r="AL22" s="10" t="n">
        <v>1.84279652730619E-2</v>
      </c>
      <c r="AM22" s="10" t="n">
        <v>1.25437418289006E-2</v>
      </c>
      <c r="AN22" s="10" t="n">
        <v>1.20557079248232E-2</v>
      </c>
      <c r="AO22" s="10" t="n">
        <v>1.1702004090958E-2</v>
      </c>
      <c r="AP22" s="10" t="n">
        <v>1.16763782281958E-2</v>
      </c>
      <c r="AQ22" s="10" t="n">
        <v>1.40853699376664E-2</v>
      </c>
      <c r="AR22" s="10" t="n">
        <v>1.3222677376942099E-2</v>
      </c>
      <c r="AS22" s="10" t="n">
        <v>1.3247367980412201E-2</v>
      </c>
      <c r="AT22" s="10" t="n">
        <v>1.3048527362053201E-2</v>
      </c>
      <c r="AU22" s="10" t="n">
        <v>1.2468069142959301E-2</v>
      </c>
    </row>
    <row r="23">
      <c r="A23" s="1" t="s">
        <v>100</v>
      </c>
      <c r="D23" s="10" t="n">
        <v>0.22296246700282099</v>
      </c>
      <c r="E23" s="10" t="n">
        <v>0.20583058883150901</v>
      </c>
      <c r="F23" s="10" t="n">
        <v>0.192665356294344</v>
      </c>
      <c r="G23" s="10" t="n">
        <v>0.19463807760566099</v>
      </c>
      <c r="H23" s="10" t="n">
        <v>0.17449873365343299</v>
      </c>
      <c r="I23" s="10" t="n">
        <v>0.173606577386929</v>
      </c>
      <c r="J23" s="10" t="n">
        <v>0.15705225538179701</v>
      </c>
      <c r="K23" s="10" t="n">
        <v>0.165456040627767</v>
      </c>
      <c r="L23" s="10" t="n">
        <v>0.17672737496983601</v>
      </c>
      <c r="M23" s="10" t="n">
        <v>0.186662030240799</v>
      </c>
      <c r="N23" s="10" t="n">
        <v>0.16934040531265701</v>
      </c>
      <c r="O23" s="10" t="n">
        <v>0.18374959392270501</v>
      </c>
      <c r="P23" s="10" t="n">
        <v>0.17880843968430399</v>
      </c>
      <c r="Q23" s="10" t="n">
        <v>0.236635948789814</v>
      </c>
      <c r="R23" s="10" t="n">
        <v>0.247327371893208</v>
      </c>
      <c r="S23" s="10" t="n">
        <v>0.247006781976669</v>
      </c>
      <c r="T23" s="10" t="n">
        <v>0.28267518460670599</v>
      </c>
      <c r="U23" s="10" t="n">
        <v>0.289082386171788</v>
      </c>
      <c r="V23" s="10" t="n">
        <v>0.33579980386316299</v>
      </c>
      <c r="W23" s="10" t="n">
        <v>0.34716060275456501</v>
      </c>
      <c r="X23" s="10" t="n">
        <v>0.32178343583492902</v>
      </c>
      <c r="Y23" s="10" t="n">
        <v>0.30736736324424202</v>
      </c>
      <c r="Z23" s="10" t="n">
        <v>0.29668650686563802</v>
      </c>
      <c r="AA23" s="10" t="n">
        <v>0.280530764112569</v>
      </c>
      <c r="AB23" s="10" t="n">
        <v>0.28370671816072102</v>
      </c>
      <c r="AC23" s="10" t="n">
        <v>0.31423874649855699</v>
      </c>
      <c r="AD23" s="10" t="n">
        <v>0.291499645643094</v>
      </c>
      <c r="AE23" s="10" t="n">
        <v>0.30452736233486399</v>
      </c>
      <c r="AF23" s="10" t="n">
        <v>0.27144268668562199</v>
      </c>
      <c r="AG23" s="10" t="n">
        <v>0.231931233722413</v>
      </c>
      <c r="AH23" s="10" t="n">
        <v>0.25001427518616498</v>
      </c>
      <c r="AI23" s="10" t="n">
        <v>0.28910104075811699</v>
      </c>
      <c r="AJ23" s="10" t="n">
        <v>0.30607142071639099</v>
      </c>
      <c r="AK23" s="10" t="n">
        <v>0.28012451486905499</v>
      </c>
      <c r="AL23" s="10" t="n">
        <v>0.30711183139546</v>
      </c>
      <c r="AM23" s="10" t="n">
        <v>0.31122896182920401</v>
      </c>
      <c r="AN23" s="10" t="n">
        <v>0.30791027272584898</v>
      </c>
      <c r="AO23" s="10" t="n">
        <v>0.29672313286323998</v>
      </c>
      <c r="AP23" s="10" t="n">
        <v>0.29660814751275999</v>
      </c>
      <c r="AQ23" s="10" t="n">
        <v>0.28189779089537997</v>
      </c>
      <c r="AR23" s="10" t="n">
        <v>0.28830687425761597</v>
      </c>
      <c r="AS23" s="10" t="n">
        <v>0.25973064125126499</v>
      </c>
      <c r="AT23" s="10" t="n">
        <v>0.29478555061490802</v>
      </c>
      <c r="AU23" s="10" t="n">
        <v>0.32516338139241502</v>
      </c>
    </row>
    <row r="24">
      <c r="A24" s="1" t="s">
        <v>99</v>
      </c>
      <c r="D24" s="10" t="n">
        <v>0.43971783980377499</v>
      </c>
      <c r="E24" s="10" t="n">
        <v>0.42459611578085699</v>
      </c>
      <c r="F24" s="10" t="n">
        <v>0.44760405259511099</v>
      </c>
      <c r="G24" s="10" t="n">
        <v>0.46448477164595497</v>
      </c>
      <c r="H24" s="10" t="n">
        <v>0.46796497754365102</v>
      </c>
      <c r="I24" s="10" t="n">
        <v>0.48799682002998501</v>
      </c>
      <c r="J24" s="10" t="n">
        <v>0.52519863301903602</v>
      </c>
      <c r="K24" s="10" t="n">
        <v>0.52795520418124697</v>
      </c>
      <c r="L24" s="10" t="n">
        <v>0.56589910354938799</v>
      </c>
      <c r="M24" s="10" t="n">
        <v>0.53665824002092899</v>
      </c>
      <c r="N24" s="10" t="n">
        <v>0.55837303373875402</v>
      </c>
      <c r="O24" s="10" t="n">
        <v>0.53429177413231599</v>
      </c>
      <c r="P24" s="10" t="n">
        <v>0.55333777102790405</v>
      </c>
      <c r="Q24" s="10" t="n">
        <v>0.52826993889891904</v>
      </c>
      <c r="R24" s="10" t="n">
        <v>0.494787298475175</v>
      </c>
      <c r="S24" s="10" t="n">
        <v>0.47329339560713901</v>
      </c>
      <c r="T24" s="10" t="n">
        <v>0.44669027599229399</v>
      </c>
      <c r="U24" s="10" t="n">
        <v>0.45875231993645799</v>
      </c>
      <c r="V24" s="10" t="n">
        <v>0.50431487019681598</v>
      </c>
      <c r="W24" s="10" t="n">
        <v>0.486034898009989</v>
      </c>
      <c r="X24" s="10" t="n">
        <v>0.49935180132625701</v>
      </c>
      <c r="Y24" s="10" t="n">
        <v>0.50288973644732504</v>
      </c>
      <c r="Z24" s="10" t="n">
        <v>0.51125060176241999</v>
      </c>
      <c r="AA24" s="10" t="n">
        <v>0.51953645248939495</v>
      </c>
      <c r="AB24" s="10" t="n">
        <v>0.53307164542827001</v>
      </c>
      <c r="AC24" s="10" t="n">
        <v>0.49807646196625799</v>
      </c>
      <c r="AD24" s="10" t="n">
        <v>0.51812818259267701</v>
      </c>
      <c r="AE24" s="10" t="n">
        <v>0.52148305946447304</v>
      </c>
      <c r="AF24" s="10" t="n">
        <v>0.54485141111319302</v>
      </c>
      <c r="AG24" s="10" t="n">
        <v>0.55548282670815696</v>
      </c>
      <c r="AH24" s="10" t="n">
        <v>0.50345375133189596</v>
      </c>
      <c r="AI24" s="10" t="n">
        <v>0.57263231919134905</v>
      </c>
      <c r="AJ24" s="10" t="n">
        <v>0.53923930300860401</v>
      </c>
      <c r="AK24" s="10" t="n">
        <v>0.54105474331093195</v>
      </c>
      <c r="AL24" s="10" t="n">
        <v>0.50305360812122502</v>
      </c>
      <c r="AM24" s="10" t="n">
        <v>0.53092271595583096</v>
      </c>
      <c r="AN24" s="10" t="n">
        <v>0.540133586868208</v>
      </c>
      <c r="AO24" s="10" t="n">
        <v>0.54457719602325605</v>
      </c>
      <c r="AP24" s="10" t="n">
        <v>0.51104631049904903</v>
      </c>
      <c r="AQ24" s="10" t="n">
        <v>0.52029723407619899</v>
      </c>
      <c r="AR24" s="10" t="n">
        <v>0.52833727821621201</v>
      </c>
      <c r="AS24" s="10" t="n">
        <v>0.52787456408959699</v>
      </c>
      <c r="AT24" s="10" t="n">
        <v>0.57257974768139897</v>
      </c>
      <c r="AU24" s="10" t="n">
        <v>0.55508493765419897</v>
      </c>
    </row>
    <row r="25">
      <c r="A25" s="1" t="s">
        <v>98</v>
      </c>
      <c r="D25" s="10" t="n">
        <v>9.0502669073325506E-2</v>
      </c>
      <c r="E25" s="10" t="n">
        <v>0.13640595631697999</v>
      </c>
      <c r="F25" s="10" t="n">
        <v>0.13891798426056101</v>
      </c>
      <c r="G25" s="10" t="n">
        <v>0.10818323444226401</v>
      </c>
      <c r="H25" s="10" t="n">
        <v>0.103223567324527</v>
      </c>
      <c r="I25" s="10" t="n">
        <v>0.116836202380839</v>
      </c>
      <c r="J25" s="10" t="n">
        <v>0.112719381895817</v>
      </c>
      <c r="K25" s="10" t="n">
        <v>0.116678521956301</v>
      </c>
      <c r="L25" s="10" t="n">
        <v>7.2808045830019E-2</v>
      </c>
      <c r="M25" s="10" t="n">
        <v>7.0602666177980097E-2</v>
      </c>
      <c r="N25" s="10" t="n">
        <v>9.5026519030955506E-2</v>
      </c>
      <c r="O25" s="10" t="n">
        <v>9.2466964543093694E-2</v>
      </c>
      <c r="P25" s="10" t="n">
        <v>8.6735195921947006E-2</v>
      </c>
      <c r="Q25" s="10" t="n">
        <v>7.5778180923833094E-2</v>
      </c>
      <c r="R25" s="10" t="n">
        <v>7.7361157242578693E-2</v>
      </c>
      <c r="S25" s="10" t="n">
        <v>7.0639144924463201E-2</v>
      </c>
      <c r="T25" s="10" t="n">
        <v>5.92544677036266E-2</v>
      </c>
      <c r="U25" s="10" t="n">
        <v>5.8230329815392799E-2</v>
      </c>
      <c r="V25" s="10" t="n">
        <v>5.1058983570766298E-2</v>
      </c>
      <c r="W25" s="10" t="n">
        <v>4.6003830760446701E-2</v>
      </c>
      <c r="X25" s="10" t="n">
        <v>4.5323893370942503E-2</v>
      </c>
      <c r="Y25" s="10" t="n">
        <v>4.7337565189457802E-2</v>
      </c>
      <c r="Z25" s="10" t="n">
        <v>5.8659010735763899E-2</v>
      </c>
      <c r="AA25" s="10" t="n">
        <v>5.0326900012705698E-2</v>
      </c>
      <c r="AB25" s="10" t="n">
        <v>4.8295008919195498E-2</v>
      </c>
      <c r="AC25" s="10" t="n">
        <v>4.9482528312671401E-2</v>
      </c>
      <c r="AD25" s="10" t="n">
        <v>8.1933078647109206E-2</v>
      </c>
      <c r="AE25" s="10" t="n">
        <v>6.6341297628749199E-2</v>
      </c>
      <c r="AF25" s="10" t="n">
        <v>5.2474678481917503E-2</v>
      </c>
      <c r="AG25" s="10" t="n">
        <v>5.8500478041177403E-2</v>
      </c>
      <c r="AH25" s="10" t="n">
        <v>6.65039376483538E-2</v>
      </c>
      <c r="AI25" s="10" t="n">
        <v>4.6710331859321899E-2</v>
      </c>
      <c r="AJ25" s="10" t="n">
        <v>5.24318663753865E-2</v>
      </c>
      <c r="AK25" s="10" t="n">
        <v>7.4734049660612298E-2</v>
      </c>
      <c r="AL25" s="10" t="n">
        <v>5.9347934539192099E-2</v>
      </c>
      <c r="AM25" s="10" t="n">
        <v>4.1898611218245098E-2</v>
      </c>
      <c r="AN25" s="10" t="n">
        <v>3.2831430476287102E-2</v>
      </c>
      <c r="AO25" s="10" t="n">
        <v>2.4781130622295401E-2</v>
      </c>
      <c r="AP25" s="10" t="n">
        <v>2.8671565278482001E-2</v>
      </c>
      <c r="AQ25" s="10" t="n">
        <v>2.9685634095291499E-2</v>
      </c>
      <c r="AR25" s="10" t="n">
        <v>2.55914924439706E-2</v>
      </c>
      <c r="AS25" s="10" t="n">
        <v>2.1039631158142901E-2</v>
      </c>
      <c r="AT25" s="10" t="n">
        <v>2.5675524225442701E-2</v>
      </c>
      <c r="AU25" s="10" t="n">
        <v>3.06981125689938E-2</v>
      </c>
    </row>
    <row r="26">
      <c r="A26" s="1" t="s">
        <v>97</v>
      </c>
      <c r="D26" s="10" t="n">
        <v>0.13882678036944801</v>
      </c>
      <c r="E26" s="10" t="n">
        <v>0.105650740285423</v>
      </c>
      <c r="F26" s="10" t="n">
        <v>0.119370735986894</v>
      </c>
      <c r="G26" s="10" t="n">
        <v>0.132227588475684</v>
      </c>
      <c r="H26" s="10" t="n">
        <v>0.18701495966787501</v>
      </c>
      <c r="I26" s="10" t="n">
        <v>0.15860860905049301</v>
      </c>
      <c r="J26" s="10" t="n">
        <v>0.13894125919588299</v>
      </c>
      <c r="K26" s="10" t="n">
        <v>0.13673108934401099</v>
      </c>
      <c r="L26" s="10" t="n">
        <v>0.134234416124656</v>
      </c>
      <c r="M26" s="10" t="n">
        <v>0.15156546839384699</v>
      </c>
      <c r="N26" s="10" t="n">
        <v>0.106935576974171</v>
      </c>
      <c r="O26" s="10" t="n">
        <v>0.114929453186171</v>
      </c>
      <c r="P26" s="10" t="n">
        <v>9.6053186228405404E-2</v>
      </c>
      <c r="Q26" s="10" t="n">
        <v>7.9083393799586801E-2</v>
      </c>
      <c r="R26" s="10" t="n">
        <v>7.6217218245743804E-2</v>
      </c>
      <c r="S26" s="10" t="n">
        <v>8.9903536385990496E-2</v>
      </c>
      <c r="T26" s="10" t="n">
        <v>0.100237233997598</v>
      </c>
      <c r="U26" s="10" t="n">
        <v>5.8926694737568397E-2</v>
      </c>
      <c r="V26" s="10" t="n">
        <v>4.7938223482387403E-2</v>
      </c>
      <c r="W26" s="10" t="n">
        <v>4.97525379382198E-2</v>
      </c>
      <c r="X26" s="10" t="n">
        <v>4.9013960797204499E-2</v>
      </c>
      <c r="Y26" s="10" t="n">
        <v>4.5966186913960698E-2</v>
      </c>
      <c r="Z26" s="10" t="n">
        <v>4.2650316400197598E-2</v>
      </c>
      <c r="AA26" s="10" t="n">
        <v>5.2798853170524102E-2</v>
      </c>
      <c r="AB26" s="10" t="n">
        <v>4.2674961078388397E-2</v>
      </c>
      <c r="AC26" s="10" t="n">
        <v>4.2523912372951903E-2</v>
      </c>
      <c r="AD26" s="10" t="n">
        <v>2.52790981407259E-2</v>
      </c>
      <c r="AE26" s="10" t="n">
        <v>2.35630058652888E-2</v>
      </c>
      <c r="AF26" s="10" t="n">
        <v>1.66347051556829E-2</v>
      </c>
      <c r="AG26" s="10" t="n">
        <v>1.3451898735602499E-2</v>
      </c>
      <c r="AH26" s="10" t="n">
        <v>2.49194727641864E-2</v>
      </c>
      <c r="AI26" s="10" t="n">
        <v>4.0512624704616598E-2</v>
      </c>
      <c r="AJ26" s="10" t="n">
        <v>6.5485242406004507E-2</v>
      </c>
      <c r="AK26" s="10" t="n">
        <v>7.6701096591786394E-2</v>
      </c>
      <c r="AL26" s="10" t="n">
        <v>0.112057016073531</v>
      </c>
      <c r="AM26" s="10" t="n">
        <v>0.103415931453331</v>
      </c>
      <c r="AN26" s="10" t="n">
        <v>0.107068892719556</v>
      </c>
      <c r="AO26" s="10" t="n">
        <v>0.122216732515462</v>
      </c>
      <c r="AP26" s="10" t="n">
        <v>0.151993379978896</v>
      </c>
      <c r="AQ26" s="10" t="n">
        <v>0.15403391477258799</v>
      </c>
      <c r="AR26" s="10" t="n">
        <v>0.14454154509897901</v>
      </c>
      <c r="AS26" s="10" t="n">
        <v>0.17810705114863701</v>
      </c>
      <c r="AT26" s="10" t="n">
        <v>9.3910624275847607E-2</v>
      </c>
      <c r="AU26" s="10" t="n">
        <v>7.6585499241433E-2</v>
      </c>
    </row>
    <row r="27">
      <c r="A27" s="1" t="s">
        <v>6</v>
      </c>
      <c r="D27" s="10" t="n">
        <v>8.1716871473081099E-2</v>
      </c>
      <c r="E27" s="10" t="n">
        <v>0.10367381104655</v>
      </c>
      <c r="F27" s="10" t="n">
        <v>7.7491984625822102E-2</v>
      </c>
      <c r="G27" s="10" t="n">
        <v>8.1035481108643198E-2</v>
      </c>
      <c r="H27" s="10" t="n">
        <v>5.09716058097619E-2</v>
      </c>
      <c r="I27" s="10" t="n">
        <v>4.9574378023232203E-2</v>
      </c>
      <c r="J27" s="10" t="n">
        <v>5.5537573702928097E-2</v>
      </c>
      <c r="K27" s="10" t="n">
        <v>4.03856880686271E-2</v>
      </c>
      <c r="L27" s="10" t="n">
        <v>3.4537587309030802E-2</v>
      </c>
      <c r="M27" s="10" t="n">
        <v>3.6148267543768202E-2</v>
      </c>
      <c r="N27" s="10" t="n">
        <v>4.36044370675489E-2</v>
      </c>
      <c r="O27" s="10" t="n">
        <v>4.4930855042652602E-2</v>
      </c>
      <c r="P27" s="10" t="n">
        <v>5.8088692300415502E-2</v>
      </c>
      <c r="Q27" s="10" t="n">
        <v>4.7708155427459702E-2</v>
      </c>
      <c r="R27" s="10" t="n">
        <v>6.9127865598913499E-2</v>
      </c>
      <c r="S27" s="10" t="n">
        <v>8.0602622823983006E-2</v>
      </c>
      <c r="T27" s="10" t="n">
        <v>7.2036156334889107E-2</v>
      </c>
      <c r="U27" s="10" t="n">
        <v>9.6256825770127896E-2</v>
      </c>
      <c r="V27" s="10" t="n">
        <v>2.19991842724808E-2</v>
      </c>
      <c r="W27" s="10" t="n">
        <v>2.8607614268618901E-2</v>
      </c>
      <c r="X27" s="10" t="n">
        <v>4.1736972654452802E-2</v>
      </c>
      <c r="Y27" s="10" t="n">
        <v>4.8607774361556298E-2</v>
      </c>
      <c r="Z27" s="10" t="n">
        <v>4.4283958622745298E-2</v>
      </c>
      <c r="AA27" s="10" t="n">
        <v>4.9616183974144003E-2</v>
      </c>
      <c r="AB27" s="10" t="n">
        <v>4.2707123459663897E-2</v>
      </c>
      <c r="AC27" s="10" t="n">
        <v>4.0129892855070397E-2</v>
      </c>
      <c r="AD27" s="10" t="n">
        <v>2.7389039682263399E-2</v>
      </c>
      <c r="AE27" s="10" t="n">
        <v>1.5686446124180499E-2</v>
      </c>
      <c r="AF27" s="10" t="n">
        <v>2.4577203577677001E-3</v>
      </c>
      <c r="AG27" s="10" t="n">
        <v>1.5581327120288599E-2</v>
      </c>
      <c r="AH27" s="10" t="n">
        <v>8.8200914334933406E-3</v>
      </c>
      <c r="AI27" s="10" t="n">
        <v>5.8149088601469395E-4</v>
      </c>
      <c r="AJ27" s="10" t="n">
        <v>-8.2287611674003206E-6</v>
      </c>
      <c r="AK27" s="10" t="n">
        <v>-5.4297508911830302E-6</v>
      </c>
      <c r="AL27" s="10" t="n">
        <v>1.6445975300669999E-6</v>
      </c>
      <c r="AM27" s="10" t="n">
        <v>-9.9622855117936495E-6</v>
      </c>
      <c r="AN27" s="10" t="n">
        <v>1.0928527667301101E-7</v>
      </c>
      <c r="AO27" s="10" t="n">
        <v>-1.9611521097528199E-7</v>
      </c>
      <c r="AP27" s="10" t="n">
        <v>4.2185026176670596E-6</v>
      </c>
      <c r="AQ27" s="10" t="n">
        <v>5.6222874697472399E-8</v>
      </c>
      <c r="AR27" s="10" t="n">
        <v>1.3260627990575001E-7</v>
      </c>
      <c r="AS27" s="10" t="n">
        <v>7.4437194668571595E-7</v>
      </c>
      <c r="AT27" s="10" t="n">
        <v>2.5840348872655899E-8</v>
      </c>
      <c r="AU27" s="10" t="n">
        <v>0</v>
      </c>
    </row>
    <row r="28">
      <c r="D28" s="23" t="n">
        <f t="shared" ref="D28:AU28" si="19">SUBTOTAL(9,D22:D27)</f>
        <v>1.0000000000000004</v>
      </c>
      <c r="E28" s="23" t="n">
        <f t="shared" si="19"/>
        <v>0.99999999999999867</v>
      </c>
      <c r="F28" s="23" t="n">
        <f t="shared" si="19"/>
        <v>0.99999999999999889</v>
      </c>
      <c r="G28" s="23" t="n">
        <f t="shared" si="19"/>
        <v>1.0000000000000002</v>
      </c>
      <c r="H28" s="23" t="n">
        <f t="shared" si="19"/>
        <v>1</v>
      </c>
      <c r="I28" s="23" t="n">
        <f t="shared" si="19"/>
        <v>0.99999999999999978</v>
      </c>
      <c r="J28" s="23" t="n">
        <f t="shared" si="19"/>
        <v>1.0000000000000002</v>
      </c>
      <c r="K28" s="23" t="n">
        <f t="shared" si="19"/>
        <v>1.0000000000000007</v>
      </c>
      <c r="L28" s="23" t="n">
        <f t="shared" si="19"/>
        <v>0.99999999999999944</v>
      </c>
      <c r="M28" s="23" t="n">
        <f t="shared" si="19"/>
        <v>0.99999999999999889</v>
      </c>
      <c r="N28" s="23" t="n">
        <f t="shared" si="19"/>
        <v>0.999999999999999</v>
      </c>
      <c r="O28" s="23" t="n">
        <f t="shared" si="19"/>
        <v>0.99999999999999956</v>
      </c>
      <c r="P28" s="23" t="n">
        <f t="shared" si="19"/>
        <v>0.99999999999999967</v>
      </c>
      <c r="Q28" s="23" t="n">
        <f t="shared" si="19"/>
        <v>0.99999999999999967</v>
      </c>
      <c r="R28" s="23" t="n">
        <f t="shared" si="19"/>
        <v>1.0000000000000007</v>
      </c>
      <c r="S28" s="23" t="n">
        <f t="shared" si="19"/>
        <v>1.0000000000000007</v>
      </c>
      <c r="T28" s="23" t="n">
        <f t="shared" si="19"/>
        <v>0.99999999999999911</v>
      </c>
      <c r="U28" s="23" t="n">
        <f t="shared" si="19"/>
        <v>0.99999999999999956</v>
      </c>
      <c r="V28" s="23" t="n">
        <f t="shared" si="19"/>
        <v>1.0000000000000004</v>
      </c>
      <c r="W28" s="23" t="n">
        <f t="shared" si="19"/>
        <v>1</v>
      </c>
      <c r="X28" s="23" t="n">
        <f t="shared" si="19"/>
        <v>1.0000000000000002</v>
      </c>
      <c r="Y28" s="23" t="n">
        <f t="shared" si="19"/>
        <v>1.0000000000000002</v>
      </c>
      <c r="Z28" s="23" t="n">
        <f t="shared" si="19"/>
        <v>0.99999999999999956</v>
      </c>
      <c r="AA28" s="23" t="n">
        <f t="shared" si="19"/>
        <v>1</v>
      </c>
      <c r="AB28" s="23" t="n">
        <f t="shared" si="19"/>
        <v>0.99999999999999956</v>
      </c>
      <c r="AC28" s="23" t="n">
        <f t="shared" si="19"/>
        <v>1</v>
      </c>
      <c r="AD28" s="23" t="n">
        <f t="shared" si="19"/>
        <v>1.0000000000000002</v>
      </c>
      <c r="AE28" s="23" t="n">
        <f t="shared" si="19"/>
        <v>0.99999999999999989</v>
      </c>
      <c r="AF28" s="23" t="n">
        <f t="shared" si="19"/>
        <v>1</v>
      </c>
      <c r="AG28" s="23" t="n">
        <f t="shared" si="19"/>
        <v>0.99999999999999944</v>
      </c>
      <c r="AH28" s="23" t="n">
        <f t="shared" si="19"/>
        <v>0.99999999999999956</v>
      </c>
      <c r="AI28" s="23" t="n">
        <f t="shared" si="19"/>
        <v>1.0000000000000002</v>
      </c>
      <c r="AJ28" s="23" t="n">
        <f t="shared" si="19"/>
        <v>1.0000000000000009</v>
      </c>
      <c r="AK28" s="23" t="n">
        <f t="shared" si="19"/>
        <v>0.99999999999999956</v>
      </c>
      <c r="AL28" s="23" t="n">
        <f t="shared" si="19"/>
        <v>1.0000000000000002</v>
      </c>
      <c r="AM28" s="23" t="n">
        <f t="shared" si="19"/>
        <v>0.99999999999999989</v>
      </c>
      <c r="AN28" s="23" t="n">
        <f t="shared" si="19"/>
        <v>1</v>
      </c>
      <c r="AO28" s="23" t="n">
        <f t="shared" si="19"/>
        <v>1.0000000000000004</v>
      </c>
      <c r="AP28" s="23" t="n">
        <f t="shared" si="19"/>
        <v>1.0000000000000004</v>
      </c>
      <c r="AQ28" s="23" t="n">
        <f t="shared" si="19"/>
        <v>0.99999999999999956</v>
      </c>
      <c r="AR28" s="23" t="n">
        <f t="shared" si="19"/>
        <v>0.99999999999999967</v>
      </c>
      <c r="AS28" s="23" t="n">
        <f t="shared" si="19"/>
        <v>1.0000000000000007</v>
      </c>
      <c r="AT28" s="23" t="n">
        <f t="shared" si="19"/>
        <v>0.99999999999999944</v>
      </c>
      <c r="AU28" s="23" t="n">
        <f t="shared" si="19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121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120</v>
      </c>
      <c r="T1" s="1" t="s">
        <v>119</v>
      </c>
    </row>
    <row r="2">
      <c r="A2" s="1" t="s">
        <v>118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117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116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115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1" t="n">
        <v>87270</v>
      </c>
      <c r="C11" s="11" t="n">
        <v>84132</v>
      </c>
      <c r="D11" s="11" t="n">
        <v>86574</v>
      </c>
      <c r="E11" s="11" t="n">
        <v>86461</v>
      </c>
      <c r="F11" s="11" t="n">
        <v>86394</v>
      </c>
      <c r="G11" s="11" t="n">
        <v>84614</v>
      </c>
      <c r="H11" s="11" t="n">
        <v>81848</v>
      </c>
      <c r="I11" s="11" t="n">
        <v>76343</v>
      </c>
      <c r="J11" s="11" t="n">
        <v>69392</v>
      </c>
      <c r="K11" s="11" t="n">
        <v>66873</v>
      </c>
      <c r="L11" s="11" t="n">
        <v>66788</v>
      </c>
      <c r="M11" s="11" t="n">
        <v>65096</v>
      </c>
      <c r="N11" s="11" t="n">
        <v>61870</v>
      </c>
      <c r="O11" s="11" t="n">
        <v>56702</v>
      </c>
      <c r="P11" s="11" t="n">
        <v>56163</v>
      </c>
      <c r="Q11" s="11" t="n">
        <v>50786</v>
      </c>
      <c r="S11" s="10" t="n">
        <f>Q11/L11-1</f>
        <v>-0.2395939390309636</v>
      </c>
      <c r="T11" s="10" t="n">
        <f>Q11/P11-1</f>
        <v>-9.5739187721453622E-2</v>
      </c>
    </row>
    <row r="16">
      <c r="A16" s="1" t="s">
        <v>112</v>
      </c>
      <c r="B16" s="50" t="n">
        <v>2005</v>
      </c>
      <c r="C16" s="50" t="n">
        <v>2006</v>
      </c>
      <c r="D16" s="50" t="n">
        <v>2007</v>
      </c>
      <c r="E16" s="50" t="n">
        <v>2008</v>
      </c>
      <c r="F16" s="50" t="n">
        <v>2009</v>
      </c>
      <c r="G16" s="50" t="n">
        <v>2010</v>
      </c>
      <c r="H16" s="50" t="n">
        <v>2011</v>
      </c>
      <c r="I16" s="50" t="n">
        <v>2012</v>
      </c>
      <c r="J16" s="50" t="n">
        <v>2013</v>
      </c>
      <c r="K16" s="50" t="n">
        <v>2014</v>
      </c>
      <c r="L16" s="50" t="n">
        <v>2015</v>
      </c>
      <c r="M16" s="50" t="n">
        <v>2016</v>
      </c>
      <c r="N16" s="50" t="n">
        <v>2017</v>
      </c>
      <c r="O16" s="50" t="n">
        <v>2018</v>
      </c>
      <c r="P16" s="50" t="n">
        <v>2019</v>
      </c>
      <c r="Q16" s="50" t="n">
        <v>2020</v>
      </c>
    </row>
    <row r="17">
      <c r="A17" s="1" t="s">
        <v>8</v>
      </c>
      <c r="B17" s="11" t="n">
        <v>7910</v>
      </c>
      <c r="C17" s="11" t="n">
        <v>6573</v>
      </c>
      <c r="D17" s="11" t="n">
        <v>6359</v>
      </c>
      <c r="E17" s="11" t="n">
        <v>6856</v>
      </c>
      <c r="F17" s="11" t="n">
        <v>6472</v>
      </c>
      <c r="G17" s="11" t="n">
        <v>6257</v>
      </c>
      <c r="H17" s="11" t="n">
        <v>6087</v>
      </c>
      <c r="I17" s="11" t="n">
        <v>5939</v>
      </c>
      <c r="J17" s="11" t="n">
        <v>5865</v>
      </c>
      <c r="K17" s="11" t="n">
        <v>5809</v>
      </c>
      <c r="L17" s="11" t="n">
        <v>6654</v>
      </c>
      <c r="M17" s="11" t="n">
        <v>6545</v>
      </c>
      <c r="N17" s="11" t="n">
        <v>6148</v>
      </c>
      <c r="O17" s="11" t="n">
        <v>5705</v>
      </c>
      <c r="P17" s="11" t="n">
        <v>5530</v>
      </c>
      <c r="Q17" s="11" t="n">
        <v>5117</v>
      </c>
      <c r="S17" s="10" t="n">
        <f t="shared" ref="S17:S28" si="1">Q17/L17-1</f>
        <v>-0.23098887886985275</v>
      </c>
      <c r="T17" s="10" t="n">
        <f t="shared" ref="T17:T28" si="2">Q17/P17-1</f>
        <v>-7.4683544303797422E-2</v>
      </c>
    </row>
    <row r="18" ht="45" customHeight="1">
      <c r="A18" s="22" t="s">
        <v>111</v>
      </c>
      <c r="B18" s="11" t="n">
        <v>18464</v>
      </c>
      <c r="C18" s="11" t="n">
        <v>18311</v>
      </c>
      <c r="D18" s="11" t="n">
        <v>18657</v>
      </c>
      <c r="E18" s="11" t="n">
        <v>18678</v>
      </c>
      <c r="F18" s="11" t="n">
        <v>18296</v>
      </c>
      <c r="G18" s="11" t="n">
        <v>18037</v>
      </c>
      <c r="H18" s="11" t="n">
        <v>17091</v>
      </c>
      <c r="I18" s="11" t="n">
        <v>15983</v>
      </c>
      <c r="J18" s="11" t="n">
        <v>14471</v>
      </c>
      <c r="K18" s="11" t="n">
        <v>14175</v>
      </c>
      <c r="L18" s="11" t="n">
        <v>14536</v>
      </c>
      <c r="M18" s="11" t="n">
        <v>13812</v>
      </c>
      <c r="N18" s="11" t="n">
        <v>13183</v>
      </c>
      <c r="O18" s="11" t="n">
        <v>12347</v>
      </c>
      <c r="P18" s="11" t="n">
        <v>11800</v>
      </c>
      <c r="Q18" s="11" t="n">
        <v>11639</v>
      </c>
      <c r="S18" s="10" t="n">
        <f t="shared" si="1"/>
        <v>-0.19929829389102915</v>
      </c>
      <c r="T18" s="10" t="n">
        <f t="shared" si="2"/>
        <v>-1.3644067796610204E-2</v>
      </c>
    </row>
    <row r="19" ht="30" customHeight="1">
      <c r="A19" s="22" t="s">
        <v>41</v>
      </c>
      <c r="B19" s="11" t="n">
        <v>36382</v>
      </c>
      <c r="C19" s="11" t="n">
        <v>36406</v>
      </c>
      <c r="D19" s="11" t="n">
        <v>37028</v>
      </c>
      <c r="E19" s="11" t="n">
        <v>36678</v>
      </c>
      <c r="F19" s="11" t="n">
        <v>37064</v>
      </c>
      <c r="G19" s="11" t="n">
        <v>36287</v>
      </c>
      <c r="H19" s="11" t="n">
        <v>35228</v>
      </c>
      <c r="I19" s="11" t="n">
        <v>32714</v>
      </c>
      <c r="J19" s="11" t="n">
        <v>28593</v>
      </c>
      <c r="K19" s="11" t="n">
        <v>27813</v>
      </c>
      <c r="L19" s="11" t="n">
        <v>27478</v>
      </c>
      <c r="M19" s="11" t="n">
        <v>26315</v>
      </c>
      <c r="N19" s="11" t="n">
        <v>25182</v>
      </c>
      <c r="O19" s="11" t="n">
        <v>23260</v>
      </c>
      <c r="P19" s="11" t="n">
        <v>21998</v>
      </c>
      <c r="Q19" s="11" t="n">
        <v>20345</v>
      </c>
      <c r="S19" s="10" t="n">
        <f t="shared" si="1"/>
        <v>-0.25958948977363705</v>
      </c>
      <c r="T19" s="10" t="n">
        <f t="shared" si="2"/>
        <v>-7.5143194835894156E-2</v>
      </c>
    </row>
    <row r="20">
      <c r="A20" s="1" t="s">
        <v>9</v>
      </c>
      <c r="B20" s="11" t="n">
        <v>6206</v>
      </c>
      <c r="C20" s="11" t="n">
        <v>5838</v>
      </c>
      <c r="D20" s="11" t="n">
        <v>6005</v>
      </c>
      <c r="E20" s="11" t="n">
        <v>5908</v>
      </c>
      <c r="F20" s="11" t="n">
        <v>6277</v>
      </c>
      <c r="G20" s="11" t="n">
        <v>5502</v>
      </c>
      <c r="H20" s="11" t="n">
        <v>5220</v>
      </c>
      <c r="I20" s="11" t="n">
        <v>4603</v>
      </c>
      <c r="J20" s="11" t="n">
        <v>4258</v>
      </c>
      <c r="K20" s="11" t="n">
        <v>4316</v>
      </c>
      <c r="L20" s="11" t="n">
        <v>4487</v>
      </c>
      <c r="M20" s="11" t="n">
        <v>4439</v>
      </c>
      <c r="N20" s="11" t="n">
        <v>4277</v>
      </c>
      <c r="O20" s="11" t="n">
        <v>3938</v>
      </c>
      <c r="P20" s="11" t="n">
        <v>3727</v>
      </c>
      <c r="Q20" s="11" t="n">
        <v>3391</v>
      </c>
      <c r="S20" s="10" t="n">
        <f t="shared" si="1"/>
        <v>-0.24426119901938936</v>
      </c>
      <c r="T20" s="10" t="n">
        <f t="shared" si="2"/>
        <v>-9.0152938019855133E-2</v>
      </c>
    </row>
    <row r="21" ht="30" customHeight="1">
      <c r="A21" s="22" t="s">
        <v>44</v>
      </c>
      <c r="B21" s="11" t="n">
        <v>644</v>
      </c>
      <c r="C21" s="11" t="n">
        <v>552</v>
      </c>
      <c r="D21" s="11" t="n">
        <v>672</v>
      </c>
      <c r="E21" s="11" t="n">
        <v>666</v>
      </c>
      <c r="F21" s="11" t="n">
        <v>660</v>
      </c>
      <c r="G21" s="11" t="n">
        <v>616</v>
      </c>
      <c r="H21" s="11" t="n">
        <v>645</v>
      </c>
      <c r="I21" s="11" t="n">
        <v>579</v>
      </c>
      <c r="J21" s="11" t="n">
        <v>558</v>
      </c>
      <c r="K21" s="11" t="n">
        <v>526</v>
      </c>
      <c r="L21" s="11" t="n">
        <v>492</v>
      </c>
      <c r="M21" s="11" t="n">
        <v>560</v>
      </c>
      <c r="N21" s="11" t="n">
        <v>523</v>
      </c>
      <c r="O21" s="11" t="n">
        <v>491</v>
      </c>
      <c r="P21" s="11" t="n">
        <v>562</v>
      </c>
      <c r="Q21" s="11" t="n">
        <v>550</v>
      </c>
      <c r="S21" s="10" t="n">
        <f t="shared" si="1"/>
        <v>0.11788617886178865</v>
      </c>
      <c r="T21" s="10" t="n">
        <f t="shared" si="2"/>
        <v>-2.1352313167259829E-2</v>
      </c>
    </row>
    <row r="22" ht="30" customHeight="1">
      <c r="A22" s="22" t="s">
        <v>43</v>
      </c>
      <c r="B22" s="11" t="n">
        <v>3168</v>
      </c>
      <c r="C22" s="11" t="n">
        <v>3372</v>
      </c>
      <c r="D22" s="11" t="n">
        <v>3129</v>
      </c>
      <c r="E22" s="11" t="n">
        <v>3226</v>
      </c>
      <c r="F22" s="11" t="n">
        <v>3116</v>
      </c>
      <c r="G22" s="11" t="n">
        <v>3039</v>
      </c>
      <c r="H22" s="11" t="n">
        <v>2910</v>
      </c>
      <c r="I22" s="11" t="n">
        <v>2690</v>
      </c>
      <c r="J22" s="11" t="n">
        <v>2497</v>
      </c>
      <c r="K22" s="11" t="n">
        <v>2358</v>
      </c>
      <c r="L22" s="11" t="n">
        <v>2486</v>
      </c>
      <c r="M22" s="11" t="n">
        <v>2502</v>
      </c>
      <c r="N22" s="11" t="n">
        <v>2314</v>
      </c>
      <c r="O22" s="11" t="n">
        <v>2350</v>
      </c>
      <c r="P22" s="11" t="n">
        <v>2603</v>
      </c>
      <c r="Q22" s="11" t="n">
        <v>2179</v>
      </c>
      <c r="S22" s="10" t="n">
        <f t="shared" si="1"/>
        <v>-0.12349155269509249</v>
      </c>
      <c r="T22" s="10" t="n">
        <f t="shared" si="2"/>
        <v>-0.16288897426046867</v>
      </c>
    </row>
    <row r="23">
      <c r="A23" s="1" t="s">
        <v>10</v>
      </c>
      <c r="B23" s="11" t="n">
        <v>17009</v>
      </c>
      <c r="C23" s="11" t="n">
        <v>14450</v>
      </c>
      <c r="D23" s="11" t="n">
        <v>14801</v>
      </c>
      <c r="E23" s="11" t="n">
        <v>14939</v>
      </c>
      <c r="F23" s="11" t="n">
        <v>14224</v>
      </c>
      <c r="G23" s="11" t="n">
        <v>13369</v>
      </c>
      <c r="H23" s="11" t="n">
        <v>13075</v>
      </c>
      <c r="I23" s="11" t="n">
        <v>12194</v>
      </c>
      <c r="J23" s="11" t="n">
        <v>10863</v>
      </c>
      <c r="K23" s="11" t="n">
        <v>10713</v>
      </c>
      <c r="L23" s="11" t="n">
        <v>11877</v>
      </c>
      <c r="M23" s="11" t="n">
        <v>11290</v>
      </c>
      <c r="N23" s="11" t="n">
        <v>10511</v>
      </c>
      <c r="O23" s="11" t="n">
        <v>9611</v>
      </c>
      <c r="P23" s="11" t="n">
        <v>8665</v>
      </c>
      <c r="Q23" s="11" t="n">
        <v>8011</v>
      </c>
      <c r="S23" s="10" t="n">
        <f t="shared" si="1"/>
        <v>-0.32550307316662452</v>
      </c>
      <c r="T23" s="10" t="n">
        <f t="shared" si="2"/>
        <v>-7.5476053087132122E-2</v>
      </c>
    </row>
    <row r="24" ht="45" customHeight="1">
      <c r="A24" s="22" t="s">
        <v>37</v>
      </c>
      <c r="B24" s="11" t="n">
        <v>14985</v>
      </c>
      <c r="C24" s="11" t="n">
        <v>13965</v>
      </c>
      <c r="D24" s="11" t="n">
        <v>14730</v>
      </c>
      <c r="E24" s="11" t="n">
        <v>14646</v>
      </c>
      <c r="F24" s="11" t="n">
        <v>14544</v>
      </c>
      <c r="G24" s="11" t="n">
        <v>14867</v>
      </c>
      <c r="H24" s="11" t="n">
        <v>14289</v>
      </c>
      <c r="I24" s="11" t="n">
        <v>13263</v>
      </c>
      <c r="J24" s="11" t="n">
        <v>13233</v>
      </c>
      <c r="K24" s="11" t="n">
        <v>13054</v>
      </c>
      <c r="L24" s="11" t="n">
        <v>12611</v>
      </c>
      <c r="M24" s="11" t="n">
        <v>12764</v>
      </c>
      <c r="N24" s="11" t="n">
        <v>12319</v>
      </c>
      <c r="O24" s="11" t="n">
        <v>10395</v>
      </c>
      <c r="P24" s="11" t="n">
        <v>12396</v>
      </c>
      <c r="Q24" s="11" t="n">
        <v>9852</v>
      </c>
      <c r="S24" s="10" t="n">
        <f t="shared" si="1"/>
        <v>-0.21877725794940928</v>
      </c>
      <c r="T24" s="10" t="n">
        <f t="shared" si="2"/>
        <v>-0.2052274927395934</v>
      </c>
    </row>
    <row r="25">
      <c r="A25" s="1" t="s">
        <v>11</v>
      </c>
      <c r="B25" s="11" t="n">
        <v>9668</v>
      </c>
      <c r="C25" s="11" t="n">
        <v>9661</v>
      </c>
      <c r="D25" s="11" t="n">
        <v>9974</v>
      </c>
      <c r="E25" s="11" t="n">
        <v>10238</v>
      </c>
      <c r="F25" s="11" t="n">
        <v>10510</v>
      </c>
      <c r="G25" s="11" t="n">
        <v>10343</v>
      </c>
      <c r="H25" s="11" t="n">
        <v>9858</v>
      </c>
      <c r="I25" s="11" t="n">
        <v>9367</v>
      </c>
      <c r="J25" s="11" t="n">
        <v>8361</v>
      </c>
      <c r="K25" s="11" t="n">
        <v>7955</v>
      </c>
      <c r="L25" s="11" t="n">
        <v>7761</v>
      </c>
      <c r="M25" s="11" t="n">
        <v>7728</v>
      </c>
      <c r="N25" s="11" t="n">
        <v>7708</v>
      </c>
      <c r="O25" s="11" t="n">
        <v>6966</v>
      </c>
      <c r="P25" s="11" t="n">
        <v>6927</v>
      </c>
      <c r="Q25" s="11" t="n">
        <v>5747</v>
      </c>
      <c r="S25" s="10" t="n">
        <f t="shared" si="1"/>
        <v>-0.25950264141218915</v>
      </c>
      <c r="T25" s="10" t="n">
        <f t="shared" si="2"/>
        <v>-0.17034791395986715</v>
      </c>
    </row>
    <row r="26" ht="30" customHeight="1">
      <c r="A26" s="22" t="s">
        <v>45</v>
      </c>
      <c r="B26" s="11" t="n">
        <v>5338</v>
      </c>
      <c r="C26" s="11" t="n">
        <v>5765</v>
      </c>
      <c r="D26" s="11" t="n">
        <v>5572</v>
      </c>
      <c r="E26" s="11" t="n">
        <v>5690</v>
      </c>
      <c r="F26" s="11" t="n">
        <v>5436</v>
      </c>
      <c r="G26" s="11" t="n">
        <v>5459</v>
      </c>
      <c r="H26" s="11" t="n">
        <v>5578</v>
      </c>
      <c r="I26" s="11" t="n">
        <v>5407</v>
      </c>
      <c r="J26" s="11" t="n">
        <v>5330</v>
      </c>
      <c r="K26" s="11" t="n">
        <v>5432</v>
      </c>
      <c r="L26" s="11" t="n">
        <v>5856</v>
      </c>
      <c r="M26" s="11" t="n">
        <v>5876</v>
      </c>
      <c r="N26" s="11" t="n">
        <v>5436</v>
      </c>
      <c r="O26" s="11" t="n">
        <v>4935</v>
      </c>
      <c r="P26" s="11" t="n">
        <v>4640</v>
      </c>
      <c r="Q26" s="11" t="n">
        <v>4261</v>
      </c>
      <c r="S26" s="10" t="n">
        <f t="shared" si="1"/>
        <v>-0.27237021857923494</v>
      </c>
      <c r="T26" s="10" t="n">
        <f t="shared" si="2"/>
        <v>-8.1681034482758652E-2</v>
      </c>
    </row>
    <row r="27">
      <c r="A27" s="1" t="s">
        <v>13</v>
      </c>
      <c r="B27" s="11" t="n">
        <v>473</v>
      </c>
      <c r="C27" s="11" t="n">
        <v>474</v>
      </c>
      <c r="D27" s="11" t="n">
        <v>610</v>
      </c>
      <c r="E27" s="11" t="n">
        <v>599</v>
      </c>
      <c r="F27" s="11" t="n">
        <v>597</v>
      </c>
      <c r="G27" s="11" t="n">
        <v>679</v>
      </c>
      <c r="H27" s="11" t="n">
        <v>674</v>
      </c>
      <c r="I27" s="11" t="n">
        <v>695</v>
      </c>
      <c r="J27" s="11" t="n">
        <v>663</v>
      </c>
      <c r="K27" s="11" t="n">
        <v>665</v>
      </c>
      <c r="L27" s="11" t="n">
        <v>590</v>
      </c>
      <c r="M27" s="11" t="n">
        <v>586</v>
      </c>
      <c r="N27" s="11" t="n">
        <v>586</v>
      </c>
      <c r="O27" s="11" t="n">
        <v>539</v>
      </c>
      <c r="P27" s="11" t="n">
        <v>527</v>
      </c>
      <c r="Q27" s="11" t="n">
        <v>398</v>
      </c>
      <c r="S27" s="10" t="n">
        <f t="shared" si="1"/>
        <v>-0.3254237288135593</v>
      </c>
      <c r="T27" s="10" t="n">
        <f t="shared" si="2"/>
        <v>-0.24478178368121439</v>
      </c>
    </row>
    <row r="28">
      <c r="A28" s="1" t="s">
        <v>6</v>
      </c>
      <c r="B28" s="11" t="n">
        <v>105</v>
      </c>
      <c r="C28" s="11" t="n">
        <v>287</v>
      </c>
      <c r="D28" s="11" t="n">
        <v>28</v>
      </c>
      <c r="E28" s="11" t="n">
        <v>96</v>
      </c>
      <c r="F28" s="11" t="n">
        <v>23</v>
      </c>
      <c r="G28" s="11" t="n">
        <v>26</v>
      </c>
      <c r="H28" s="11" t="n">
        <v>28</v>
      </c>
      <c r="I28" s="11" t="n">
        <v>7</v>
      </c>
      <c r="J28" s="11" t="n">
        <v>9</v>
      </c>
      <c r="K28" s="11" t="s">
        <v>114</v>
      </c>
      <c r="L28" s="11" t="n">
        <v>2</v>
      </c>
      <c r="M28" s="11" t="n">
        <v>7</v>
      </c>
      <c r="N28" s="11" t="n">
        <v>5</v>
      </c>
      <c r="O28" s="11" t="n">
        <v>3</v>
      </c>
      <c r="P28" s="11" t="n">
        <v>2</v>
      </c>
      <c r="Q28" s="11" t="n">
        <v>4</v>
      </c>
      <c r="S28" s="10" t="n">
        <f t="shared" si="1"/>
        <v>1</v>
      </c>
      <c r="T28" s="10" t="n">
        <f t="shared" si="2"/>
        <v>1</v>
      </c>
    </row>
    <row r="30">
      <c r="A30" s="1" t="s">
        <v>113</v>
      </c>
    </row>
    <row r="31">
      <c r="A31" s="1" t="s">
        <v>112</v>
      </c>
    </row>
    <row r="32">
      <c r="A32" s="1" t="s">
        <v>8</v>
      </c>
      <c r="B32" s="23" t="n">
        <f t="shared" ref="B32:Q32" si="3">B17/B$11</f>
        <v>9.0638249111951411E-2</v>
      </c>
      <c r="C32" s="23" t="n">
        <f t="shared" si="3"/>
        <v>7.8127228640707466E-2</v>
      </c>
      <c r="D32" s="23" t="n">
        <f t="shared" si="3"/>
        <v>7.3451613648439482E-2</v>
      </c>
      <c r="E32" s="23" t="n">
        <f t="shared" si="3"/>
        <v>7.9295867500954187E-2</v>
      </c>
      <c r="F32" s="23" t="n">
        <f t="shared" si="3"/>
        <v>7.4912609671967959E-2</v>
      </c>
      <c r="G32" s="23" t="n">
        <f t="shared" si="3"/>
        <v>7.3947573687569434E-2</v>
      </c>
      <c r="H32" s="23" t="n">
        <f t="shared" si="3"/>
        <v>7.4369563092561819E-2</v>
      </c>
      <c r="I32" s="23" t="n">
        <f t="shared" si="3"/>
        <v>7.7793641853215093E-2</v>
      </c>
      <c r="J32" s="23" t="n">
        <f t="shared" si="3"/>
        <v>8.4519829375144115E-2</v>
      </c>
      <c r="K32" s="23" t="n">
        <f t="shared" si="3"/>
        <v>8.6866149268015488E-2</v>
      </c>
      <c r="L32" s="23" t="n">
        <f t="shared" si="3"/>
        <v>9.9628675810025755E-2</v>
      </c>
      <c r="M32" s="23" t="n">
        <f t="shared" si="3"/>
        <v>0.10054381221580436</v>
      </c>
      <c r="N32" s="23" t="n">
        <f t="shared" si="3"/>
        <v>9.9369646032002587E-2</v>
      </c>
      <c r="O32" s="23" t="n">
        <f t="shared" si="3"/>
        <v>0.10061373496525695</v>
      </c>
      <c r="P32" s="23" t="n">
        <f t="shared" si="3"/>
        <v>9.8463401171589832E-2</v>
      </c>
      <c r="Q32" s="23" t="n">
        <f t="shared" si="3"/>
        <v>0.10075611388965464</v>
      </c>
    </row>
    <row r="33" ht="45" customHeight="1">
      <c r="A33" s="22" t="s">
        <v>111</v>
      </c>
      <c r="B33" s="23" t="n">
        <f t="shared" ref="B33:Q33" si="4">B18/B$11</f>
        <v>0.21157327833161452</v>
      </c>
      <c r="C33" s="23" t="n">
        <f t="shared" si="4"/>
        <v>0.21764607996957164</v>
      </c>
      <c r="D33" s="23" t="n">
        <f t="shared" si="4"/>
        <v>0.2155034998960427</v>
      </c>
      <c r="E33" s="23" t="n">
        <f t="shared" si="4"/>
        <v>0.21602803576178856</v>
      </c>
      <c r="F33" s="23" t="n">
        <f t="shared" si="4"/>
        <v>0.21177396578466098</v>
      </c>
      <c r="G33" s="23" t="n">
        <f t="shared" si="4"/>
        <v>0.2131680336587326</v>
      </c>
      <c r="H33" s="23" t="n">
        <f t="shared" si="4"/>
        <v>0.2088138989346105</v>
      </c>
      <c r="I33" s="23" t="n">
        <f t="shared" si="4"/>
        <v>0.20935776692034633</v>
      </c>
      <c r="J33" s="23" t="n">
        <f t="shared" si="4"/>
        <v>0.2085398893244178</v>
      </c>
      <c r="K33" s="23" t="n">
        <f t="shared" si="4"/>
        <v>0.21196895608092953</v>
      </c>
      <c r="L33" s="23" t="n">
        <f t="shared" si="4"/>
        <v>0.21764388812361501</v>
      </c>
      <c r="M33" s="23" t="n">
        <f t="shared" si="4"/>
        <v>0.21217893572569743</v>
      </c>
      <c r="N33" s="23" t="n">
        <f t="shared" si="4"/>
        <v>0.21307580410538227</v>
      </c>
      <c r="O33" s="23" t="n">
        <f t="shared" si="4"/>
        <v>0.21775246023067971</v>
      </c>
      <c r="P33" s="23" t="n">
        <f t="shared" si="4"/>
        <v>0.2101027366771718</v>
      </c>
      <c r="Q33" s="23" t="n">
        <f t="shared" si="4"/>
        <v>0.22917733233568308</v>
      </c>
    </row>
    <row r="34" ht="30" customHeight="1">
      <c r="A34" s="22" t="s">
        <v>41</v>
      </c>
      <c r="B34" s="23" t="n">
        <f t="shared" ref="B34:Q34" si="5">B19/B$11</f>
        <v>0.41689011114930674</v>
      </c>
      <c r="C34" s="23" t="n">
        <f t="shared" si="5"/>
        <v>0.43272476584414965</v>
      </c>
      <c r="D34" s="23" t="n">
        <f t="shared" si="5"/>
        <v>0.42770346755376903</v>
      </c>
      <c r="E34" s="23" t="n">
        <f t="shared" si="5"/>
        <v>0.4242143856767791</v>
      </c>
      <c r="F34" s="23" t="n">
        <f t="shared" si="5"/>
        <v>0.42901127393106003</v>
      </c>
      <c r="G34" s="23" t="n">
        <f t="shared" si="5"/>
        <v>0.4288533812371475</v>
      </c>
      <c r="H34" s="23" t="n">
        <f t="shared" si="5"/>
        <v>0.43040758479132052</v>
      </c>
      <c r="I34" s="23" t="n">
        <f t="shared" si="5"/>
        <v>0.42851341969794216</v>
      </c>
      <c r="J34" s="23" t="n">
        <f t="shared" si="5"/>
        <v>0.41205038044731379</v>
      </c>
      <c r="K34" s="23" t="n">
        <f t="shared" si="5"/>
        <v>0.41590776546588309</v>
      </c>
      <c r="L34" s="23" t="n">
        <f t="shared" si="5"/>
        <v>0.41142121339162724</v>
      </c>
      <c r="M34" s="23" t="n">
        <f t="shared" si="5"/>
        <v>0.40424910900823402</v>
      </c>
      <c r="N34" s="23" t="n">
        <f t="shared" si="5"/>
        <v>0.40701470825925329</v>
      </c>
      <c r="O34" s="23" t="n">
        <f t="shared" si="5"/>
        <v>0.41021480723783993</v>
      </c>
      <c r="P34" s="23" t="n">
        <f t="shared" si="5"/>
        <v>0.39168135605291743</v>
      </c>
      <c r="Q34" s="23" t="n">
        <f t="shared" si="5"/>
        <v>0.40060252825581855</v>
      </c>
    </row>
    <row r="35">
      <c r="A35" s="1" t="s">
        <v>9</v>
      </c>
      <c r="B35" s="23" t="n">
        <f t="shared" ref="B35:Q35" si="6">B20/B$11</f>
        <v>7.1112638936633443E-2</v>
      </c>
      <c r="C35" s="23" t="n">
        <f t="shared" si="6"/>
        <v>6.9390957067465411E-2</v>
      </c>
      <c r="D35" s="23" t="n">
        <f t="shared" si="6"/>
        <v>6.9362626192621346E-2</v>
      </c>
      <c r="E35" s="23" t="n">
        <f t="shared" si="6"/>
        <v>6.8331386405431349E-2</v>
      </c>
      <c r="F35" s="23" t="n">
        <f t="shared" si="6"/>
        <v>7.2655508484385484E-2</v>
      </c>
      <c r="G35" s="23" t="n">
        <f t="shared" si="6"/>
        <v>6.5024700404188437E-2</v>
      </c>
      <c r="H35" s="23" t="n">
        <f t="shared" si="6"/>
        <v>6.3776756915257554E-2</v>
      </c>
      <c r="I35" s="23" t="n">
        <f t="shared" si="6"/>
        <v>6.0293674600159802E-2</v>
      </c>
      <c r="J35" s="23" t="n">
        <f t="shared" si="6"/>
        <v>6.1361540235185613E-2</v>
      </c>
      <c r="K35" s="23" t="n">
        <f t="shared" si="6"/>
        <v>6.4540247932648453E-2</v>
      </c>
      <c r="L35" s="23" t="n">
        <f t="shared" si="6"/>
        <v>6.7182727436066361E-2</v>
      </c>
      <c r="M35" s="23" t="n">
        <f t="shared" si="6"/>
        <v>6.8191593953545529E-2</v>
      </c>
      <c r="N35" s="23" t="n">
        <f t="shared" si="6"/>
        <v>6.9128818490383062E-2</v>
      </c>
      <c r="O35" s="23" t="n">
        <f t="shared" si="6"/>
        <v>6.9450813022468347E-2</v>
      </c>
      <c r="P35" s="23" t="n">
        <f t="shared" si="6"/>
        <v>6.6360415219984689E-2</v>
      </c>
      <c r="Q35" s="23" t="n">
        <f t="shared" si="6"/>
        <v>6.6770369786949155E-2</v>
      </c>
    </row>
    <row r="36" ht="30" customHeight="1">
      <c r="A36" s="22" t="s">
        <v>44</v>
      </c>
      <c r="B36" s="23" t="n">
        <f t="shared" ref="B36:Q36" si="7">B21/B$11</f>
        <v>7.3793972728314425E-3</v>
      </c>
      <c r="C36" s="23" t="n">
        <f t="shared" si="7"/>
        <v>6.5611182427613747E-3</v>
      </c>
      <c r="D36" s="23" t="n">
        <f t="shared" si="7"/>
        <v>7.7621456788412226E-3</v>
      </c>
      <c r="E36" s="23" t="n">
        <f t="shared" si="7"/>
        <v>7.7028949468546512E-3</v>
      </c>
      <c r="F36" s="23" t="n">
        <f t="shared" si="7"/>
        <v>7.6394194041252868E-3</v>
      </c>
      <c r="G36" s="23" t="n">
        <f t="shared" si="7"/>
        <v>7.2801191292221146E-3</v>
      </c>
      <c r="H36" s="23" t="n">
        <f t="shared" si="7"/>
        <v>7.8804613429772265E-3</v>
      </c>
      <c r="I36" s="23" t="n">
        <f t="shared" si="7"/>
        <v>7.5841923948495602E-3</v>
      </c>
      <c r="J36" s="23" t="n">
        <f t="shared" si="7"/>
        <v>8.0412727691952963E-3</v>
      </c>
      <c r="K36" s="23" t="n">
        <f t="shared" si="7"/>
        <v>7.8656557953135052E-3</v>
      </c>
      <c r="L36" s="23" t="n">
        <f t="shared" si="7"/>
        <v>7.3665928011019946E-3</v>
      </c>
      <c r="M36" s="23" t="n">
        <f t="shared" si="7"/>
        <v>8.6026791200688214E-3</v>
      </c>
      <c r="N36" s="23" t="n">
        <f t="shared" si="7"/>
        <v>8.4532083400678838E-3</v>
      </c>
      <c r="O36" s="23" t="n">
        <f t="shared" si="7"/>
        <v>8.6593065500335086E-3</v>
      </c>
      <c r="P36" s="23" t="n">
        <f t="shared" si="7"/>
        <v>1.0006587967166997E-2</v>
      </c>
      <c r="Q36" s="23" t="n">
        <f t="shared" si="7"/>
        <v>1.082975623203245E-2</v>
      </c>
    </row>
    <row r="37" ht="30" customHeight="1">
      <c r="A37" s="22" t="s">
        <v>43</v>
      </c>
      <c r="B37" s="23" t="n">
        <f t="shared" ref="B37:Q37" si="8">B22/B$11</f>
        <v>3.6301134410450325E-2</v>
      </c>
      <c r="C37" s="23" t="n">
        <f t="shared" si="8"/>
        <v>4.0079874482955358E-2</v>
      </c>
      <c r="D37" s="23" t="n">
        <f t="shared" si="8"/>
        <v>3.6142490817104439E-2</v>
      </c>
      <c r="E37" s="23" t="n">
        <f t="shared" si="8"/>
        <v>3.7311620268097756E-2</v>
      </c>
      <c r="F37" s="23" t="n">
        <f t="shared" si="8"/>
        <v>3.6067319489779384E-2</v>
      </c>
      <c r="G37" s="23" t="n">
        <f t="shared" si="8"/>
        <v>3.5916042262509752E-2</v>
      </c>
      <c r="H37" s="23" t="n">
        <f t="shared" si="8"/>
        <v>3.5553709314827486E-2</v>
      </c>
      <c r="I37" s="23" t="n">
        <f t="shared" si="8"/>
        <v>3.5235712508023001E-2</v>
      </c>
      <c r="J37" s="23" t="n">
        <f t="shared" si="8"/>
        <v>3.5983975097994003E-2</v>
      </c>
      <c r="K37" s="23" t="n">
        <f t="shared" si="8"/>
        <v>3.5260867614732405E-2</v>
      </c>
      <c r="L37" s="23" t="n">
        <f t="shared" si="8"/>
        <v>3.72222554949991E-2</v>
      </c>
      <c r="M37" s="23" t="n">
        <f t="shared" si="8"/>
        <v>3.8435541354307483E-2</v>
      </c>
      <c r="N37" s="23" t="n">
        <f t="shared" si="8"/>
        <v>3.7401002101179893E-2</v>
      </c>
      <c r="O37" s="23" t="n">
        <f t="shared" si="8"/>
        <v>4.1444746217064656E-2</v>
      </c>
      <c r="P37" s="23" t="n">
        <f t="shared" si="8"/>
        <v>4.6347239285650696E-2</v>
      </c>
      <c r="Q37" s="23" t="n">
        <f t="shared" si="8"/>
        <v>4.2905525144724926E-2</v>
      </c>
    </row>
    <row r="38">
      <c r="A38" s="1" t="s">
        <v>10</v>
      </c>
      <c r="B38" s="23" t="n">
        <f t="shared" ref="B38:Q38" si="9">B23/B$11</f>
        <v>0.19490088231923913</v>
      </c>
      <c r="C38" s="23" t="n">
        <f t="shared" si="9"/>
        <v>0.17175391052156136</v>
      </c>
      <c r="D38" s="23" t="n">
        <f t="shared" si="9"/>
        <v>0.17096356873888235</v>
      </c>
      <c r="E38" s="23" t="n">
        <f t="shared" si="9"/>
        <v>0.17278310452111356</v>
      </c>
      <c r="F38" s="23" t="n">
        <f t="shared" si="9"/>
        <v>0.16464106303678497</v>
      </c>
      <c r="G38" s="23" t="n">
        <f t="shared" si="9"/>
        <v>0.15799985817949749</v>
      </c>
      <c r="H38" s="23" t="n">
        <f t="shared" si="9"/>
        <v>0.15974733652624376</v>
      </c>
      <c r="I38" s="23" t="n">
        <f t="shared" si="9"/>
        <v>0.15972649751778159</v>
      </c>
      <c r="J38" s="23" t="n">
        <f t="shared" si="9"/>
        <v>0.15654542310352779</v>
      </c>
      <c r="K38" s="23" t="n">
        <f t="shared" si="9"/>
        <v>0.16019918352698398</v>
      </c>
      <c r="L38" s="23" t="n">
        <f t="shared" si="9"/>
        <v>0.17783134694855363</v>
      </c>
      <c r="M38" s="23" t="n">
        <f t="shared" si="9"/>
        <v>0.1734361558313875</v>
      </c>
      <c r="N38" s="23" t="n">
        <f t="shared" si="9"/>
        <v>0.16988847583643121</v>
      </c>
      <c r="O38" s="23" t="n">
        <f t="shared" si="9"/>
        <v>0.16950019399668442</v>
      </c>
      <c r="P38" s="23" t="n">
        <f t="shared" si="9"/>
        <v>0.15428306892438082</v>
      </c>
      <c r="Q38" s="23" t="n">
        <f t="shared" si="9"/>
        <v>0.15774032213602174</v>
      </c>
    </row>
    <row r="39" ht="45" customHeight="1">
      <c r="A39" s="22" t="s">
        <v>37</v>
      </c>
      <c r="B39" s="23" t="n">
        <f t="shared" ref="B39:Q39" si="10">B24/B$11</f>
        <v>0.17170849089034032</v>
      </c>
      <c r="C39" s="23" t="n">
        <f t="shared" si="10"/>
        <v>0.1659891598915989</v>
      </c>
      <c r="D39" s="23" t="n">
        <f t="shared" si="10"/>
        <v>0.17014346108531431</v>
      </c>
      <c r="E39" s="23" t="n">
        <f t="shared" si="10"/>
        <v>0.16939429338083067</v>
      </c>
      <c r="F39" s="23" t="n">
        <f t="shared" si="10"/>
        <v>0.16834502395999723</v>
      </c>
      <c r="G39" s="23" t="n">
        <f t="shared" si="10"/>
        <v>0.17570378424374217</v>
      </c>
      <c r="H39" s="23" t="n">
        <f t="shared" si="10"/>
        <v>0.17457970872837456</v>
      </c>
      <c r="I39" s="23" t="n">
        <f t="shared" si="10"/>
        <v>0.17372909107580262</v>
      </c>
      <c r="J39" s="23" t="n">
        <f t="shared" si="10"/>
        <v>0.19069921604795942</v>
      </c>
      <c r="K39" s="23" t="n">
        <f t="shared" si="10"/>
        <v>0.19520583793160171</v>
      </c>
      <c r="L39" s="23" t="n">
        <f t="shared" si="10"/>
        <v>0.18882134515182369</v>
      </c>
      <c r="M39" s="23" t="n">
        <f t="shared" si="10"/>
        <v>0.19607963622956864</v>
      </c>
      <c r="N39" s="23" t="n">
        <f t="shared" si="10"/>
        <v>0.19911103927590107</v>
      </c>
      <c r="O39" s="23" t="n">
        <f t="shared" si="10"/>
        <v>0.18332686677718599</v>
      </c>
      <c r="P39" s="23" t="n">
        <f t="shared" si="10"/>
        <v>0.22071470541103574</v>
      </c>
      <c r="Q39" s="23" t="n">
        <f t="shared" si="10"/>
        <v>0.19399046981451581</v>
      </c>
    </row>
    <row r="40">
      <c r="A40" s="1" t="s">
        <v>11</v>
      </c>
      <c r="B40" s="23" t="n">
        <f t="shared" ref="B40:Q40" si="11">B25/B$11</f>
        <v>0.11078262862381116</v>
      </c>
      <c r="C40" s="23" t="n">
        <f t="shared" si="11"/>
        <v>0.11483145533209718</v>
      </c>
      <c r="D40" s="23" t="n">
        <f t="shared" si="11"/>
        <v>0.11520779910827732</v>
      </c>
      <c r="E40" s="23" t="n">
        <f t="shared" si="11"/>
        <v>0.11841176946831519</v>
      </c>
      <c r="F40" s="23" t="n">
        <f t="shared" si="11"/>
        <v>0.12165196657175267</v>
      </c>
      <c r="G40" s="23" t="n">
        <f t="shared" si="11"/>
        <v>0.12223745479471482</v>
      </c>
      <c r="H40" s="23" t="n">
        <f t="shared" si="11"/>
        <v>0.1204427719675496</v>
      </c>
      <c r="I40" s="23" t="n">
        <f t="shared" si="11"/>
        <v>0.12269625243964738</v>
      </c>
      <c r="J40" s="23" t="n">
        <f t="shared" si="11"/>
        <v>0.1204893935900392</v>
      </c>
      <c r="K40" s="23" t="n">
        <f t="shared" si="11"/>
        <v>0.11895682861543523</v>
      </c>
      <c r="L40" s="23" t="n">
        <f t="shared" si="11"/>
        <v>0.11620350961250524</v>
      </c>
      <c r="M40" s="23" t="n">
        <f t="shared" si="11"/>
        <v>0.11871697185694974</v>
      </c>
      <c r="N40" s="23" t="n">
        <f t="shared" si="11"/>
        <v>0.12458380475189915</v>
      </c>
      <c r="O40" s="23" t="n">
        <f t="shared" si="11"/>
        <v>0.12285280942471165</v>
      </c>
      <c r="P40" s="23" t="n">
        <f t="shared" si="11"/>
        <v>0.12333742855616688</v>
      </c>
      <c r="Q40" s="23" t="n">
        <f t="shared" si="11"/>
        <v>0.11316110739180089</v>
      </c>
    </row>
    <row r="41" ht="30" customHeight="1">
      <c r="A41" s="22" t="s">
        <v>45</v>
      </c>
      <c r="B41" s="23" t="n">
        <f t="shared" ref="B41:Q41" si="12">B26/B$11</f>
        <v>6.1166494786295406E-2</v>
      </c>
      <c r="C41" s="23" t="n">
        <f t="shared" si="12"/>
        <v>6.8523272952027772E-2</v>
      </c>
      <c r="D41" s="23" t="n">
        <f t="shared" si="12"/>
        <v>6.4361124587058477E-2</v>
      </c>
      <c r="E41" s="23" t="n">
        <f t="shared" si="12"/>
        <v>6.5810018389794236E-2</v>
      </c>
      <c r="F41" s="23" t="n">
        <f t="shared" si="12"/>
        <v>6.2921036183068269E-2</v>
      </c>
      <c r="G41" s="23" t="n">
        <f t="shared" si="12"/>
        <v>6.4516510270168054E-2</v>
      </c>
      <c r="H41" s="23" t="n">
        <f t="shared" si="12"/>
        <v>6.8150718404848015E-2</v>
      </c>
      <c r="I41" s="23" t="n">
        <f t="shared" si="12"/>
        <v>7.082509201891464E-2</v>
      </c>
      <c r="J41" s="23" t="n">
        <f t="shared" si="12"/>
        <v>7.6810006917223894E-2</v>
      </c>
      <c r="K41" s="23" t="n">
        <f t="shared" si="12"/>
        <v>8.122859749076608E-2</v>
      </c>
      <c r="L41" s="23" t="n">
        <f t="shared" si="12"/>
        <v>8.7680421632628611E-2</v>
      </c>
      <c r="M41" s="23" t="n">
        <f t="shared" si="12"/>
        <v>9.0266683052722133E-2</v>
      </c>
      <c r="N41" s="23" t="n">
        <f t="shared" si="12"/>
        <v>8.7861645385485701E-2</v>
      </c>
      <c r="O41" s="23" t="n">
        <f t="shared" si="12"/>
        <v>8.703396705583577E-2</v>
      </c>
      <c r="P41" s="23" t="n">
        <f t="shared" si="12"/>
        <v>8.2616669337464171E-2</v>
      </c>
      <c r="Q41" s="23" t="n">
        <f t="shared" si="12"/>
        <v>8.3901075099436853E-2</v>
      </c>
    </row>
    <row r="42">
      <c r="A42" s="1" t="s">
        <v>13</v>
      </c>
      <c r="B42" s="23" t="n">
        <f t="shared" ref="B42:Q42" si="13">B27/B$11</f>
        <v>5.4199610404491805E-3</v>
      </c>
      <c r="C42" s="23" t="n">
        <f t="shared" si="13"/>
        <v>5.634003708458137E-3</v>
      </c>
      <c r="D42" s="23" t="n">
        <f t="shared" si="13"/>
        <v>7.045995333471943E-3</v>
      </c>
      <c r="E42" s="23" t="n">
        <f t="shared" si="13"/>
        <v>6.9279790888377418E-3</v>
      </c>
      <c r="F42" s="23" t="n">
        <f t="shared" si="13"/>
        <v>6.9102020973678732E-3</v>
      </c>
      <c r="G42" s="23" t="n">
        <f t="shared" si="13"/>
        <v>8.0246767674380121E-3</v>
      </c>
      <c r="H42" s="23" t="n">
        <f t="shared" si="13"/>
        <v>8.2347766591731007E-3</v>
      </c>
      <c r="I42" s="23" t="n">
        <f t="shared" si="13"/>
        <v>9.1036506293962777E-3</v>
      </c>
      <c r="J42" s="23" t="n">
        <f t="shared" si="13"/>
        <v>9.5544154945815078E-3</v>
      </c>
      <c r="K42" s="23" t="n">
        <f t="shared" si="13"/>
        <v>9.9442226309571884E-3</v>
      </c>
      <c r="L42" s="23" t="n">
        <f t="shared" si="13"/>
        <v>8.8339222614840993E-3</v>
      </c>
      <c r="M42" s="23" t="n">
        <f t="shared" si="13"/>
        <v>9.0020892220720166E-3</v>
      </c>
      <c r="N42" s="23" t="n">
        <f t="shared" si="13"/>
        <v>9.4714724422175524E-3</v>
      </c>
      <c r="O42" s="23" t="n">
        <f t="shared" si="13"/>
        <v>9.505837536594829E-3</v>
      </c>
      <c r="P42" s="23" t="n">
        <f t="shared" si="13"/>
        <v>9.383401883802503E-3</v>
      </c>
      <c r="Q42" s="23" t="n">
        <f t="shared" si="13"/>
        <v>7.8368054188162097E-3</v>
      </c>
    </row>
    <row r="43">
      <c r="A43" s="1" t="s">
        <v>6</v>
      </c>
      <c r="B43" s="23" t="n">
        <f t="shared" ref="B43:Q43" si="14">B28/B$11</f>
        <v>1.2031625988312134E-3</v>
      </c>
      <c r="C43" s="23" t="n">
        <f t="shared" si="14"/>
        <v>3.4113060428849901E-3</v>
      </c>
      <c r="D43" s="23" t="n">
        <f t="shared" si="14"/>
        <v>3.2342273661838426E-4</v>
      </c>
      <c r="E43" s="23" t="n">
        <f t="shared" si="14"/>
        <v>1.1103271995466164E-3</v>
      </c>
      <c r="F43" s="23" t="n">
        <f t="shared" si="14"/>
        <v>2.6622219135588121E-4</v>
      </c>
      <c r="G43" s="23" t="n">
        <f t="shared" si="14"/>
        <v>3.0727775545418018E-4</v>
      </c>
      <c r="H43" s="23" t="n">
        <f t="shared" si="14"/>
        <v>3.4209754667187956E-4</v>
      </c>
      <c r="I43" s="23" t="n">
        <f t="shared" si="14"/>
        <v>9.1691445188163949E-5</v>
      </c>
      <c r="J43" s="23" t="n">
        <f t="shared" si="14"/>
        <v>1.2969794789024672E-4</v>
      </c>
      <c r="K43" s="23" t="e">
        <f t="shared" si="14"/>
        <v>#VALUE!</v>
      </c>
      <c r="L43" s="23" t="n">
        <f t="shared" si="14"/>
        <v>2.994549919147152E-5</v>
      </c>
      <c r="M43" s="23" t="n">
        <f t="shared" si="14"/>
        <v>1.0753348900086027E-4</v>
      </c>
      <c r="N43" s="23" t="n">
        <f t="shared" si="14"/>
        <v>8.081461128171973E-5</v>
      </c>
      <c r="O43" s="23" t="n">
        <f t="shared" si="14"/>
        <v>5.2908186660082535E-5</v>
      </c>
      <c r="P43" s="23" t="n">
        <f t="shared" si="14"/>
        <v>3.5610633335113865E-5</v>
      </c>
      <c r="Q43" s="23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15</v>
      </c>
      <c r="B1" s="1" t="s">
        <v>14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2023-11-02T21:32:56Z</dcterms:modified>
</cp:coreProperties>
</file>