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Users\gsanders\Documents\Repositories\Vendor\output\Space\"/>
    </mc:Choice>
  </mc:AlternateContent>
  <xr:revisionPtr revIDLastSave="0" documentId="13_ncr:1_{4FD3EBE0-7067-47C0-BF17-7B00BC35E210}" xr6:coauthVersionLast="47" xr6:coauthVersionMax="47" xr10:uidLastSave="{00000000-0000-0000-0000-000000000000}"/>
  <bookViews>
    <workbookView xWindow="-25320" yWindow="-120" windowWidth="25440" windowHeight="15390" activeTab="2" xr2:uid="{00000000-000D-0000-FFFF-FFFF00000000}"/>
  </bookViews>
  <sheets>
    <sheet name="Vend" sheetId="1" r:id="rId1"/>
    <sheet name="VendSum" sheetId="2" r:id="rId2"/>
    <sheet name="VendAre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3" i="3" l="1"/>
  <c r="K88" i="3" s="1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I91" i="3"/>
  <c r="H91" i="3"/>
  <c r="G91" i="3"/>
  <c r="F91" i="3"/>
  <c r="E91" i="3"/>
  <c r="D91" i="3"/>
  <c r="C91" i="3"/>
  <c r="B91" i="3"/>
  <c r="A91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K86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K84" i="3"/>
  <c r="J84" i="3"/>
  <c r="I84" i="3"/>
  <c r="H84" i="3"/>
  <c r="G84" i="3"/>
  <c r="F84" i="3"/>
  <c r="E84" i="3"/>
  <c r="D84" i="3"/>
  <c r="C84" i="3"/>
  <c r="B84" i="3"/>
  <c r="A84" i="3"/>
  <c r="K83" i="3"/>
  <c r="J83" i="3"/>
  <c r="I83" i="3"/>
  <c r="H83" i="3"/>
  <c r="G83" i="3"/>
  <c r="F83" i="3"/>
  <c r="E83" i="3"/>
  <c r="D83" i="3"/>
  <c r="C83" i="3"/>
  <c r="B83" i="3"/>
  <c r="A83" i="3"/>
  <c r="K82" i="3"/>
  <c r="J82" i="3"/>
  <c r="I82" i="3"/>
  <c r="H82" i="3"/>
  <c r="G82" i="3"/>
  <c r="F82" i="3"/>
  <c r="E82" i="3"/>
  <c r="D82" i="3"/>
  <c r="C82" i="3"/>
  <c r="B82" i="3"/>
  <c r="A82" i="3"/>
  <c r="K81" i="3"/>
  <c r="J81" i="3"/>
  <c r="I81" i="3"/>
  <c r="H81" i="3"/>
  <c r="G81" i="3"/>
  <c r="F81" i="3"/>
  <c r="E81" i="3"/>
  <c r="D81" i="3"/>
  <c r="C81" i="3"/>
  <c r="B81" i="3"/>
  <c r="A81" i="3"/>
  <c r="K80" i="3"/>
  <c r="J80" i="3"/>
  <c r="I80" i="3"/>
  <c r="H80" i="3"/>
  <c r="G80" i="3"/>
  <c r="F80" i="3"/>
  <c r="E80" i="3"/>
  <c r="D80" i="3"/>
  <c r="C80" i="3"/>
  <c r="B80" i="3"/>
  <c r="A80" i="3"/>
  <c r="K79" i="3"/>
  <c r="J79" i="3"/>
  <c r="I79" i="3"/>
  <c r="H79" i="3"/>
  <c r="G79" i="3"/>
  <c r="F79" i="3"/>
  <c r="E79" i="3"/>
  <c r="D79" i="3"/>
  <c r="C79" i="3"/>
  <c r="B79" i="3"/>
  <c r="A79" i="3"/>
  <c r="K78" i="3"/>
  <c r="J78" i="3"/>
  <c r="I78" i="3"/>
  <c r="H78" i="3"/>
  <c r="G78" i="3"/>
  <c r="F78" i="3"/>
  <c r="E78" i="3"/>
  <c r="D78" i="3"/>
  <c r="C78" i="3"/>
  <c r="B78" i="3"/>
  <c r="A78" i="3"/>
  <c r="K77" i="3"/>
  <c r="J77" i="3"/>
  <c r="I77" i="3"/>
  <c r="H77" i="3"/>
  <c r="G77" i="3"/>
  <c r="F77" i="3"/>
  <c r="E77" i="3"/>
  <c r="D77" i="3"/>
  <c r="C77" i="3"/>
  <c r="B77" i="3"/>
  <c r="A77" i="3"/>
  <c r="K76" i="3"/>
  <c r="J76" i="3"/>
  <c r="I76" i="3"/>
  <c r="H76" i="3"/>
  <c r="G76" i="3"/>
  <c r="F76" i="3"/>
  <c r="E76" i="3"/>
  <c r="D76" i="3"/>
  <c r="C76" i="3"/>
  <c r="B76" i="3"/>
  <c r="A76" i="3"/>
  <c r="K75" i="3"/>
  <c r="J75" i="3"/>
  <c r="I75" i="3"/>
  <c r="H75" i="3"/>
  <c r="G75" i="3"/>
  <c r="F75" i="3"/>
  <c r="E75" i="3"/>
  <c r="D75" i="3"/>
  <c r="C75" i="3"/>
  <c r="B75" i="3"/>
  <c r="A75" i="3"/>
  <c r="K74" i="3"/>
  <c r="J74" i="3"/>
  <c r="I74" i="3"/>
  <c r="H74" i="3"/>
  <c r="G74" i="3"/>
  <c r="F74" i="3"/>
  <c r="E74" i="3"/>
  <c r="D74" i="3"/>
  <c r="C74" i="3"/>
  <c r="B74" i="3"/>
  <c r="A74" i="3"/>
  <c r="K73" i="3"/>
  <c r="J73" i="3"/>
  <c r="I73" i="3"/>
  <c r="H73" i="3"/>
  <c r="G73" i="3"/>
  <c r="F73" i="3"/>
  <c r="E73" i="3"/>
  <c r="D73" i="3"/>
  <c r="C73" i="3"/>
  <c r="B73" i="3"/>
  <c r="A73" i="3"/>
  <c r="K72" i="3"/>
  <c r="J72" i="3"/>
  <c r="I72" i="3"/>
  <c r="H72" i="3"/>
  <c r="G72" i="3"/>
  <c r="F72" i="3"/>
  <c r="E72" i="3"/>
  <c r="D72" i="3"/>
  <c r="C72" i="3"/>
  <c r="B72" i="3"/>
  <c r="A72" i="3"/>
  <c r="K71" i="3"/>
  <c r="J71" i="3"/>
  <c r="I71" i="3"/>
  <c r="H71" i="3"/>
  <c r="G71" i="3"/>
  <c r="F71" i="3"/>
  <c r="E71" i="3"/>
  <c r="D71" i="3"/>
  <c r="C71" i="3"/>
  <c r="B71" i="3"/>
  <c r="A71" i="3"/>
  <c r="K70" i="3"/>
  <c r="J70" i="3"/>
  <c r="I70" i="3"/>
  <c r="H70" i="3"/>
  <c r="G70" i="3"/>
  <c r="F70" i="3"/>
  <c r="E70" i="3"/>
  <c r="D70" i="3"/>
  <c r="C70" i="3"/>
  <c r="B70" i="3"/>
  <c r="A70" i="3"/>
  <c r="K69" i="3"/>
  <c r="J69" i="3"/>
  <c r="I69" i="3"/>
  <c r="H69" i="3"/>
  <c r="G69" i="3"/>
  <c r="F69" i="3"/>
  <c r="E69" i="3"/>
  <c r="D69" i="3"/>
  <c r="C69" i="3"/>
  <c r="B69" i="3"/>
  <c r="A69" i="3"/>
  <c r="K68" i="3"/>
  <c r="J68" i="3"/>
  <c r="I68" i="3"/>
  <c r="H68" i="3"/>
  <c r="G68" i="3"/>
  <c r="F68" i="3"/>
  <c r="E68" i="3"/>
  <c r="D68" i="3"/>
  <c r="C68" i="3"/>
  <c r="B68" i="3"/>
  <c r="A68" i="3"/>
  <c r="K67" i="3"/>
  <c r="J67" i="3"/>
  <c r="I67" i="3"/>
  <c r="H67" i="3"/>
  <c r="G67" i="3"/>
  <c r="F67" i="3"/>
  <c r="E67" i="3"/>
  <c r="D67" i="3"/>
  <c r="C67" i="3"/>
  <c r="B67" i="3"/>
  <c r="A67" i="3"/>
  <c r="K66" i="3"/>
  <c r="J66" i="3"/>
  <c r="I66" i="3"/>
  <c r="H66" i="3"/>
  <c r="G66" i="3"/>
  <c r="F66" i="3"/>
  <c r="E66" i="3"/>
  <c r="D66" i="3"/>
  <c r="C66" i="3"/>
  <c r="B66" i="3"/>
  <c r="A66" i="3"/>
  <c r="K65" i="3"/>
  <c r="J65" i="3"/>
  <c r="I65" i="3"/>
  <c r="H65" i="3"/>
  <c r="G65" i="3"/>
  <c r="F65" i="3"/>
  <c r="E65" i="3"/>
  <c r="D65" i="3"/>
  <c r="C65" i="3"/>
  <c r="B65" i="3"/>
  <c r="A65" i="3"/>
  <c r="K64" i="3"/>
  <c r="J64" i="3"/>
  <c r="I64" i="3"/>
  <c r="H64" i="3"/>
  <c r="G64" i="3"/>
  <c r="F64" i="3"/>
  <c r="E64" i="3"/>
  <c r="D64" i="3"/>
  <c r="C64" i="3"/>
  <c r="B64" i="3"/>
  <c r="A64" i="3"/>
  <c r="K63" i="3"/>
  <c r="J63" i="3"/>
  <c r="I63" i="3"/>
  <c r="H63" i="3"/>
  <c r="G63" i="3"/>
  <c r="F63" i="3"/>
  <c r="E63" i="3"/>
  <c r="D63" i="3"/>
  <c r="C63" i="3"/>
  <c r="B63" i="3"/>
  <c r="A63" i="3"/>
  <c r="K62" i="3"/>
  <c r="J62" i="3"/>
  <c r="I62" i="3"/>
  <c r="H62" i="3"/>
  <c r="G62" i="3"/>
  <c r="F62" i="3"/>
  <c r="E62" i="3"/>
  <c r="D62" i="3"/>
  <c r="C62" i="3"/>
  <c r="B62" i="3"/>
  <c r="A62" i="3"/>
  <c r="K61" i="3"/>
  <c r="J61" i="3"/>
  <c r="I61" i="3"/>
  <c r="H61" i="3"/>
  <c r="G61" i="3"/>
  <c r="F61" i="3"/>
  <c r="E61" i="3"/>
  <c r="D61" i="3"/>
  <c r="C61" i="3"/>
  <c r="B61" i="3"/>
  <c r="A61" i="3"/>
  <c r="K60" i="3"/>
  <c r="J60" i="3"/>
  <c r="I60" i="3"/>
  <c r="H60" i="3"/>
  <c r="G60" i="3"/>
  <c r="F60" i="3"/>
  <c r="E60" i="3"/>
  <c r="D60" i="3"/>
  <c r="C60" i="3"/>
  <c r="B60" i="3"/>
  <c r="A60" i="3"/>
  <c r="K59" i="3"/>
  <c r="J59" i="3"/>
  <c r="I59" i="3"/>
  <c r="H59" i="3"/>
  <c r="G59" i="3"/>
  <c r="F59" i="3"/>
  <c r="E59" i="3"/>
  <c r="D59" i="3"/>
  <c r="C59" i="3"/>
  <c r="B59" i="3"/>
  <c r="A59" i="3"/>
  <c r="K58" i="3"/>
  <c r="J58" i="3"/>
  <c r="I58" i="3"/>
  <c r="H58" i="3"/>
  <c r="G58" i="3"/>
  <c r="F58" i="3"/>
  <c r="E58" i="3"/>
  <c r="D58" i="3"/>
  <c r="C58" i="3"/>
  <c r="B58" i="3"/>
  <c r="A58" i="3"/>
  <c r="K57" i="3"/>
  <c r="J57" i="3"/>
  <c r="I57" i="3"/>
  <c r="H57" i="3"/>
  <c r="G57" i="3"/>
  <c r="F57" i="3"/>
  <c r="E57" i="3"/>
  <c r="D57" i="3"/>
  <c r="C57" i="3"/>
  <c r="B57" i="3"/>
  <c r="A57" i="3"/>
  <c r="K56" i="3"/>
  <c r="J56" i="3"/>
  <c r="I56" i="3"/>
  <c r="H56" i="3"/>
  <c r="G56" i="3"/>
  <c r="F56" i="3"/>
  <c r="E56" i="3"/>
  <c r="D56" i="3"/>
  <c r="C56" i="3"/>
  <c r="B56" i="3"/>
  <c r="A56" i="3"/>
  <c r="K55" i="3"/>
  <c r="J55" i="3"/>
  <c r="I55" i="3"/>
  <c r="H55" i="3"/>
  <c r="G55" i="3"/>
  <c r="F55" i="3"/>
  <c r="E55" i="3"/>
  <c r="D55" i="3"/>
  <c r="C55" i="3"/>
  <c r="B55" i="3"/>
  <c r="A55" i="3"/>
  <c r="K54" i="3"/>
  <c r="J54" i="3"/>
  <c r="I54" i="3"/>
  <c r="H54" i="3"/>
  <c r="G54" i="3"/>
  <c r="F54" i="3"/>
  <c r="E54" i="3"/>
  <c r="D54" i="3"/>
  <c r="C54" i="3"/>
  <c r="B54" i="3"/>
  <c r="A54" i="3"/>
  <c r="K53" i="3"/>
  <c r="J53" i="3"/>
  <c r="I53" i="3"/>
  <c r="H53" i="3"/>
  <c r="G53" i="3"/>
  <c r="F53" i="3"/>
  <c r="E53" i="3"/>
  <c r="D53" i="3"/>
  <c r="C53" i="3"/>
  <c r="B53" i="3"/>
  <c r="A53" i="3"/>
  <c r="K52" i="3"/>
  <c r="J52" i="3"/>
  <c r="I52" i="3"/>
  <c r="H52" i="3"/>
  <c r="G52" i="3"/>
  <c r="F52" i="3"/>
  <c r="E52" i="3"/>
  <c r="D52" i="3"/>
  <c r="C52" i="3"/>
  <c r="B52" i="3"/>
  <c r="A52" i="3"/>
  <c r="K51" i="3"/>
  <c r="J51" i="3"/>
  <c r="I51" i="3"/>
  <c r="H51" i="3"/>
  <c r="G51" i="3"/>
  <c r="F51" i="3"/>
  <c r="E51" i="3"/>
  <c r="D51" i="3"/>
  <c r="C51" i="3"/>
  <c r="B51" i="3"/>
  <c r="A51" i="3"/>
  <c r="K50" i="3"/>
  <c r="J50" i="3"/>
  <c r="I50" i="3"/>
  <c r="H50" i="3"/>
  <c r="G50" i="3"/>
  <c r="F50" i="3"/>
  <c r="E50" i="3"/>
  <c r="D50" i="3"/>
  <c r="C50" i="3"/>
  <c r="B50" i="3"/>
  <c r="A50" i="3"/>
  <c r="K49" i="3"/>
  <c r="J49" i="3"/>
  <c r="I49" i="3"/>
  <c r="H49" i="3"/>
  <c r="G49" i="3"/>
  <c r="F49" i="3"/>
  <c r="E49" i="3"/>
  <c r="D49" i="3"/>
  <c r="C49" i="3"/>
  <c r="B49" i="3"/>
  <c r="A49" i="3"/>
  <c r="K48" i="3"/>
  <c r="J48" i="3"/>
  <c r="I48" i="3"/>
  <c r="H48" i="3"/>
  <c r="G48" i="3"/>
  <c r="F48" i="3"/>
  <c r="E48" i="3"/>
  <c r="D48" i="3"/>
  <c r="C48" i="3"/>
  <c r="B48" i="3"/>
  <c r="A48" i="3"/>
  <c r="K47" i="3"/>
  <c r="J47" i="3"/>
  <c r="I47" i="3"/>
  <c r="H47" i="3"/>
  <c r="G47" i="3"/>
  <c r="F47" i="3"/>
  <c r="E47" i="3"/>
  <c r="D47" i="3"/>
  <c r="C47" i="3"/>
  <c r="B47" i="3"/>
  <c r="A47" i="3"/>
  <c r="K46" i="3"/>
  <c r="J46" i="3"/>
  <c r="I46" i="3"/>
  <c r="H46" i="3"/>
  <c r="G46" i="3"/>
  <c r="F46" i="3"/>
  <c r="E46" i="3"/>
  <c r="D46" i="3"/>
  <c r="C46" i="3"/>
  <c r="B46" i="3"/>
  <c r="A46" i="3"/>
  <c r="K45" i="3"/>
  <c r="J45" i="3"/>
  <c r="I45" i="3"/>
  <c r="H45" i="3"/>
  <c r="G45" i="3"/>
  <c r="F45" i="3"/>
  <c r="E45" i="3"/>
  <c r="D45" i="3"/>
  <c r="C45" i="3"/>
  <c r="B45" i="3"/>
  <c r="A45" i="3"/>
  <c r="K44" i="3"/>
  <c r="J44" i="3"/>
  <c r="I44" i="3"/>
  <c r="H44" i="3"/>
  <c r="G44" i="3"/>
  <c r="F44" i="3"/>
  <c r="E44" i="3"/>
  <c r="D44" i="3"/>
  <c r="C44" i="3"/>
  <c r="B44" i="3"/>
  <c r="A44" i="3"/>
  <c r="K43" i="3"/>
  <c r="J43" i="3"/>
  <c r="J91" i="3" s="1"/>
  <c r="I43" i="3"/>
  <c r="H43" i="3"/>
  <c r="G43" i="3"/>
  <c r="F43" i="3"/>
  <c r="E43" i="3"/>
  <c r="D43" i="3"/>
  <c r="C43" i="3"/>
  <c r="B43" i="3"/>
  <c r="A43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  <c r="AD24" i="2"/>
  <c r="H24" i="2" s="1"/>
  <c r="AC24" i="2"/>
  <c r="D24" i="2" s="1"/>
  <c r="AB24" i="2"/>
  <c r="C24" i="2" s="1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J24" i="2"/>
  <c r="B24" i="2"/>
  <c r="A24" i="2"/>
  <c r="J23" i="2"/>
  <c r="I23" i="2"/>
  <c r="H23" i="2"/>
  <c r="G23" i="2"/>
  <c r="F23" i="2"/>
  <c r="E23" i="2"/>
  <c r="D23" i="2"/>
  <c r="C23" i="2"/>
  <c r="B23" i="2"/>
  <c r="A23" i="2"/>
  <c r="J22" i="2"/>
  <c r="I22" i="2"/>
  <c r="H22" i="2"/>
  <c r="G22" i="2"/>
  <c r="F22" i="2"/>
  <c r="E22" i="2"/>
  <c r="D22" i="2"/>
  <c r="C22" i="2"/>
  <c r="B22" i="2"/>
  <c r="A22" i="2"/>
  <c r="J21" i="2"/>
  <c r="I21" i="2"/>
  <c r="H21" i="2"/>
  <c r="G21" i="2"/>
  <c r="F21" i="2"/>
  <c r="E21" i="2"/>
  <c r="D21" i="2"/>
  <c r="C21" i="2"/>
  <c r="B21" i="2"/>
  <c r="A21" i="2"/>
  <c r="J20" i="2"/>
  <c r="I20" i="2"/>
  <c r="H20" i="2"/>
  <c r="G20" i="2"/>
  <c r="F20" i="2"/>
  <c r="E20" i="2"/>
  <c r="D20" i="2"/>
  <c r="C20" i="2"/>
  <c r="B20" i="2"/>
  <c r="A20" i="2"/>
  <c r="J19" i="2"/>
  <c r="I19" i="2"/>
  <c r="H19" i="2"/>
  <c r="G19" i="2"/>
  <c r="F19" i="2"/>
  <c r="E19" i="2"/>
  <c r="D19" i="2"/>
  <c r="C19" i="2"/>
  <c r="B19" i="2"/>
  <c r="A19" i="2"/>
  <c r="J18" i="2"/>
  <c r="I18" i="2"/>
  <c r="H18" i="2"/>
  <c r="G18" i="2"/>
  <c r="F18" i="2"/>
  <c r="E18" i="2"/>
  <c r="D18" i="2"/>
  <c r="C18" i="2"/>
  <c r="B18" i="2"/>
  <c r="A18" i="2"/>
  <c r="J17" i="2"/>
  <c r="I17" i="2"/>
  <c r="H17" i="2"/>
  <c r="G17" i="2"/>
  <c r="F17" i="2"/>
  <c r="E17" i="2"/>
  <c r="D17" i="2"/>
  <c r="C17" i="2"/>
  <c r="B17" i="2"/>
  <c r="A17" i="2"/>
  <c r="J16" i="2"/>
  <c r="I16" i="2"/>
  <c r="H16" i="2"/>
  <c r="G16" i="2"/>
  <c r="F16" i="2"/>
  <c r="E16" i="2"/>
  <c r="D16" i="2"/>
  <c r="C16" i="2"/>
  <c r="B16" i="2"/>
  <c r="A16" i="2"/>
  <c r="J15" i="2"/>
  <c r="I15" i="2"/>
  <c r="H15" i="2"/>
  <c r="G15" i="2"/>
  <c r="F15" i="2"/>
  <c r="E15" i="2"/>
  <c r="D15" i="2"/>
  <c r="C15" i="2"/>
  <c r="B15" i="2"/>
  <c r="A15" i="2"/>
  <c r="J14" i="2"/>
  <c r="I14" i="2"/>
  <c r="I24" i="2" s="1"/>
  <c r="H14" i="2"/>
  <c r="G14" i="2"/>
  <c r="F14" i="2"/>
  <c r="E14" i="2"/>
  <c r="D14" i="2"/>
  <c r="C14" i="2"/>
  <c r="B14" i="2"/>
  <c r="A14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A11" i="2"/>
  <c r="A10" i="2"/>
  <c r="A9" i="2"/>
  <c r="A8" i="2"/>
  <c r="A7" i="2"/>
  <c r="A6" i="2"/>
  <c r="A5" i="2"/>
  <c r="A4" i="2"/>
  <c r="A3" i="2"/>
  <c r="A2" i="2"/>
  <c r="A1" i="2"/>
  <c r="AD43" i="1"/>
  <c r="AC43" i="1"/>
  <c r="AB43" i="1"/>
  <c r="F43" i="1" s="1"/>
  <c r="AA43" i="1"/>
  <c r="Z43" i="1"/>
  <c r="B43" i="1" s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H43" i="1"/>
  <c r="G43" i="1"/>
  <c r="E43" i="1"/>
  <c r="D43" i="1"/>
  <c r="A43" i="1"/>
  <c r="J42" i="1"/>
  <c r="I42" i="1"/>
  <c r="H42" i="1"/>
  <c r="G42" i="1"/>
  <c r="F42" i="1"/>
  <c r="E42" i="1"/>
  <c r="D42" i="1"/>
  <c r="C42" i="1"/>
  <c r="B42" i="1"/>
  <c r="A42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9" i="1"/>
  <c r="I39" i="1"/>
  <c r="H39" i="1"/>
  <c r="G39" i="1"/>
  <c r="F39" i="1"/>
  <c r="E39" i="1"/>
  <c r="D39" i="1"/>
  <c r="C39" i="1"/>
  <c r="B39" i="1"/>
  <c r="A39" i="1"/>
  <c r="J38" i="1"/>
  <c r="I38" i="1"/>
  <c r="H38" i="1"/>
  <c r="G38" i="1"/>
  <c r="F38" i="1"/>
  <c r="E38" i="1"/>
  <c r="D38" i="1"/>
  <c r="C38" i="1"/>
  <c r="B38" i="1"/>
  <c r="A38" i="1"/>
  <c r="J37" i="1"/>
  <c r="I37" i="1"/>
  <c r="H37" i="1"/>
  <c r="G37" i="1"/>
  <c r="F37" i="1"/>
  <c r="E37" i="1"/>
  <c r="D37" i="1"/>
  <c r="C37" i="1"/>
  <c r="B37" i="1"/>
  <c r="A37" i="1"/>
  <c r="J36" i="1"/>
  <c r="I36" i="1"/>
  <c r="H36" i="1"/>
  <c r="G36" i="1"/>
  <c r="F36" i="1"/>
  <c r="E36" i="1"/>
  <c r="D36" i="1"/>
  <c r="C36" i="1"/>
  <c r="B36" i="1"/>
  <c r="A36" i="1"/>
  <c r="J35" i="1"/>
  <c r="I35" i="1"/>
  <c r="H35" i="1"/>
  <c r="G35" i="1"/>
  <c r="F35" i="1"/>
  <c r="E35" i="1"/>
  <c r="D35" i="1"/>
  <c r="C35" i="1"/>
  <c r="B35" i="1"/>
  <c r="A35" i="1"/>
  <c r="J34" i="1"/>
  <c r="I34" i="1"/>
  <c r="H34" i="1"/>
  <c r="G34" i="1"/>
  <c r="F34" i="1"/>
  <c r="E34" i="1"/>
  <c r="D34" i="1"/>
  <c r="C34" i="1"/>
  <c r="B34" i="1"/>
  <c r="A34" i="1"/>
  <c r="J33" i="1"/>
  <c r="I33" i="1"/>
  <c r="H33" i="1"/>
  <c r="G33" i="1"/>
  <c r="F33" i="1"/>
  <c r="E33" i="1"/>
  <c r="D33" i="1"/>
  <c r="C33" i="1"/>
  <c r="B33" i="1"/>
  <c r="A33" i="1"/>
  <c r="J32" i="1"/>
  <c r="I32" i="1"/>
  <c r="H32" i="1"/>
  <c r="G32" i="1"/>
  <c r="F32" i="1"/>
  <c r="E32" i="1"/>
  <c r="D32" i="1"/>
  <c r="C32" i="1"/>
  <c r="B32" i="1"/>
  <c r="A32" i="1"/>
  <c r="J31" i="1"/>
  <c r="I31" i="1"/>
  <c r="H31" i="1"/>
  <c r="G31" i="1"/>
  <c r="F31" i="1"/>
  <c r="E31" i="1"/>
  <c r="D31" i="1"/>
  <c r="C31" i="1"/>
  <c r="B31" i="1"/>
  <c r="A31" i="1"/>
  <c r="J30" i="1"/>
  <c r="I30" i="1"/>
  <c r="H30" i="1"/>
  <c r="G30" i="1"/>
  <c r="F30" i="1"/>
  <c r="E30" i="1"/>
  <c r="D30" i="1"/>
  <c r="C30" i="1"/>
  <c r="B30" i="1"/>
  <c r="A30" i="1"/>
  <c r="J29" i="1"/>
  <c r="I29" i="1"/>
  <c r="H29" i="1"/>
  <c r="G29" i="1"/>
  <c r="F29" i="1"/>
  <c r="E29" i="1"/>
  <c r="D29" i="1"/>
  <c r="C29" i="1"/>
  <c r="B29" i="1"/>
  <c r="A29" i="1"/>
  <c r="J28" i="1"/>
  <c r="I28" i="1"/>
  <c r="H28" i="1"/>
  <c r="G28" i="1"/>
  <c r="F28" i="1"/>
  <c r="E28" i="1"/>
  <c r="D28" i="1"/>
  <c r="C28" i="1"/>
  <c r="B28" i="1"/>
  <c r="A28" i="1"/>
  <c r="J27" i="1"/>
  <c r="I27" i="1"/>
  <c r="H27" i="1"/>
  <c r="G27" i="1"/>
  <c r="F27" i="1"/>
  <c r="E27" i="1"/>
  <c r="D27" i="1"/>
  <c r="C27" i="1"/>
  <c r="B27" i="1"/>
  <c r="A27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24" i="1"/>
  <c r="I24" i="1"/>
  <c r="H24" i="1"/>
  <c r="G24" i="1"/>
  <c r="F24" i="1"/>
  <c r="E24" i="1"/>
  <c r="D24" i="1"/>
  <c r="C24" i="1"/>
  <c r="B24" i="1"/>
  <c r="A24" i="1"/>
  <c r="J23" i="1"/>
  <c r="J43" i="1" s="1"/>
  <c r="I23" i="1"/>
  <c r="I43" i="1" s="1"/>
  <c r="H23" i="1"/>
  <c r="G23" i="1"/>
  <c r="F23" i="1"/>
  <c r="E23" i="1"/>
  <c r="D23" i="1"/>
  <c r="C23" i="1"/>
  <c r="B23" i="1"/>
  <c r="A23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K87" i="3" l="1"/>
  <c r="K90" i="3"/>
  <c r="K85" i="3"/>
  <c r="K91" i="3" s="1"/>
  <c r="E24" i="2"/>
  <c r="C43" i="1"/>
  <c r="F24" i="2"/>
  <c r="G24" i="2"/>
</calcChain>
</file>

<file path=xl/sharedStrings.xml><?xml version="1.0" encoding="utf-8"?>
<sst xmlns="http://schemas.openxmlformats.org/spreadsheetml/2006/main" count="343" uniqueCount="52">
  <si>
    <t>SpaceParentID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</si>
  <si>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</si>
  <si>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</si>
  <si>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</si>
  <si>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</si>
  <si>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</si>
  <si>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</si>
  <si>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</si>
  <si>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</si>
  <si>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</si>
  <si>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</si>
  <si>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</si>
  <si>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</si>
  <si>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</si>
  <si>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</si>
  <si>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</si>
  <si>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</si>
  <si>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</si>
  <si>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ABL Space</t>
  </si>
  <si>
    <t>BLUE ORIGIN</t>
  </si>
  <si>
    <t>BOEING</t>
  </si>
  <si>
    <t>CALIFORNIA INSTITUTE OF TECHNOLOGY</t>
  </si>
  <si>
    <t>Firefly Aerospace</t>
  </si>
  <si>
    <t>JOHNS HOPKINS UNIVERSITY</t>
  </si>
  <si>
    <t>MAXAR TECHNOLOGIES</t>
  </si>
  <si>
    <t>MDA</t>
  </si>
  <si>
    <t>NORTHROP GRUMMAN</t>
  </si>
  <si>
    <t>ORBITAL SCIENCES</t>
  </si>
  <si>
    <t>Orbital ATK</t>
  </si>
  <si>
    <t>RUSSIA SPACE AGENCY</t>
  </si>
  <si>
    <t>Rocket Lab</t>
  </si>
  <si>
    <t>SIERRA NEVADA</t>
  </si>
  <si>
    <t>SPACEX</t>
  </si>
  <si>
    <t>UNITED LAUNCH ALLIANCE</t>
  </si>
  <si>
    <t>Virgin Orbit</t>
  </si>
  <si>
    <t>WYLE LABORATORIES</t>
  </si>
  <si>
    <t>Grand Total</t>
  </si>
  <si>
    <t>Other Residual</t>
  </si>
  <si>
    <t>SpaceParentID.sum</t>
  </si>
  <si>
    <t>NORTHROP GRUMMAN / ORBITAL</t>
  </si>
  <si>
    <t>Other New Space</t>
  </si>
  <si>
    <t>SpaceArea</t>
  </si>
  <si>
    <t>Space Transp. and Launch</t>
  </si>
  <si>
    <t>R&amp;D (Space Flight)</t>
  </si>
  <si>
    <t>Other Products</t>
  </si>
  <si>
    <t>R&amp;D (Defense)</t>
  </si>
  <si>
    <t>Space Vehicle Launchers</t>
  </si>
  <si>
    <t>Space Vehicle Services</t>
  </si>
  <si>
    <t>R&amp;D (All Other)</t>
  </si>
  <si>
    <t>Space Vehicles and Components</t>
  </si>
  <si>
    <t/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</si>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</sst>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,&quot;B&quot;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31" x14ac:dyDescent="0.25">
      <c r="A1" t="str">
        <f t="shared" ref="A1:A20" si="0">L1</f>
        <v>SpaceParentID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31" x14ac:dyDescent="0.25">
      <c r="A2" t="str">
        <f t="shared" si="0"/>
        <v>ABL Space</v>
      </c>
      <c r="L2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50000</v>
      </c>
      <c r="AB2" s="1">
        <v>0</v>
      </c>
      <c r="AC2" s="1">
        <v>1005000</v>
      </c>
      <c r="AD2" s="1"/>
      <c r="AE2" s="1"/>
    </row>
    <row r="3" spans="1:31" x14ac:dyDescent="0.25">
      <c r="A3" t="str">
        <f t="shared" si="0"/>
        <v>BLUE ORIGIN</v>
      </c>
      <c r="L3" t="s">
        <v>19</v>
      </c>
      <c r="M3" s="1"/>
      <c r="N3" s="1"/>
      <c r="O3" s="1"/>
      <c r="P3" s="1"/>
      <c r="Q3" s="1"/>
      <c r="R3" s="1"/>
      <c r="S3" s="1"/>
      <c r="T3" s="1"/>
      <c r="U3" s="1"/>
      <c r="V3" s="1">
        <v>781920</v>
      </c>
      <c r="W3" s="1">
        <v>664628.46100000001</v>
      </c>
      <c r="X3" s="1">
        <v>352325.96490000002</v>
      </c>
      <c r="Y3" s="1">
        <v>2562119.9752000002</v>
      </c>
      <c r="Z3" s="1">
        <v>230940081.14840001</v>
      </c>
      <c r="AA3" s="1">
        <v>278931819.59960002</v>
      </c>
      <c r="AB3" s="1">
        <v>15123573</v>
      </c>
      <c r="AC3" s="1">
        <v>440844388</v>
      </c>
      <c r="AD3" s="1"/>
      <c r="AE3" s="1"/>
    </row>
    <row r="4" spans="1:31" x14ac:dyDescent="0.25">
      <c r="A4" t="str">
        <f t="shared" si="0"/>
        <v>BOEING</v>
      </c>
      <c r="L4" t="s">
        <v>20</v>
      </c>
      <c r="M4" s="1">
        <v>142399593.25</v>
      </c>
      <c r="N4" s="1">
        <v>864741348.22189999</v>
      </c>
      <c r="O4" s="1">
        <v>113665748.62</v>
      </c>
      <c r="P4" s="1">
        <v>253915041.53909999</v>
      </c>
      <c r="Q4" s="1">
        <v>275034920.69489998</v>
      </c>
      <c r="R4" s="1">
        <v>572159153.80009997</v>
      </c>
      <c r="S4" s="1">
        <v>633656668.13</v>
      </c>
      <c r="T4" s="1">
        <v>675766688.08010006</v>
      </c>
      <c r="U4" s="1">
        <v>732169319.97819996</v>
      </c>
      <c r="V4" s="1">
        <v>913469292.25590003</v>
      </c>
      <c r="W4" s="1">
        <v>969392062.69879997</v>
      </c>
      <c r="X4" s="1">
        <v>1166543019.5998001</v>
      </c>
      <c r="Y4" s="1">
        <v>1025909772.5199</v>
      </c>
      <c r="Z4" s="1">
        <v>948639104.801</v>
      </c>
      <c r="AA4" s="1">
        <v>1074044158.7316</v>
      </c>
      <c r="AB4" s="1">
        <v>1248851201.4349999</v>
      </c>
      <c r="AC4" s="1">
        <v>1053823879.6201</v>
      </c>
      <c r="AD4" s="1"/>
      <c r="AE4" s="1"/>
    </row>
    <row r="5" spans="1:31" x14ac:dyDescent="0.25">
      <c r="A5" t="str">
        <f t="shared" si="0"/>
        <v>CALIFORNIA INSTITUTE OF TECHNOLOGY</v>
      </c>
      <c r="L5" t="s">
        <v>21</v>
      </c>
      <c r="M5" s="1"/>
      <c r="N5" s="1"/>
      <c r="O5" s="1">
        <v>91694</v>
      </c>
      <c r="P5" s="1"/>
      <c r="Q5" s="1"/>
      <c r="R5" s="1"/>
      <c r="S5" s="1"/>
      <c r="T5" s="1"/>
      <c r="U5" s="1"/>
      <c r="V5" s="1"/>
      <c r="W5" s="1">
        <v>76000</v>
      </c>
      <c r="X5" s="1">
        <v>80000</v>
      </c>
      <c r="Y5" s="1"/>
      <c r="Z5" s="1">
        <v>4081639</v>
      </c>
      <c r="AA5" s="1">
        <v>242156990.94510001</v>
      </c>
      <c r="AB5" s="1">
        <v>670644226.20739996</v>
      </c>
      <c r="AC5" s="1">
        <v>1161676364.1914001</v>
      </c>
      <c r="AD5" s="1"/>
      <c r="AE5" s="1"/>
    </row>
    <row r="6" spans="1:31" x14ac:dyDescent="0.25">
      <c r="A6" t="str">
        <f t="shared" si="0"/>
        <v>Firefly Aerospace</v>
      </c>
      <c r="L6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25000</v>
      </c>
      <c r="Z6" s="1"/>
      <c r="AA6" s="1">
        <v>49899250.5</v>
      </c>
      <c r="AB6" s="1">
        <v>37869252</v>
      </c>
      <c r="AC6" s="1">
        <v>94871677</v>
      </c>
      <c r="AD6" s="1"/>
      <c r="AE6" s="1"/>
    </row>
    <row r="7" spans="1:31" x14ac:dyDescent="0.25">
      <c r="A7" t="str">
        <f t="shared" si="0"/>
        <v>JOHNS HOPKINS UNIVERSITY</v>
      </c>
      <c r="L7" t="s">
        <v>23</v>
      </c>
      <c r="M7" s="1">
        <v>1380500</v>
      </c>
      <c r="N7" s="1"/>
      <c r="O7" s="1">
        <v>5172587</v>
      </c>
      <c r="P7" s="1">
        <v>5832014</v>
      </c>
      <c r="Q7" s="1">
        <v>-308159.72019999998</v>
      </c>
      <c r="R7" s="1">
        <v>-2924</v>
      </c>
      <c r="S7" s="1">
        <v>0</v>
      </c>
      <c r="T7" s="1">
        <v>0</v>
      </c>
      <c r="U7" s="1">
        <v>3156.68</v>
      </c>
      <c r="V7" s="1">
        <v>397037</v>
      </c>
      <c r="W7" s="1">
        <v>810000</v>
      </c>
      <c r="X7" s="1">
        <v>2025592</v>
      </c>
      <c r="Y7" s="1">
        <v>198207</v>
      </c>
      <c r="Z7" s="1">
        <v>-198207</v>
      </c>
      <c r="AA7" s="1">
        <v>86141574.125</v>
      </c>
      <c r="AB7" s="1">
        <v>322071693.96880001</v>
      </c>
      <c r="AC7" s="1">
        <v>463730916.9551</v>
      </c>
      <c r="AD7" s="1"/>
      <c r="AE7" s="1"/>
    </row>
    <row r="8" spans="1:31" x14ac:dyDescent="0.25">
      <c r="A8" t="str">
        <f t="shared" si="0"/>
        <v>MAXAR TECHNOLOGIES</v>
      </c>
      <c r="L8" t="s">
        <v>24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499886</v>
      </c>
      <c r="Y8" s="1">
        <v>171812403.43000001</v>
      </c>
      <c r="Z8" s="1">
        <v>121743562.37</v>
      </c>
      <c r="AA8" s="1">
        <v>87770195.200000003</v>
      </c>
      <c r="AB8" s="1">
        <v>201860075.25</v>
      </c>
      <c r="AC8" s="1">
        <v>180401739</v>
      </c>
      <c r="AD8" s="1"/>
      <c r="AE8" s="1"/>
    </row>
    <row r="9" spans="1:31" x14ac:dyDescent="0.25">
      <c r="A9" t="str">
        <f t="shared" si="0"/>
        <v>MDA</v>
      </c>
      <c r="L9" t="s">
        <v>25</v>
      </c>
      <c r="M9" s="1">
        <v>27500</v>
      </c>
      <c r="N9" s="1">
        <v>-1458.35</v>
      </c>
      <c r="O9" s="1">
        <v>1458.35</v>
      </c>
      <c r="P9" s="1">
        <v>50000</v>
      </c>
      <c r="Q9" s="1">
        <v>0</v>
      </c>
      <c r="R9" s="1"/>
      <c r="S9" s="1"/>
      <c r="T9" s="1">
        <v>1839277</v>
      </c>
      <c r="U9" s="1">
        <v>0</v>
      </c>
      <c r="V9" s="1">
        <v>1202922</v>
      </c>
      <c r="W9" s="1">
        <v>2983409</v>
      </c>
      <c r="X9" s="1">
        <v>249996</v>
      </c>
      <c r="Y9" s="1"/>
      <c r="Z9" s="1"/>
      <c r="AA9" s="1"/>
      <c r="AB9" s="1"/>
      <c r="AC9" s="1"/>
      <c r="AD9" s="1"/>
      <c r="AE9" s="1"/>
    </row>
    <row r="10" spans="1:31" x14ac:dyDescent="0.25">
      <c r="A10" t="str">
        <f t="shared" si="0"/>
        <v>NORTHROP GRUMMAN</v>
      </c>
      <c r="L10" t="s">
        <v>26</v>
      </c>
      <c r="M10" s="1">
        <v>227583859.88</v>
      </c>
      <c r="N10" s="1">
        <v>298184254.69999999</v>
      </c>
      <c r="O10" s="1">
        <v>307561285.26999998</v>
      </c>
      <c r="P10" s="1">
        <v>256561259</v>
      </c>
      <c r="Q10" s="1">
        <v>269530053.31010002</v>
      </c>
      <c r="R10" s="1">
        <v>279280331.5625</v>
      </c>
      <c r="S10" s="1">
        <v>339180918.24000001</v>
      </c>
      <c r="T10" s="1">
        <v>371591852.20999998</v>
      </c>
      <c r="U10" s="1">
        <v>328751427.3502</v>
      </c>
      <c r="V10" s="1">
        <v>316833641.71579999</v>
      </c>
      <c r="W10" s="1">
        <v>307253224.32810003</v>
      </c>
      <c r="X10" s="1">
        <v>250950653.59</v>
      </c>
      <c r="Y10" s="1">
        <v>971859037.22979999</v>
      </c>
      <c r="Z10" s="1">
        <v>1036044814.4493001</v>
      </c>
      <c r="AA10" s="1">
        <v>879433932.14979994</v>
      </c>
      <c r="AB10" s="1">
        <v>819436988.04939997</v>
      </c>
      <c r="AC10" s="1">
        <v>908686891.9619</v>
      </c>
      <c r="AD10" s="1"/>
      <c r="AE10" s="1"/>
    </row>
    <row r="11" spans="1:31" x14ac:dyDescent="0.25">
      <c r="A11" t="str">
        <f t="shared" si="0"/>
        <v>ORBITAL SCIENCES</v>
      </c>
      <c r="L11" t="s">
        <v>27</v>
      </c>
      <c r="M11" s="1">
        <v>-295871</v>
      </c>
      <c r="N11" s="1">
        <v>26922940.649999999</v>
      </c>
      <c r="O11" s="1">
        <v>72756778</v>
      </c>
      <c r="P11" s="1">
        <v>189939855.2344</v>
      </c>
      <c r="Q11" s="1">
        <v>283189156.62</v>
      </c>
      <c r="R11" s="1">
        <v>327446549.88069999</v>
      </c>
      <c r="S11" s="1">
        <v>119339222.81</v>
      </c>
      <c r="T11" s="1">
        <v>544408271.96000004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t="str">
        <f t="shared" si="0"/>
        <v>Orbital ATK</v>
      </c>
      <c r="L12" t="s">
        <v>28</v>
      </c>
      <c r="M12" s="1"/>
      <c r="N12" s="1"/>
      <c r="O12" s="1"/>
      <c r="P12" s="1"/>
      <c r="Q12" s="1"/>
      <c r="R12" s="1"/>
      <c r="S12" s="1"/>
      <c r="T12" s="1"/>
      <c r="U12" s="1">
        <v>610966122.98000002</v>
      </c>
      <c r="V12" s="1">
        <v>890891987.76020002</v>
      </c>
      <c r="W12" s="1">
        <v>767221479.19879997</v>
      </c>
      <c r="X12" s="1">
        <v>604287938.42999995</v>
      </c>
      <c r="Y12" s="1"/>
      <c r="Z12" s="1"/>
      <c r="AA12" s="1"/>
      <c r="AB12" s="1"/>
      <c r="AC12" s="1"/>
      <c r="AD12" s="1"/>
      <c r="AE12" s="1"/>
    </row>
    <row r="13" spans="1:31" x14ac:dyDescent="0.25">
      <c r="A13" t="str">
        <f t="shared" si="0"/>
        <v>RUSSIA SPACE AGENCY</v>
      </c>
      <c r="L13" t="s">
        <v>29</v>
      </c>
      <c r="M13" s="1">
        <v>100040612</v>
      </c>
      <c r="N13" s="1">
        <v>199782273</v>
      </c>
      <c r="O13" s="1">
        <v>387192261</v>
      </c>
      <c r="P13" s="1">
        <v>341238820</v>
      </c>
      <c r="Q13" s="1">
        <v>414009402.3398</v>
      </c>
      <c r="R13" s="1">
        <v>586488883.38090003</v>
      </c>
      <c r="S13" s="1">
        <v>285001263</v>
      </c>
      <c r="T13" s="1">
        <v>312278472.29000002</v>
      </c>
      <c r="U13" s="1">
        <v>459872927.36330003</v>
      </c>
      <c r="V13" s="1">
        <v>235823637.52149999</v>
      </c>
      <c r="W13" s="1">
        <v>254927244.28130001</v>
      </c>
      <c r="X13" s="1">
        <v>127459133.88</v>
      </c>
      <c r="Y13" s="1">
        <v>184529617.63999999</v>
      </c>
      <c r="Z13" s="1">
        <v>136408443.41</v>
      </c>
      <c r="AA13" s="1">
        <v>3413944.54</v>
      </c>
      <c r="AB13" s="1">
        <v>2504481</v>
      </c>
      <c r="AC13" s="1">
        <v>6014852</v>
      </c>
      <c r="AD13" s="1"/>
      <c r="AE13" s="1"/>
    </row>
    <row r="14" spans="1:31" x14ac:dyDescent="0.25">
      <c r="A14" t="str">
        <f t="shared" si="0"/>
        <v>Rocket Lab</v>
      </c>
      <c r="L14" t="s">
        <v>30</v>
      </c>
      <c r="M14" s="1"/>
      <c r="N14" s="1"/>
      <c r="O14" s="1"/>
      <c r="P14" s="1"/>
      <c r="Q14" s="1"/>
      <c r="R14" s="1"/>
      <c r="S14" s="1"/>
      <c r="T14" s="1"/>
      <c r="U14" s="1">
        <v>3025000</v>
      </c>
      <c r="V14" s="1">
        <v>3925000</v>
      </c>
      <c r="W14" s="1">
        <v>0</v>
      </c>
      <c r="X14" s="1">
        <v>6530871</v>
      </c>
      <c r="Y14" s="1">
        <v>0</v>
      </c>
      <c r="Z14" s="1">
        <v>9819139</v>
      </c>
      <c r="AA14" s="1">
        <v>456010</v>
      </c>
      <c r="AB14" s="1">
        <v>0</v>
      </c>
      <c r="AC14" s="1">
        <v>14099000</v>
      </c>
      <c r="AD14" s="1"/>
      <c r="AE14" s="1"/>
    </row>
    <row r="15" spans="1:31" x14ac:dyDescent="0.25">
      <c r="A15" t="str">
        <f t="shared" si="0"/>
        <v>SIERRA NEVADA</v>
      </c>
      <c r="L15" t="s">
        <v>31</v>
      </c>
      <c r="M15" s="1"/>
      <c r="N15" s="1">
        <v>99819</v>
      </c>
      <c r="O15" s="1"/>
      <c r="P15" s="1"/>
      <c r="Q15" s="1"/>
      <c r="R15" s="1"/>
      <c r="S15" s="1">
        <v>8100000</v>
      </c>
      <c r="T15" s="1">
        <v>1900000</v>
      </c>
      <c r="U15" s="1"/>
      <c r="V15" s="1">
        <v>73715390.200000003</v>
      </c>
      <c r="W15" s="1">
        <v>117113728.3963</v>
      </c>
      <c r="X15" s="1">
        <v>301313676.94999999</v>
      </c>
      <c r="Y15" s="1">
        <v>109462505.83</v>
      </c>
      <c r="Z15" s="1">
        <v>342906798.38999999</v>
      </c>
      <c r="AA15" s="1">
        <v>51513908.619999997</v>
      </c>
      <c r="AB15" s="1">
        <v>143717224.37</v>
      </c>
      <c r="AC15" s="1">
        <v>51554353.649999999</v>
      </c>
      <c r="AD15" s="1"/>
      <c r="AE15" s="1"/>
    </row>
    <row r="16" spans="1:31" x14ac:dyDescent="0.25">
      <c r="A16" t="str">
        <f t="shared" si="0"/>
        <v>SPACEX</v>
      </c>
      <c r="L16" t="s">
        <v>32</v>
      </c>
      <c r="M16" s="1"/>
      <c r="N16" s="1">
        <v>20000</v>
      </c>
      <c r="O16" s="1">
        <v>25657217.649999999</v>
      </c>
      <c r="P16" s="1">
        <v>115342392</v>
      </c>
      <c r="Q16" s="1">
        <v>194582177.50999999</v>
      </c>
      <c r="R16" s="1">
        <v>256277026.80000001</v>
      </c>
      <c r="S16" s="1">
        <v>594242502.10000002</v>
      </c>
      <c r="T16" s="1">
        <v>368133902.89999998</v>
      </c>
      <c r="U16" s="1">
        <v>518605700.06</v>
      </c>
      <c r="V16" s="1">
        <v>654559637.85000002</v>
      </c>
      <c r="W16" s="1">
        <v>623730110.84000003</v>
      </c>
      <c r="X16" s="1">
        <v>785807348.59000003</v>
      </c>
      <c r="Y16" s="1">
        <v>1222581413.0899999</v>
      </c>
      <c r="Z16" s="1">
        <v>1082467036.8</v>
      </c>
      <c r="AA16" s="1">
        <v>2139730885.4937999</v>
      </c>
      <c r="AB16" s="1">
        <v>2736028134.8775001</v>
      </c>
      <c r="AC16" s="1">
        <v>3077664003.0893002</v>
      </c>
      <c r="AD16" s="1"/>
      <c r="AE16" s="1"/>
    </row>
    <row r="17" spans="1:31" x14ac:dyDescent="0.25">
      <c r="A17" t="str">
        <f t="shared" si="0"/>
        <v>UNITED LAUNCH ALLIANCE</v>
      </c>
      <c r="L17" t="s">
        <v>33</v>
      </c>
      <c r="M17" s="1"/>
      <c r="N17" s="1">
        <v>106995229</v>
      </c>
      <c r="O17" s="1">
        <v>1544599932.52</v>
      </c>
      <c r="P17" s="1">
        <v>1395411122.7453001</v>
      </c>
      <c r="Q17" s="1">
        <v>1876076608.0599</v>
      </c>
      <c r="R17" s="1">
        <v>2742905512.1883998</v>
      </c>
      <c r="S17" s="1">
        <v>1547922532.75</v>
      </c>
      <c r="T17" s="1">
        <v>2883811754.9960999</v>
      </c>
      <c r="U17" s="1">
        <v>2094946023.03</v>
      </c>
      <c r="V17" s="1">
        <v>1862794754.1749001</v>
      </c>
      <c r="W17" s="1">
        <v>2249254439.1999998</v>
      </c>
      <c r="X17" s="1">
        <v>1737973086.23</v>
      </c>
      <c r="Y17" s="1">
        <v>1637040527.4400001</v>
      </c>
      <c r="Z17" s="1">
        <v>1294422079.47</v>
      </c>
      <c r="AA17" s="1">
        <v>722482965.20000005</v>
      </c>
      <c r="AB17" s="1">
        <v>1122698699</v>
      </c>
      <c r="AC17" s="1">
        <v>1057667922.039</v>
      </c>
      <c r="AD17" s="1"/>
      <c r="AE17" s="1"/>
    </row>
    <row r="18" spans="1:31" x14ac:dyDescent="0.25">
      <c r="A18" t="str">
        <f t="shared" si="0"/>
        <v>Virgin Orbit</v>
      </c>
      <c r="L18" t="s">
        <v>34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35050000</v>
      </c>
      <c r="AA18" s="1">
        <v>2249791</v>
      </c>
      <c r="AB18" s="1">
        <v>0</v>
      </c>
      <c r="AC18" s="1">
        <v>-210426</v>
      </c>
      <c r="AD18" s="1"/>
      <c r="AE18" s="1"/>
    </row>
    <row r="19" spans="1:31" x14ac:dyDescent="0.25">
      <c r="A19" t="str">
        <f t="shared" si="0"/>
        <v>WYLE LABORATORIES</v>
      </c>
      <c r="L19" t="s">
        <v>35</v>
      </c>
      <c r="M19" s="1">
        <v>-787714.38</v>
      </c>
      <c r="N19" s="1"/>
      <c r="O19" s="1">
        <v>-5133.5698000000002</v>
      </c>
      <c r="P19" s="1">
        <v>705840</v>
      </c>
      <c r="Q19" s="1">
        <v>537941</v>
      </c>
      <c r="R19" s="1">
        <v>984326</v>
      </c>
      <c r="S19" s="1">
        <v>662137</v>
      </c>
      <c r="T19" s="1">
        <v>-533595</v>
      </c>
      <c r="U19" s="1">
        <v>9287760.8800000008</v>
      </c>
      <c r="V19" s="1">
        <v>113760190.43000001</v>
      </c>
      <c r="W19" s="1">
        <v>124506842.34</v>
      </c>
      <c r="X19" s="1">
        <v>138243172.06999999</v>
      </c>
      <c r="Y19" s="1">
        <v>142282971.62</v>
      </c>
      <c r="Z19" s="1">
        <v>150144801.24000001</v>
      </c>
      <c r="AA19" s="1">
        <v>153857506.88</v>
      </c>
      <c r="AB19" s="1"/>
      <c r="AC19" s="1"/>
      <c r="AD19" s="1"/>
      <c r="AE19" s="1"/>
    </row>
    <row r="20" spans="1:31" x14ac:dyDescent="0.25">
      <c r="A20" t="str">
        <f t="shared" si="0"/>
        <v>Grand Total</v>
      </c>
      <c r="L20" t="s">
        <v>36</v>
      </c>
      <c r="M20" s="1">
        <f t="shared" ref="M20:AD20" si="1">SUM(M2:M19)</f>
        <v>470348479.75</v>
      </c>
      <c r="N20" s="1">
        <f t="shared" si="1"/>
        <v>1496744406.2219</v>
      </c>
      <c r="O20" s="1">
        <f t="shared" si="1"/>
        <v>2456693828.8401999</v>
      </c>
      <c r="P20" s="1">
        <f t="shared" si="1"/>
        <v>2558996344.5187998</v>
      </c>
      <c r="Q20" s="1">
        <f t="shared" si="1"/>
        <v>3312652099.8144999</v>
      </c>
      <c r="R20" s="1">
        <f t="shared" si="1"/>
        <v>4765538859.6125994</v>
      </c>
      <c r="S20" s="1">
        <f t="shared" si="1"/>
        <v>3528105244.0300002</v>
      </c>
      <c r="T20" s="1">
        <f t="shared" si="1"/>
        <v>5159196624.4362001</v>
      </c>
      <c r="U20" s="1">
        <f t="shared" si="1"/>
        <v>4757627438.3217001</v>
      </c>
      <c r="V20" s="1">
        <f t="shared" si="1"/>
        <v>5068155410.9083004</v>
      </c>
      <c r="W20" s="1">
        <f t="shared" si="1"/>
        <v>5417933168.7442999</v>
      </c>
      <c r="X20" s="1">
        <f t="shared" si="1"/>
        <v>5122316700.3046999</v>
      </c>
      <c r="Y20" s="1">
        <f t="shared" si="1"/>
        <v>5468263575.7748995</v>
      </c>
      <c r="Z20" s="1">
        <f t="shared" si="1"/>
        <v>5392469293.0786991</v>
      </c>
      <c r="AA20" s="1">
        <f t="shared" si="1"/>
        <v>5772132932.9848995</v>
      </c>
      <c r="AB20" s="1">
        <f t="shared" si="1"/>
        <v>7320805549.1581001</v>
      </c>
      <c r="AC20" s="1">
        <f t="shared" si="1"/>
        <v>8511830561.5067997</v>
      </c>
      <c r="AD20" s="1">
        <f t="shared" si="1"/>
        <v>0</v>
      </c>
      <c r="AE20" s="1"/>
    </row>
    <row r="23" spans="1:31" x14ac:dyDescent="0.25">
      <c r="A23" t="str">
        <f t="shared" ref="A23:A43" si="2">L23</f>
        <v>SpaceParentID</v>
      </c>
      <c r="B23" t="str">
        <f t="shared" ref="B23:B43" si="3">Z23</f>
        <v>2020</v>
      </c>
      <c r="C23" t="str">
        <f t="shared" ref="C23:C43" si="4">AB23</f>
        <v>2022</v>
      </c>
      <c r="D23" t="str">
        <f t="shared" ref="D23:D43" si="5">AC23</f>
        <v>2023</v>
      </c>
      <c r="E23">
        <f t="shared" ref="E23:E43" si="6">AD23</f>
        <v>0</v>
      </c>
      <c r="F23" t="str">
        <f>AB23&amp;"-"&amp;AC23</f>
        <v>2022-2023</v>
      </c>
      <c r="G23" t="str">
        <f>Z23&amp;"-"&amp;AC23</f>
        <v>2020-2023</v>
      </c>
      <c r="H23" t="str">
        <f>AD23&amp;"/"&amp;AC23</f>
        <v>/2023</v>
      </c>
      <c r="I23" t="str">
        <f>"Share "&amp;AC23</f>
        <v>Share 2023</v>
      </c>
      <c r="J23" t="str">
        <f>"Share "&amp;AD23</f>
        <v xml:space="preserve">Share </v>
      </c>
      <c r="L23" t="s">
        <v>0</v>
      </c>
      <c r="M23" t="s">
        <v>1</v>
      </c>
      <c r="N23" t="s">
        <v>2</v>
      </c>
      <c r="O23" t="s">
        <v>3</v>
      </c>
      <c r="P23" t="s">
        <v>4</v>
      </c>
      <c r="Q23" t="s">
        <v>5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  <c r="X23" t="s">
        <v>12</v>
      </c>
      <c r="Y23" t="s">
        <v>13</v>
      </c>
      <c r="Z23" t="s">
        <v>14</v>
      </c>
      <c r="AA23" t="s">
        <v>15</v>
      </c>
      <c r="AB23" t="s">
        <v>16</v>
      </c>
      <c r="AC23" t="s">
        <v>17</v>
      </c>
    </row>
    <row r="24" spans="1:31" x14ac:dyDescent="0.25">
      <c r="A24" t="str">
        <f t="shared" si="2"/>
        <v>ABL Space</v>
      </c>
      <c r="B24" s="1">
        <f t="shared" si="3"/>
        <v>0</v>
      </c>
      <c r="C24" s="1">
        <f t="shared" si="4"/>
        <v>0</v>
      </c>
      <c r="D24" s="1">
        <f t="shared" si="5"/>
        <v>1005000</v>
      </c>
      <c r="E24" s="1">
        <f t="shared" si="6"/>
        <v>0</v>
      </c>
      <c r="F24" s="2" t="e">
        <f t="shared" ref="F24:F43" si="7">AC24/AB24-1</f>
        <v>#DIV/0!</v>
      </c>
      <c r="G24" s="2" t="e">
        <f t="shared" ref="G24:G43" si="8">AC24/Z24-1</f>
        <v>#DIV/0!</v>
      </c>
      <c r="H24" s="2">
        <f t="shared" ref="H24:H43" si="9">AD24/AC24</f>
        <v>0</v>
      </c>
      <c r="I24" s="2">
        <f t="shared" ref="I24:I42" si="10">AC24/SUM(AC$23:AC$42)</f>
        <v>6.578899463856376E-5</v>
      </c>
      <c r="J24" s="2" t="e">
        <f>AD24/SUM(AD23:AD$42)</f>
        <v>#DIV/0!</v>
      </c>
      <c r="L24" t="s">
        <v>18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55944.087992585199</v>
      </c>
      <c r="AB24" s="1">
        <v>0</v>
      </c>
      <c r="AC24" s="1">
        <v>1005000</v>
      </c>
      <c r="AD24" s="1"/>
      <c r="AE24" s="1"/>
    </row>
    <row r="25" spans="1:31" x14ac:dyDescent="0.25">
      <c r="A25" t="str">
        <f t="shared" si="2"/>
        <v>BLUE ORIGIN</v>
      </c>
      <c r="B25" s="1">
        <f t="shared" si="3"/>
        <v>267287908.42519</v>
      </c>
      <c r="C25" s="1">
        <f t="shared" si="4"/>
        <v>15815424.964728599</v>
      </c>
      <c r="D25" s="1">
        <f t="shared" si="5"/>
        <v>440844388</v>
      </c>
      <c r="E25" s="1">
        <f t="shared" si="6"/>
        <v>0</v>
      </c>
      <c r="F25" s="2">
        <f t="shared" si="7"/>
        <v>26.874330849987697</v>
      </c>
      <c r="G25" s="2">
        <f t="shared" si="8"/>
        <v>0.64932409624278198</v>
      </c>
      <c r="H25" s="2">
        <f t="shared" si="9"/>
        <v>0</v>
      </c>
      <c r="I25" s="2">
        <f t="shared" si="10"/>
        <v>2.8858416993604901E-2</v>
      </c>
      <c r="J25" s="2" t="e">
        <f>AD25/SUM(AD23:AD$42)</f>
        <v>#DIV/0!</v>
      </c>
      <c r="L25" t="s">
        <v>19</v>
      </c>
      <c r="M25" s="1"/>
      <c r="N25" s="1"/>
      <c r="O25" s="1"/>
      <c r="P25" s="1"/>
      <c r="Q25" s="1"/>
      <c r="R25" s="1"/>
      <c r="S25" s="1"/>
      <c r="T25" s="1"/>
      <c r="U25" s="1"/>
      <c r="V25" s="1">
        <v>970601.73317900696</v>
      </c>
      <c r="W25" s="1">
        <v>811311.96249855298</v>
      </c>
      <c r="X25" s="1">
        <v>420743.79300202901</v>
      </c>
      <c r="Y25" s="1">
        <v>3004110.8971396601</v>
      </c>
      <c r="Z25" s="1">
        <v>267287908.42519</v>
      </c>
      <c r="AA25" s="1">
        <v>312091725.19223899</v>
      </c>
      <c r="AB25" s="1">
        <v>15815424.964728599</v>
      </c>
      <c r="AC25" s="1">
        <v>440844388</v>
      </c>
      <c r="AD25" s="1"/>
      <c r="AE25" s="1"/>
    </row>
    <row r="26" spans="1:31" x14ac:dyDescent="0.25">
      <c r="A26" t="str">
        <f t="shared" si="2"/>
        <v>BOEING</v>
      </c>
      <c r="B26" s="1">
        <f t="shared" si="3"/>
        <v>1097946103.21311</v>
      </c>
      <c r="C26" s="1">
        <f t="shared" si="4"/>
        <v>1305981891.2109201</v>
      </c>
      <c r="D26" s="1">
        <f t="shared" si="5"/>
        <v>1053823879.6201</v>
      </c>
      <c r="E26" s="1">
        <f t="shared" si="6"/>
        <v>0</v>
      </c>
      <c r="F26" s="2">
        <f t="shared" si="7"/>
        <v>-0.19307925575983031</v>
      </c>
      <c r="G26" s="2">
        <f t="shared" si="8"/>
        <v>-4.0186147083073998E-2</v>
      </c>
      <c r="H26" s="2">
        <f t="shared" si="9"/>
        <v>0</v>
      </c>
      <c r="I26" s="2">
        <f t="shared" si="10"/>
        <v>6.8985088125688779E-2</v>
      </c>
      <c r="J26" s="2" t="e">
        <f>AD26/SUM(AD23:AD$42)</f>
        <v>#DIV/0!</v>
      </c>
      <c r="L26" t="s">
        <v>20</v>
      </c>
      <c r="M26" s="1">
        <v>201608888.334362</v>
      </c>
      <c r="N26" s="1">
        <v>1199397526.81201</v>
      </c>
      <c r="O26" s="1">
        <v>156058687.73020101</v>
      </c>
      <c r="P26" s="1">
        <v>345622313.88623202</v>
      </c>
      <c r="Q26" s="1">
        <v>367003856.47913003</v>
      </c>
      <c r="R26" s="1">
        <v>749876185.64678204</v>
      </c>
      <c r="S26" s="1">
        <v>815675097.03866696</v>
      </c>
      <c r="T26" s="1">
        <v>854296184.91630304</v>
      </c>
      <c r="U26" s="1">
        <v>916112227.22688401</v>
      </c>
      <c r="V26" s="1">
        <v>1133894616.1619799</v>
      </c>
      <c r="W26" s="1">
        <v>1183336891.1637399</v>
      </c>
      <c r="X26" s="1">
        <v>1393072846.35059</v>
      </c>
      <c r="Y26" s="1">
        <v>1202889309.2207799</v>
      </c>
      <c r="Z26" s="1">
        <v>1097946103.21311</v>
      </c>
      <c r="AA26" s="1">
        <v>1201728418.4800601</v>
      </c>
      <c r="AB26" s="1">
        <v>1305981891.2109201</v>
      </c>
      <c r="AC26" s="1">
        <v>1053823879.6201</v>
      </c>
      <c r="AD26" s="1"/>
      <c r="AE26" s="1"/>
    </row>
    <row r="27" spans="1:31" x14ac:dyDescent="0.25">
      <c r="A27" t="str">
        <f t="shared" si="2"/>
        <v>CALIFORNIA INSTITUTE OF TECHNOLOGY</v>
      </c>
      <c r="B27" s="1">
        <f t="shared" si="3"/>
        <v>4724051.1297631199</v>
      </c>
      <c r="C27" s="1">
        <f t="shared" si="4"/>
        <v>701323915.82410002</v>
      </c>
      <c r="D27" s="1">
        <f t="shared" si="5"/>
        <v>1161676364.1914001</v>
      </c>
      <c r="E27" s="1">
        <f t="shared" si="6"/>
        <v>0</v>
      </c>
      <c r="F27" s="2">
        <f t="shared" si="7"/>
        <v>0.65640489077911557</v>
      </c>
      <c r="G27" s="2">
        <f t="shared" si="8"/>
        <v>244.90681435949031</v>
      </c>
      <c r="H27" s="2">
        <f t="shared" si="9"/>
        <v>0</v>
      </c>
      <c r="I27" s="2">
        <f t="shared" si="10"/>
        <v>7.6045293627397287E-2</v>
      </c>
      <c r="J27" s="2" t="e">
        <f>AD27/SUM(AD23:AD$42)</f>
        <v>#DIV/0!</v>
      </c>
      <c r="L27" t="s">
        <v>21</v>
      </c>
      <c r="M27" s="1"/>
      <c r="N27" s="1"/>
      <c r="O27" s="1">
        <v>125892.324525765</v>
      </c>
      <c r="P27" s="1"/>
      <c r="Q27" s="1"/>
      <c r="R27" s="1"/>
      <c r="S27" s="1"/>
      <c r="T27" s="1"/>
      <c r="U27" s="1"/>
      <c r="V27" s="1"/>
      <c r="W27" s="1">
        <v>92773.200017821699</v>
      </c>
      <c r="X27" s="1">
        <v>95535.120296103807</v>
      </c>
      <c r="Y27" s="1"/>
      <c r="Z27" s="1">
        <v>4724051.1297631199</v>
      </c>
      <c r="AA27" s="1">
        <v>270945040.18904698</v>
      </c>
      <c r="AB27" s="1">
        <v>701323915.82410002</v>
      </c>
      <c r="AC27" s="1">
        <v>1161676364.1914001</v>
      </c>
      <c r="AD27" s="1"/>
      <c r="AE27" s="1"/>
    </row>
    <row r="28" spans="1:31" x14ac:dyDescent="0.25">
      <c r="A28" t="str">
        <f t="shared" si="2"/>
        <v>Firefly Aerospace</v>
      </c>
      <c r="B28" s="1">
        <f t="shared" si="3"/>
        <v>0</v>
      </c>
      <c r="C28" s="1">
        <f t="shared" si="4"/>
        <v>39601641.323541701</v>
      </c>
      <c r="D28" s="1">
        <f t="shared" si="5"/>
        <v>94871677</v>
      </c>
      <c r="E28" s="1">
        <f t="shared" si="6"/>
        <v>0</v>
      </c>
      <c r="F28" s="2">
        <f t="shared" si="7"/>
        <v>1.3956501253295861</v>
      </c>
      <c r="G28" s="2" t="e">
        <f t="shared" si="8"/>
        <v>#DIV/0!</v>
      </c>
      <c r="H28" s="2">
        <f t="shared" si="9"/>
        <v>0</v>
      </c>
      <c r="I28" s="2">
        <f t="shared" si="10"/>
        <v>6.2104599497557747E-3</v>
      </c>
      <c r="J28" s="2" t="e">
        <f>AD28/SUM(AD23:AD$42)</f>
        <v>#DIV/0!</v>
      </c>
      <c r="L28" t="s">
        <v>22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29312.746145944599</v>
      </c>
      <c r="Z28" s="1"/>
      <c r="AA28" s="1">
        <v>55831361.214721099</v>
      </c>
      <c r="AB28" s="1">
        <v>39601641.323541701</v>
      </c>
      <c r="AC28" s="1">
        <v>94871677</v>
      </c>
      <c r="AD28" s="1"/>
      <c r="AE28" s="1"/>
    </row>
    <row r="29" spans="1:31" x14ac:dyDescent="0.25">
      <c r="A29" t="str">
        <f t="shared" si="2"/>
        <v>JOHNS HOPKINS UNIVERSITY</v>
      </c>
      <c r="B29" s="1">
        <f t="shared" si="3"/>
        <v>-229402.943836277</v>
      </c>
      <c r="C29" s="1">
        <f t="shared" si="4"/>
        <v>336805377.22313398</v>
      </c>
      <c r="D29" s="1">
        <f t="shared" si="5"/>
        <v>463730916.9551</v>
      </c>
      <c r="E29" s="1">
        <f t="shared" si="6"/>
        <v>0</v>
      </c>
      <c r="F29" s="2">
        <f t="shared" si="7"/>
        <v>0.37685128657514788</v>
      </c>
      <c r="G29" s="2">
        <f t="shared" si="8"/>
        <v>-2022.4689018378986</v>
      </c>
      <c r="H29" s="2">
        <f t="shared" si="9"/>
        <v>0</v>
      </c>
      <c r="I29" s="2">
        <f t="shared" si="10"/>
        <v>3.0356607770443116E-2</v>
      </c>
      <c r="J29" s="2" t="e">
        <f>AD29/SUM(AD23:AD$42)</f>
        <v>#DIV/0!</v>
      </c>
      <c r="L29" t="s">
        <v>23</v>
      </c>
      <c r="M29" s="1">
        <v>1954507.4813307901</v>
      </c>
      <c r="N29" s="1"/>
      <c r="O29" s="1">
        <v>7101762.3971225396</v>
      </c>
      <c r="P29" s="1">
        <v>7938380.3380805701</v>
      </c>
      <c r="Q29" s="1">
        <v>-411205.25873290299</v>
      </c>
      <c r="R29" s="1">
        <v>-3832.2168792867901</v>
      </c>
      <c r="S29" s="1">
        <v>0</v>
      </c>
      <c r="T29" s="1">
        <v>0</v>
      </c>
      <c r="U29" s="1">
        <v>3949.7327551619601</v>
      </c>
      <c r="V29" s="1">
        <v>492844.28117479198</v>
      </c>
      <c r="W29" s="1">
        <v>988767.00018994196</v>
      </c>
      <c r="X29" s="1">
        <v>2418939.6923853201</v>
      </c>
      <c r="Y29" s="1">
        <v>232399.65901397</v>
      </c>
      <c r="Z29" s="1">
        <v>-229402.943836277</v>
      </c>
      <c r="AA29" s="1">
        <v>96382236.053376094</v>
      </c>
      <c r="AB29" s="1">
        <v>336805377.22313398</v>
      </c>
      <c r="AC29" s="1">
        <v>463730916.9551</v>
      </c>
      <c r="AD29" s="1"/>
      <c r="AE29" s="1"/>
    </row>
    <row r="30" spans="1:31" x14ac:dyDescent="0.25">
      <c r="A30" t="str">
        <f t="shared" si="2"/>
        <v>MAXAR TECHNOLOGIES</v>
      </c>
      <c r="B30" s="1">
        <f t="shared" si="3"/>
        <v>140904870.164996</v>
      </c>
      <c r="C30" s="1">
        <f t="shared" si="4"/>
        <v>211094486.30233401</v>
      </c>
      <c r="D30" s="1">
        <f t="shared" si="5"/>
        <v>180401739</v>
      </c>
      <c r="E30" s="1">
        <f t="shared" si="6"/>
        <v>0</v>
      </c>
      <c r="F30" s="2">
        <f t="shared" si="7"/>
        <v>-0.14539814772033033</v>
      </c>
      <c r="G30" s="2">
        <f t="shared" si="8"/>
        <v>0.28030875574956471</v>
      </c>
      <c r="H30" s="2">
        <f t="shared" si="9"/>
        <v>0</v>
      </c>
      <c r="I30" s="2">
        <f t="shared" si="10"/>
        <v>1.180940202971003E-2</v>
      </c>
      <c r="J30" s="2" t="e">
        <f>AD30/SUM(AD23:AD$42)</f>
        <v>#DIV/0!</v>
      </c>
      <c r="L30" t="s">
        <v>24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596958.36430422706</v>
      </c>
      <c r="Y30" s="1">
        <v>201451734.658728</v>
      </c>
      <c r="Z30" s="1">
        <v>140904870.164996</v>
      </c>
      <c r="AA30" s="1">
        <v>98204470.467903599</v>
      </c>
      <c r="AB30" s="1">
        <v>211094486.30233401</v>
      </c>
      <c r="AC30" s="1">
        <v>180401739</v>
      </c>
      <c r="AD30" s="1"/>
      <c r="AE30" s="1"/>
    </row>
    <row r="31" spans="1:31" x14ac:dyDescent="0.25">
      <c r="A31" t="str">
        <f t="shared" si="2"/>
        <v>MDA</v>
      </c>
      <c r="B31" s="1">
        <f t="shared" si="3"/>
        <v>0</v>
      </c>
      <c r="C31" s="1">
        <f t="shared" si="4"/>
        <v>0</v>
      </c>
      <c r="D31" s="1">
        <f t="shared" si="5"/>
        <v>0</v>
      </c>
      <c r="E31" s="1">
        <f t="shared" si="6"/>
        <v>0</v>
      </c>
      <c r="F31" s="2" t="e">
        <f t="shared" si="7"/>
        <v>#DIV/0!</v>
      </c>
      <c r="G31" s="2" t="e">
        <f t="shared" si="8"/>
        <v>#DIV/0!</v>
      </c>
      <c r="H31" s="2" t="e">
        <f t="shared" si="9"/>
        <v>#DIV/0!</v>
      </c>
      <c r="I31" s="2">
        <f t="shared" si="10"/>
        <v>0</v>
      </c>
      <c r="J31" s="2" t="e">
        <f>AD31/SUM(AD23:AD$42)</f>
        <v>#DIV/0!</v>
      </c>
      <c r="L31" t="s">
        <v>25</v>
      </c>
      <c r="M31" s="1">
        <v>38934.4119787011</v>
      </c>
      <c r="N31" s="1">
        <v>-2022.7336033172401</v>
      </c>
      <c r="O31" s="1">
        <v>2002.2582881338999</v>
      </c>
      <c r="P31" s="1">
        <v>68058.652963457993</v>
      </c>
      <c r="Q31" s="1">
        <v>0</v>
      </c>
      <c r="R31" s="1"/>
      <c r="S31" s="1"/>
      <c r="T31" s="1">
        <v>2325192.0401232601</v>
      </c>
      <c r="U31" s="1">
        <v>0</v>
      </c>
      <c r="V31" s="1">
        <v>1493193.9048485199</v>
      </c>
      <c r="W31" s="1">
        <v>3641847.3669996001</v>
      </c>
      <c r="X31" s="1">
        <v>298542.47416931001</v>
      </c>
      <c r="Y31" s="1"/>
      <c r="Z31" s="1"/>
      <c r="AA31" s="1"/>
      <c r="AB31" s="1"/>
      <c r="AC31" s="1"/>
      <c r="AD31" s="1"/>
      <c r="AE31" s="1"/>
    </row>
    <row r="32" spans="1:31" x14ac:dyDescent="0.25">
      <c r="A32" t="str">
        <f t="shared" si="2"/>
        <v>NORTHROP GRUMMAN</v>
      </c>
      <c r="B32" s="1">
        <f t="shared" si="3"/>
        <v>1199108661.0512199</v>
      </c>
      <c r="C32" s="1">
        <f t="shared" si="4"/>
        <v>856923439.83915198</v>
      </c>
      <c r="D32" s="1">
        <f t="shared" si="5"/>
        <v>908686891.9619</v>
      </c>
      <c r="E32" s="1">
        <f t="shared" si="6"/>
        <v>0</v>
      </c>
      <c r="F32" s="2">
        <f t="shared" si="7"/>
        <v>6.0406157325401555E-2</v>
      </c>
      <c r="G32" s="2">
        <f t="shared" si="8"/>
        <v>-0.24219804136408829</v>
      </c>
      <c r="H32" s="2">
        <f t="shared" si="9"/>
        <v>0</v>
      </c>
      <c r="I32" s="2">
        <f t="shared" si="10"/>
        <v>5.9484176182502103E-2</v>
      </c>
      <c r="J32" s="2" t="e">
        <f>AD32/SUM(AD23:AD$42)</f>
        <v>#DIV/0!</v>
      </c>
      <c r="L32" t="s">
        <v>26</v>
      </c>
      <c r="M32" s="1">
        <v>322212500.373487</v>
      </c>
      <c r="N32" s="1">
        <v>413582001.550928</v>
      </c>
      <c r="O32" s="1">
        <v>422269779.230618</v>
      </c>
      <c r="P32" s="1">
        <v>349224273.80297703</v>
      </c>
      <c r="Q32" s="1">
        <v>359658216.31633502</v>
      </c>
      <c r="R32" s="1">
        <v>366026949.61238903</v>
      </c>
      <c r="S32" s="1">
        <v>436610931.93501502</v>
      </c>
      <c r="T32" s="1">
        <v>469761986.33123201</v>
      </c>
      <c r="U32" s="1">
        <v>411343652.48024303</v>
      </c>
      <c r="V32" s="1">
        <v>393287397.404814</v>
      </c>
      <c r="W32" s="1">
        <v>375064011.00936103</v>
      </c>
      <c r="X32" s="1">
        <v>299682510.988832</v>
      </c>
      <c r="Y32" s="1">
        <v>1139514289.91837</v>
      </c>
      <c r="Z32" s="1">
        <v>1199108661.0512199</v>
      </c>
      <c r="AA32" s="1">
        <v>983982585.677073</v>
      </c>
      <c r="AB32" s="1">
        <v>856923439.83915198</v>
      </c>
      <c r="AC32" s="1">
        <v>908686891.9619</v>
      </c>
      <c r="AD32" s="1"/>
      <c r="AE32" s="1"/>
    </row>
    <row r="33" spans="1:31" x14ac:dyDescent="0.25">
      <c r="A33" t="str">
        <f t="shared" si="2"/>
        <v>ORBITAL SCIENCES</v>
      </c>
      <c r="B33" s="1">
        <f t="shared" si="3"/>
        <v>0</v>
      </c>
      <c r="C33" s="1">
        <f t="shared" si="4"/>
        <v>0</v>
      </c>
      <c r="D33" s="1">
        <f t="shared" si="5"/>
        <v>0</v>
      </c>
      <c r="E33" s="1">
        <f t="shared" si="6"/>
        <v>0</v>
      </c>
      <c r="F33" s="2" t="e">
        <f t="shared" si="7"/>
        <v>#DIV/0!</v>
      </c>
      <c r="G33" s="2" t="e">
        <f t="shared" si="8"/>
        <v>#DIV/0!</v>
      </c>
      <c r="H33" s="2" t="e">
        <f t="shared" si="9"/>
        <v>#DIV/0!</v>
      </c>
      <c r="I33" s="2">
        <f t="shared" si="10"/>
        <v>0</v>
      </c>
      <c r="J33" s="2" t="e">
        <f>AD33/SUM(AD23:AD$42)</f>
        <v>#DIV/0!</v>
      </c>
      <c r="L33" t="s">
        <v>27</v>
      </c>
      <c r="M33" s="1">
        <v>-418893.21478364599</v>
      </c>
      <c r="N33" s="1">
        <v>37342158.434443504</v>
      </c>
      <c r="O33" s="1">
        <v>99892249.301209003</v>
      </c>
      <c r="P33" s="1">
        <v>258541013.82655001</v>
      </c>
      <c r="Q33" s="1">
        <v>377884787.61177099</v>
      </c>
      <c r="R33" s="1">
        <v>429153965.635104</v>
      </c>
      <c r="S33" s="1">
        <v>153619518.33211899</v>
      </c>
      <c r="T33" s="1">
        <v>688234442.41332304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t="str">
        <f t="shared" si="2"/>
        <v>Orbital ATK</v>
      </c>
      <c r="B34" s="1">
        <f t="shared" si="3"/>
        <v>0</v>
      </c>
      <c r="C34" s="1">
        <f t="shared" si="4"/>
        <v>0</v>
      </c>
      <c r="D34" s="1">
        <f t="shared" si="5"/>
        <v>0</v>
      </c>
      <c r="E34" s="1">
        <f t="shared" si="6"/>
        <v>0</v>
      </c>
      <c r="F34" s="2" t="e">
        <f t="shared" si="7"/>
        <v>#DIV/0!</v>
      </c>
      <c r="G34" s="2" t="e">
        <f t="shared" si="8"/>
        <v>#DIV/0!</v>
      </c>
      <c r="H34" s="2" t="e">
        <f t="shared" si="9"/>
        <v>#DIV/0!</v>
      </c>
      <c r="I34" s="2">
        <f t="shared" si="10"/>
        <v>0</v>
      </c>
      <c r="J34" s="2" t="e">
        <f>AD34/SUM(AD23:AD$42)</f>
        <v>#DIV/0!</v>
      </c>
      <c r="L34" t="s">
        <v>28</v>
      </c>
      <c r="M34" s="1"/>
      <c r="N34" s="1"/>
      <c r="O34" s="1"/>
      <c r="P34" s="1"/>
      <c r="Q34" s="1"/>
      <c r="R34" s="1"/>
      <c r="S34" s="1"/>
      <c r="T34" s="1"/>
      <c r="U34" s="1">
        <v>764459149.55852997</v>
      </c>
      <c r="V34" s="1">
        <v>1105869279.97153</v>
      </c>
      <c r="W34" s="1">
        <v>936547259.83788598</v>
      </c>
      <c r="X34" s="1">
        <v>721634011.14243305</v>
      </c>
      <c r="Y34" s="1"/>
      <c r="Z34" s="1"/>
      <c r="AA34" s="1"/>
      <c r="AB34" s="1"/>
      <c r="AC34" s="1"/>
      <c r="AD34" s="1"/>
      <c r="AE34" s="1"/>
    </row>
    <row r="35" spans="1:31" x14ac:dyDescent="0.25">
      <c r="A35" t="str">
        <f t="shared" si="2"/>
        <v>Other Residual</v>
      </c>
      <c r="B35" s="1">
        <f t="shared" si="3"/>
        <v>5840804493.1919498</v>
      </c>
      <c r="C35" s="1">
        <f t="shared" si="4"/>
        <v>7148048379.20051</v>
      </c>
      <c r="D35" s="1">
        <f t="shared" si="5"/>
        <v>6764280671.4028997</v>
      </c>
      <c r="E35" s="1">
        <f t="shared" si="6"/>
        <v>0</v>
      </c>
      <c r="F35" s="2">
        <f t="shared" si="7"/>
        <v>-5.3688459763968965E-2</v>
      </c>
      <c r="G35" s="2">
        <f t="shared" si="8"/>
        <v>0.15810770233575777</v>
      </c>
      <c r="H35" s="2">
        <f t="shared" si="9"/>
        <v>0</v>
      </c>
      <c r="I35" s="2">
        <f t="shared" si="10"/>
        <v>0.4428012187310108</v>
      </c>
      <c r="J35" s="2" t="e">
        <f>AD35/SUM(AD23:AD$42)</f>
        <v>#DIV/0!</v>
      </c>
      <c r="L35" t="s">
        <v>37</v>
      </c>
      <c r="M35" s="1">
        <v>2888115100.4768701</v>
      </c>
      <c r="N35" s="1">
        <v>4776431923.8635302</v>
      </c>
      <c r="O35" s="1">
        <v>4789373929.3252802</v>
      </c>
      <c r="P35" s="1">
        <v>4367923507.7079401</v>
      </c>
      <c r="Q35" s="1">
        <v>3507348947.9812598</v>
      </c>
      <c r="R35" s="1">
        <v>6381428749.6417599</v>
      </c>
      <c r="S35" s="1">
        <v>5249107550.3421297</v>
      </c>
      <c r="T35" s="1">
        <v>7269760640.0218201</v>
      </c>
      <c r="U35" s="1">
        <v>5638943562.5699701</v>
      </c>
      <c r="V35" s="1">
        <v>6337706958.96033</v>
      </c>
      <c r="W35" s="1">
        <v>4210010774.5498099</v>
      </c>
      <c r="X35" s="1">
        <v>5640809440.2728796</v>
      </c>
      <c r="Y35" s="1">
        <v>6327963195.8817301</v>
      </c>
      <c r="Z35" s="1">
        <v>5840804493.1919498</v>
      </c>
      <c r="AA35" s="1">
        <v>4715838092.8241701</v>
      </c>
      <c r="AB35" s="1">
        <v>7148048379.20051</v>
      </c>
      <c r="AC35" s="1">
        <v>6764280671.4028997</v>
      </c>
      <c r="AD35" s="1"/>
      <c r="AE35" s="1"/>
    </row>
    <row r="36" spans="1:31" x14ac:dyDescent="0.25">
      <c r="A36" t="str">
        <f t="shared" si="2"/>
        <v>RUSSIA SPACE AGENCY</v>
      </c>
      <c r="B36" s="1">
        <f t="shared" si="3"/>
        <v>157877867.49397501</v>
      </c>
      <c r="C36" s="1">
        <f t="shared" si="4"/>
        <v>2619052.4772875099</v>
      </c>
      <c r="D36" s="1">
        <f t="shared" si="5"/>
        <v>6014852</v>
      </c>
      <c r="E36" s="1">
        <f t="shared" si="6"/>
        <v>0</v>
      </c>
      <c r="F36" s="2">
        <f t="shared" si="7"/>
        <v>1.296575594479664</v>
      </c>
      <c r="G36" s="2">
        <f t="shared" si="8"/>
        <v>-0.96190186695909397</v>
      </c>
      <c r="H36" s="2">
        <f t="shared" si="9"/>
        <v>0</v>
      </c>
      <c r="I36" s="2">
        <f t="shared" si="10"/>
        <v>3.9374235420871101E-4</v>
      </c>
      <c r="J36" s="2" t="e">
        <f>AD36/SUM(AD23:AD$42)</f>
        <v>#DIV/0!</v>
      </c>
      <c r="L36" t="s">
        <v>29</v>
      </c>
      <c r="M36" s="1">
        <v>141637178.26215899</v>
      </c>
      <c r="N36" s="1">
        <v>277098307.63822001</v>
      </c>
      <c r="O36" s="1">
        <v>531600036.81458801</v>
      </c>
      <c r="P36" s="1">
        <v>464485088.56079799</v>
      </c>
      <c r="Q36" s="1">
        <v>552450019.41364002</v>
      </c>
      <c r="R36" s="1">
        <v>768656839.40025604</v>
      </c>
      <c r="S36" s="1">
        <v>366868123.61607599</v>
      </c>
      <c r="T36" s="1">
        <v>394778719.06763297</v>
      </c>
      <c r="U36" s="1">
        <v>575406808.55172098</v>
      </c>
      <c r="V36" s="1">
        <v>292729219.48913699</v>
      </c>
      <c r="W36" s="1">
        <v>311189687.15396202</v>
      </c>
      <c r="X36" s="1">
        <v>152210296.100788</v>
      </c>
      <c r="Y36" s="1">
        <v>216362793.531582</v>
      </c>
      <c r="Z36" s="1">
        <v>157877867.49397501</v>
      </c>
      <c r="AA36" s="1">
        <v>3819800.2749513201</v>
      </c>
      <c r="AB36" s="1">
        <v>2619052.4772875099</v>
      </c>
      <c r="AC36" s="1">
        <v>6014852</v>
      </c>
      <c r="AD36" s="1"/>
      <c r="AE36" s="1"/>
    </row>
    <row r="37" spans="1:31" x14ac:dyDescent="0.25">
      <c r="A37" t="str">
        <f t="shared" si="2"/>
        <v>Rocket Lab</v>
      </c>
      <c r="B37" s="1">
        <f t="shared" si="3"/>
        <v>11364580.4262089</v>
      </c>
      <c r="C37" s="1">
        <f t="shared" si="4"/>
        <v>0</v>
      </c>
      <c r="D37" s="1">
        <f t="shared" si="5"/>
        <v>14099000</v>
      </c>
      <c r="E37" s="1">
        <f t="shared" si="6"/>
        <v>0</v>
      </c>
      <c r="F37" s="2" t="e">
        <f t="shared" si="7"/>
        <v>#DIV/0!</v>
      </c>
      <c r="G37" s="2">
        <f t="shared" si="8"/>
        <v>0.24060893330342448</v>
      </c>
      <c r="H37" s="2">
        <f t="shared" si="9"/>
        <v>0</v>
      </c>
      <c r="I37" s="2">
        <f t="shared" si="10"/>
        <v>9.2294431383991096E-4</v>
      </c>
      <c r="J37" s="2" t="e">
        <f>AD37/SUM(AD23:AD$42)</f>
        <v>#DIV/0!</v>
      </c>
      <c r="L37" t="s">
        <v>30</v>
      </c>
      <c r="M37" s="1"/>
      <c r="N37" s="1"/>
      <c r="O37" s="1"/>
      <c r="P37" s="1"/>
      <c r="Q37" s="1"/>
      <c r="R37" s="1"/>
      <c r="S37" s="1"/>
      <c r="T37" s="1"/>
      <c r="U37" s="1">
        <v>3784970.78714502</v>
      </c>
      <c r="V37" s="1">
        <v>4872124.7732857596</v>
      </c>
      <c r="W37" s="1">
        <v>0</v>
      </c>
      <c r="X37" s="1">
        <v>7799094.3327917</v>
      </c>
      <c r="Y37" s="1">
        <v>0</v>
      </c>
      <c r="Z37" s="1">
        <v>11364580.4262089</v>
      </c>
      <c r="AA37" s="1">
        <v>510221.271309976</v>
      </c>
      <c r="AB37" s="1">
        <v>0</v>
      </c>
      <c r="AC37" s="1">
        <v>14099000</v>
      </c>
      <c r="AD37" s="1"/>
      <c r="AE37" s="1"/>
    </row>
    <row r="38" spans="1:31" x14ac:dyDescent="0.25">
      <c r="A38" t="str">
        <f t="shared" si="2"/>
        <v>SIERRA NEVADA</v>
      </c>
      <c r="B38" s="1">
        <f t="shared" si="3"/>
        <v>396877148.69877797</v>
      </c>
      <c r="C38" s="1">
        <f t="shared" si="4"/>
        <v>150291797.98734099</v>
      </c>
      <c r="D38" s="1">
        <f t="shared" si="5"/>
        <v>51554353.649999999</v>
      </c>
      <c r="E38" s="1">
        <f t="shared" si="6"/>
        <v>0</v>
      </c>
      <c r="F38" s="2">
        <f t="shared" si="7"/>
        <v>-0.65697160896070717</v>
      </c>
      <c r="G38" s="2">
        <f t="shared" si="8"/>
        <v>-0.87009996967820202</v>
      </c>
      <c r="H38" s="2">
        <f t="shared" si="9"/>
        <v>0</v>
      </c>
      <c r="I38" s="2">
        <f t="shared" si="10"/>
        <v>3.3748349212681297E-3</v>
      </c>
      <c r="J38" s="2" t="e">
        <f>AD38/SUM(AD23:AD$42)</f>
        <v>#DIV/0!</v>
      </c>
      <c r="L38" t="s">
        <v>31</v>
      </c>
      <c r="M38" s="1"/>
      <c r="N38" s="1">
        <v>138449.10038709699</v>
      </c>
      <c r="O38" s="1"/>
      <c r="P38" s="1"/>
      <c r="Q38" s="1"/>
      <c r="R38" s="1"/>
      <c r="S38" s="1">
        <v>10426732.043254901</v>
      </c>
      <c r="T38" s="1">
        <v>2401957.3322746898</v>
      </c>
      <c r="U38" s="1"/>
      <c r="V38" s="1">
        <v>91503332.169642404</v>
      </c>
      <c r="W38" s="1">
        <v>142960728.280826</v>
      </c>
      <c r="X38" s="1">
        <v>359825479.67849499</v>
      </c>
      <c r="Y38" s="1">
        <v>128345865.835751</v>
      </c>
      <c r="Z38" s="1">
        <v>396877148.69877797</v>
      </c>
      <c r="AA38" s="1">
        <v>57637972.733585499</v>
      </c>
      <c r="AB38" s="1">
        <v>150291797.98734099</v>
      </c>
      <c r="AC38" s="1">
        <v>51554353.649999999</v>
      </c>
      <c r="AD38" s="1"/>
      <c r="AE38" s="1"/>
    </row>
    <row r="39" spans="1:31" x14ac:dyDescent="0.25">
      <c r="A39" t="str">
        <f t="shared" si="2"/>
        <v>SPACEX</v>
      </c>
      <c r="B39" s="1">
        <f t="shared" si="3"/>
        <v>1252837310.72894</v>
      </c>
      <c r="C39" s="1">
        <f t="shared" si="4"/>
        <v>2861192105.10251</v>
      </c>
      <c r="D39" s="1">
        <f t="shared" si="5"/>
        <v>3077664003.0893002</v>
      </c>
      <c r="E39" s="1">
        <f t="shared" si="6"/>
        <v>0</v>
      </c>
      <c r="F39" s="2">
        <f t="shared" si="7"/>
        <v>7.5657939080967296E-2</v>
      </c>
      <c r="G39" s="2">
        <f t="shared" si="8"/>
        <v>1.4565551941445762</v>
      </c>
      <c r="H39" s="2">
        <f t="shared" si="9"/>
        <v>0</v>
      </c>
      <c r="I39" s="2">
        <f t="shared" si="10"/>
        <v>0.20146907522243052</v>
      </c>
      <c r="J39" s="2" t="e">
        <f>AD39/SUM(AD23:AD$42)</f>
        <v>#DIV/0!</v>
      </c>
      <c r="L39" t="s">
        <v>32</v>
      </c>
      <c r="M39" s="1"/>
      <c r="N39" s="1">
        <v>27740.029530870401</v>
      </c>
      <c r="O39" s="1">
        <v>35226370.000457898</v>
      </c>
      <c r="P39" s="1">
        <v>157000956.58206299</v>
      </c>
      <c r="Q39" s="1">
        <v>259648517.96945301</v>
      </c>
      <c r="R39" s="1">
        <v>335878641.54459399</v>
      </c>
      <c r="S39" s="1">
        <v>764939177.54444802</v>
      </c>
      <c r="T39" s="1">
        <v>465390488.06818497</v>
      </c>
      <c r="U39" s="1">
        <v>648895016.45421302</v>
      </c>
      <c r="V39" s="1">
        <v>812508592.90750098</v>
      </c>
      <c r="W39" s="1">
        <v>761387346.44865</v>
      </c>
      <c r="X39" s="1">
        <v>938402494.71385098</v>
      </c>
      <c r="Y39" s="1">
        <v>1433488744.1863</v>
      </c>
      <c r="Z39" s="1">
        <v>1252837310.72894</v>
      </c>
      <c r="AA39" s="1">
        <v>2394105858.77035</v>
      </c>
      <c r="AB39" s="1">
        <v>2861192105.10251</v>
      </c>
      <c r="AC39" s="1">
        <v>3077664003.0893002</v>
      </c>
      <c r="AD39" s="1"/>
      <c r="AE39" s="1"/>
    </row>
    <row r="40" spans="1:31" x14ac:dyDescent="0.25">
      <c r="A40" t="str">
        <f t="shared" si="2"/>
        <v>UNITED LAUNCH ALLIANCE</v>
      </c>
      <c r="B40" s="1">
        <f t="shared" si="3"/>
        <v>1498152111.6665599</v>
      </c>
      <c r="C40" s="1">
        <f t="shared" si="4"/>
        <v>1174058341.37429</v>
      </c>
      <c r="D40" s="1">
        <f t="shared" si="5"/>
        <v>1057667922.039</v>
      </c>
      <c r="E40" s="1">
        <f t="shared" si="6"/>
        <v>0</v>
      </c>
      <c r="F40" s="2">
        <f t="shared" si="7"/>
        <v>-9.9135124068067682E-2</v>
      </c>
      <c r="G40" s="2">
        <f t="shared" si="8"/>
        <v>-0.29401833511922948</v>
      </c>
      <c r="H40" s="2">
        <f t="shared" si="9"/>
        <v>0</v>
      </c>
      <c r="I40" s="2">
        <f t="shared" si="10"/>
        <v>6.9236725624283235E-2</v>
      </c>
      <c r="J40" s="2" t="e">
        <f>AD40/SUM(AD23:AD$42)</f>
        <v>#DIV/0!</v>
      </c>
      <c r="L40" t="s">
        <v>33</v>
      </c>
      <c r="M40" s="1"/>
      <c r="N40" s="1">
        <v>148402540.606112</v>
      </c>
      <c r="O40" s="1">
        <v>2120676118.0369799</v>
      </c>
      <c r="P40" s="1">
        <v>1899396026.8854301</v>
      </c>
      <c r="Q40" s="1">
        <v>2503417924.0535898</v>
      </c>
      <c r="R40" s="1">
        <v>3594873051.3328199</v>
      </c>
      <c r="S40" s="1">
        <v>1992564626.25934</v>
      </c>
      <c r="T40" s="1">
        <v>3645680415.6909499</v>
      </c>
      <c r="U40" s="1">
        <v>2621259338.1203899</v>
      </c>
      <c r="V40" s="1">
        <v>2312297699.2005801</v>
      </c>
      <c r="W40" s="1">
        <v>2745664894.4588799</v>
      </c>
      <c r="X40" s="1">
        <v>2075468348.3046701</v>
      </c>
      <c r="Y40" s="1">
        <v>1919446136.4588799</v>
      </c>
      <c r="Z40" s="1">
        <v>1498152111.6665599</v>
      </c>
      <c r="AA40" s="1">
        <v>808373011.56585395</v>
      </c>
      <c r="AB40" s="1">
        <v>1174058341.37429</v>
      </c>
      <c r="AC40" s="1">
        <v>1057667922.039</v>
      </c>
      <c r="AD40" s="1"/>
      <c r="AE40" s="1"/>
    </row>
    <row r="41" spans="1:31" x14ac:dyDescent="0.25">
      <c r="A41" t="str">
        <f t="shared" si="2"/>
        <v>Virgin Orbit</v>
      </c>
      <c r="B41" s="1">
        <f t="shared" si="3"/>
        <v>40566544.983080901</v>
      </c>
      <c r="C41" s="1">
        <f t="shared" si="4"/>
        <v>0</v>
      </c>
      <c r="D41" s="1">
        <f t="shared" si="5"/>
        <v>-210426</v>
      </c>
      <c r="E41" s="1">
        <f t="shared" si="6"/>
        <v>0</v>
      </c>
      <c r="F41" s="2" t="e">
        <f t="shared" si="7"/>
        <v>#DIV/0!</v>
      </c>
      <c r="G41" s="2">
        <f t="shared" si="8"/>
        <v>-1.0051871807196733</v>
      </c>
      <c r="H41" s="2">
        <f t="shared" si="9"/>
        <v>0</v>
      </c>
      <c r="I41" s="2">
        <f t="shared" si="10"/>
        <v>-1.3774840781904894E-5</v>
      </c>
      <c r="J41" s="2" t="e">
        <f>AD41/SUM(AD23:AD$42)</f>
        <v>#DIV/0!</v>
      </c>
      <c r="L41" t="s">
        <v>34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40566544.983080901</v>
      </c>
      <c r="AA41" s="1">
        <v>2517250.1133785299</v>
      </c>
      <c r="AB41" s="1">
        <v>0</v>
      </c>
      <c r="AC41" s="1">
        <v>-210426</v>
      </c>
      <c r="AD41" s="1"/>
      <c r="AE41" s="1"/>
    </row>
    <row r="42" spans="1:31" x14ac:dyDescent="0.25">
      <c r="A42" t="str">
        <f t="shared" si="2"/>
        <v>WYLE LABORATORIES</v>
      </c>
      <c r="B42" s="1">
        <f t="shared" si="3"/>
        <v>173776200.66984901</v>
      </c>
      <c r="C42" s="1">
        <f t="shared" si="4"/>
        <v>0</v>
      </c>
      <c r="D42" s="1">
        <f t="shared" si="5"/>
        <v>0</v>
      </c>
      <c r="E42" s="1">
        <f t="shared" si="6"/>
        <v>0</v>
      </c>
      <c r="F42" s="2" t="e">
        <f t="shared" si="7"/>
        <v>#DIV/0!</v>
      </c>
      <c r="G42" s="2">
        <f t="shared" si="8"/>
        <v>-1</v>
      </c>
      <c r="H42" s="2" t="e">
        <f t="shared" si="9"/>
        <v>#DIV/0!</v>
      </c>
      <c r="I42" s="2">
        <f t="shared" si="10"/>
        <v>0</v>
      </c>
      <c r="J42" s="2" t="e">
        <f>AD42/SUM(AD23:AD$42)</f>
        <v>#DIV/0!</v>
      </c>
      <c r="L42" t="s">
        <v>35</v>
      </c>
      <c r="M42" s="1">
        <v>-1115243.49790789</v>
      </c>
      <c r="N42" s="1"/>
      <c r="O42" s="1">
        <v>-7048.1932867719597</v>
      </c>
      <c r="P42" s="1">
        <v>960770.39215454401</v>
      </c>
      <c r="Q42" s="1">
        <v>717823.10791453195</v>
      </c>
      <c r="R42" s="1">
        <v>1290065.2229551501</v>
      </c>
      <c r="S42" s="1">
        <v>852336.42900304496</v>
      </c>
      <c r="T42" s="1">
        <v>-674564.43300795299</v>
      </c>
      <c r="U42" s="1">
        <v>11621125.15993</v>
      </c>
      <c r="V42" s="1">
        <v>141211169.93827</v>
      </c>
      <c r="W42" s="1">
        <v>151985502.473634</v>
      </c>
      <c r="X42" s="1">
        <v>165088475.92278001</v>
      </c>
      <c r="Y42" s="1">
        <v>166828185.119508</v>
      </c>
      <c r="Z42" s="1">
        <v>173776200.66984901</v>
      </c>
      <c r="AA42" s="1">
        <v>172148358.06428999</v>
      </c>
      <c r="AB42" s="1"/>
      <c r="AC42" s="1"/>
      <c r="AD42" s="1"/>
      <c r="AE42" s="1"/>
    </row>
    <row r="43" spans="1:31" x14ac:dyDescent="0.25">
      <c r="A43" t="str">
        <f t="shared" si="2"/>
        <v>Grand Total</v>
      </c>
      <c r="B43" s="1">
        <f t="shared" si="3"/>
        <v>12081998448.899786</v>
      </c>
      <c r="C43" s="1">
        <f t="shared" si="4"/>
        <v>14803755852.829849</v>
      </c>
      <c r="D43" s="1">
        <f t="shared" si="5"/>
        <v>15276111232.9097</v>
      </c>
      <c r="E43" s="1">
        <f t="shared" si="6"/>
        <v>0</v>
      </c>
      <c r="F43" s="2">
        <f t="shared" si="7"/>
        <v>3.1907806692823559E-2</v>
      </c>
      <c r="G43" s="2">
        <f t="shared" si="8"/>
        <v>0.26436957408323258</v>
      </c>
      <c r="H43" s="2">
        <f t="shared" si="9"/>
        <v>0</v>
      </c>
      <c r="I43" s="2">
        <f>SUM(I$23:I$42)</f>
        <v>0.99999999999999989</v>
      </c>
      <c r="J43" s="2" t="e">
        <f>SUM(J$23:J$42)</f>
        <v>#DIV/0!</v>
      </c>
      <c r="L43" t="s">
        <v>36</v>
      </c>
      <c r="M43" s="1">
        <f t="shared" ref="M43:AD43" si="11">SUM(M24:M42)</f>
        <v>3554032972.6274958</v>
      </c>
      <c r="N43" s="1">
        <f t="shared" si="11"/>
        <v>6852418625.3015594</v>
      </c>
      <c r="O43" s="1">
        <f t="shared" si="11"/>
        <v>8162319779.2259827</v>
      </c>
      <c r="P43" s="1">
        <f t="shared" si="11"/>
        <v>7851160390.6351881</v>
      </c>
      <c r="Q43" s="1">
        <f t="shared" si="11"/>
        <v>7927718887.6743603</v>
      </c>
      <c r="R43" s="1">
        <f t="shared" si="11"/>
        <v>12627180615.81978</v>
      </c>
      <c r="S43" s="1">
        <f t="shared" si="11"/>
        <v>9790664093.5400505</v>
      </c>
      <c r="T43" s="1">
        <f t="shared" si="11"/>
        <v>13791955461.448837</v>
      </c>
      <c r="U43" s="1">
        <f t="shared" si="11"/>
        <v>11591829800.641779</v>
      </c>
      <c r="V43" s="1">
        <f t="shared" si="11"/>
        <v>12628837030.896273</v>
      </c>
      <c r="W43" s="1">
        <f t="shared" si="11"/>
        <v>10823681794.906456</v>
      </c>
      <c r="X43" s="1">
        <f t="shared" si="11"/>
        <v>11757823717.252268</v>
      </c>
      <c r="Y43" s="1">
        <f t="shared" si="11"/>
        <v>12739556078.113928</v>
      </c>
      <c r="Z43" s="1">
        <f t="shared" si="11"/>
        <v>12081998448.899786</v>
      </c>
      <c r="AA43" s="1">
        <f t="shared" si="11"/>
        <v>11174172346.980299</v>
      </c>
      <c r="AB43" s="1">
        <f t="shared" si="11"/>
        <v>14803755852.829849</v>
      </c>
      <c r="AC43" s="1">
        <f t="shared" si="11"/>
        <v>15276111232.9097</v>
      </c>
      <c r="AD43" s="1">
        <f t="shared" si="11"/>
        <v>0</v>
      </c>
      <c r="AE43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31" x14ac:dyDescent="0.25">
      <c r="A1" t="str">
        <f t="shared" ref="A1:A11" si="0">L1</f>
        <v>SpaceParentID.sum</v>
      </c>
      <c r="L1" t="s">
        <v>38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31" x14ac:dyDescent="0.25">
      <c r="A2" t="str">
        <f t="shared" si="0"/>
        <v>UNITED LAUNCH ALLIANCE</v>
      </c>
      <c r="L2" t="s">
        <v>33</v>
      </c>
      <c r="M2" s="1"/>
      <c r="N2" s="1">
        <v>106995229</v>
      </c>
      <c r="O2" s="1">
        <v>1544599932.52</v>
      </c>
      <c r="P2" s="1">
        <v>1395411122.7453001</v>
      </c>
      <c r="Q2" s="1">
        <v>1876076608.0599</v>
      </c>
      <c r="R2" s="1">
        <v>2742905512.1883998</v>
      </c>
      <c r="S2" s="1">
        <v>1547922532.75</v>
      </c>
      <c r="T2" s="1">
        <v>2883811754.9960999</v>
      </c>
      <c r="U2" s="1">
        <v>2094946023.03</v>
      </c>
      <c r="V2" s="1">
        <v>1862794754.1749001</v>
      </c>
      <c r="W2" s="1">
        <v>2249254439.1999998</v>
      </c>
      <c r="X2" s="1">
        <v>1737973086.23</v>
      </c>
      <c r="Y2" s="1">
        <v>1637040527.4400001</v>
      </c>
      <c r="Z2" s="1">
        <v>1294422079.47</v>
      </c>
      <c r="AA2" s="1">
        <v>722482965.20000005</v>
      </c>
      <c r="AB2" s="1">
        <v>1122698699</v>
      </c>
      <c r="AC2" s="1">
        <v>1057667922.039</v>
      </c>
      <c r="AD2" s="1"/>
      <c r="AE2" s="1"/>
    </row>
    <row r="3" spans="1:31" x14ac:dyDescent="0.25">
      <c r="A3" t="str">
        <f t="shared" si="0"/>
        <v>BOEING</v>
      </c>
      <c r="L3" t="s">
        <v>20</v>
      </c>
      <c r="M3" s="1">
        <v>142399593.25</v>
      </c>
      <c r="N3" s="1">
        <v>864741348.22189999</v>
      </c>
      <c r="O3" s="1">
        <v>113665748.62</v>
      </c>
      <c r="P3" s="1">
        <v>253915041.53909999</v>
      </c>
      <c r="Q3" s="1">
        <v>275034920.69489998</v>
      </c>
      <c r="R3" s="1">
        <v>572159153.80009997</v>
      </c>
      <c r="S3" s="1">
        <v>633656668.13</v>
      </c>
      <c r="T3" s="1">
        <v>675766688.08010006</v>
      </c>
      <c r="U3" s="1">
        <v>732169319.97819996</v>
      </c>
      <c r="V3" s="1">
        <v>913469292.25590003</v>
      </c>
      <c r="W3" s="1">
        <v>969392062.69879997</v>
      </c>
      <c r="X3" s="1">
        <v>1166543019.5998001</v>
      </c>
      <c r="Y3" s="1">
        <v>1025909772.5199</v>
      </c>
      <c r="Z3" s="1">
        <v>948639104.801</v>
      </c>
      <c r="AA3" s="1">
        <v>1074044158.7316</v>
      </c>
      <c r="AB3" s="1">
        <v>1248851201.4349999</v>
      </c>
      <c r="AC3" s="1">
        <v>1053823879.6201</v>
      </c>
      <c r="AD3" s="1"/>
      <c r="AE3" s="1"/>
    </row>
    <row r="4" spans="1:31" x14ac:dyDescent="0.25">
      <c r="A4" t="str">
        <f t="shared" si="0"/>
        <v>SPACEX</v>
      </c>
      <c r="L4" t="s">
        <v>32</v>
      </c>
      <c r="M4" s="1"/>
      <c r="N4" s="1">
        <v>20000</v>
      </c>
      <c r="O4" s="1">
        <v>25657217.649999999</v>
      </c>
      <c r="P4" s="1">
        <v>115342392</v>
      </c>
      <c r="Q4" s="1">
        <v>194582177.50999999</v>
      </c>
      <c r="R4" s="1">
        <v>256277026.80000001</v>
      </c>
      <c r="S4" s="1">
        <v>594242502.10000002</v>
      </c>
      <c r="T4" s="1">
        <v>368133902.89999998</v>
      </c>
      <c r="U4" s="1">
        <v>518605700.06</v>
      </c>
      <c r="V4" s="1">
        <v>654559637.85000002</v>
      </c>
      <c r="W4" s="1">
        <v>623730110.84000003</v>
      </c>
      <c r="X4" s="1">
        <v>785807348.59000003</v>
      </c>
      <c r="Y4" s="1">
        <v>1222581413.0899999</v>
      </c>
      <c r="Z4" s="1">
        <v>1082467036.8</v>
      </c>
      <c r="AA4" s="1">
        <v>2139730885.4937999</v>
      </c>
      <c r="AB4" s="1">
        <v>2736028134.8775001</v>
      </c>
      <c r="AC4" s="1">
        <v>3077664003.0893002</v>
      </c>
      <c r="AD4" s="1"/>
      <c r="AE4" s="1"/>
    </row>
    <row r="5" spans="1:31" x14ac:dyDescent="0.25">
      <c r="A5" t="str">
        <f t="shared" si="0"/>
        <v>NORTHROP GRUMMAN / ORBITAL</v>
      </c>
      <c r="L5" t="s">
        <v>39</v>
      </c>
      <c r="M5" s="1">
        <v>227287988.88</v>
      </c>
      <c r="N5" s="1">
        <v>325107195.35000002</v>
      </c>
      <c r="O5" s="1">
        <v>380318063.26999998</v>
      </c>
      <c r="P5" s="1">
        <v>446501114.23439997</v>
      </c>
      <c r="Q5" s="1">
        <v>552719209.93009996</v>
      </c>
      <c r="R5" s="1">
        <v>606726881.44319999</v>
      </c>
      <c r="S5" s="1">
        <v>458520141.05000001</v>
      </c>
      <c r="T5" s="1">
        <v>916000124.16999996</v>
      </c>
      <c r="U5" s="1">
        <v>939717550.33019996</v>
      </c>
      <c r="V5" s="1">
        <v>1207725629.4760001</v>
      </c>
      <c r="W5" s="1">
        <v>1074474703.5269001</v>
      </c>
      <c r="X5" s="1">
        <v>855238592.01999998</v>
      </c>
      <c r="Y5" s="1">
        <v>971859037.22979999</v>
      </c>
      <c r="Z5" s="1">
        <v>1036044814.4493001</v>
      </c>
      <c r="AA5" s="1">
        <v>879433932.14979994</v>
      </c>
      <c r="AB5" s="1">
        <v>819436988.04939997</v>
      </c>
      <c r="AC5" s="1">
        <v>908686891.9619</v>
      </c>
      <c r="AD5" s="1"/>
      <c r="AE5" s="1"/>
    </row>
    <row r="6" spans="1:31" x14ac:dyDescent="0.25">
      <c r="A6" t="str">
        <f t="shared" si="0"/>
        <v>RUSSIA SPACE AGENCY</v>
      </c>
      <c r="L6" t="s">
        <v>29</v>
      </c>
      <c r="M6" s="1">
        <v>100040612</v>
      </c>
      <c r="N6" s="1">
        <v>199782273</v>
      </c>
      <c r="O6" s="1">
        <v>387192261</v>
      </c>
      <c r="P6" s="1">
        <v>341238820</v>
      </c>
      <c r="Q6" s="1">
        <v>414009402.3398</v>
      </c>
      <c r="R6" s="1">
        <v>586488883.38090003</v>
      </c>
      <c r="S6" s="1">
        <v>285001263</v>
      </c>
      <c r="T6" s="1">
        <v>312278472.29000002</v>
      </c>
      <c r="U6" s="1">
        <v>459872927.36330003</v>
      </c>
      <c r="V6" s="1">
        <v>235823637.52149999</v>
      </c>
      <c r="W6" s="1">
        <v>254927244.28130001</v>
      </c>
      <c r="X6" s="1">
        <v>127459133.88</v>
      </c>
      <c r="Y6" s="1">
        <v>184529617.63999999</v>
      </c>
      <c r="Z6" s="1">
        <v>136408443.41</v>
      </c>
      <c r="AA6" s="1">
        <v>3413944.54</v>
      </c>
      <c r="AB6" s="1">
        <v>2504481</v>
      </c>
      <c r="AC6" s="1">
        <v>6014852</v>
      </c>
      <c r="AD6" s="1"/>
      <c r="AE6" s="1"/>
    </row>
    <row r="7" spans="1:31" x14ac:dyDescent="0.25">
      <c r="A7" t="str">
        <f t="shared" si="0"/>
        <v>SIERRA NEVADA</v>
      </c>
      <c r="L7" t="s">
        <v>31</v>
      </c>
      <c r="M7" s="1"/>
      <c r="N7" s="1">
        <v>99819</v>
      </c>
      <c r="O7" s="1"/>
      <c r="P7" s="1"/>
      <c r="Q7" s="1"/>
      <c r="R7" s="1"/>
      <c r="S7" s="1">
        <v>8100000</v>
      </c>
      <c r="T7" s="1">
        <v>1900000</v>
      </c>
      <c r="U7" s="1"/>
      <c r="V7" s="1">
        <v>73715390.200000003</v>
      </c>
      <c r="W7" s="1">
        <v>117113728.3963</v>
      </c>
      <c r="X7" s="1">
        <v>301313676.94999999</v>
      </c>
      <c r="Y7" s="1">
        <v>109462505.83</v>
      </c>
      <c r="Z7" s="1">
        <v>342906798.38999999</v>
      </c>
      <c r="AA7" s="1">
        <v>51513908.619999997</v>
      </c>
      <c r="AB7" s="1">
        <v>143717224.37</v>
      </c>
      <c r="AC7" s="1">
        <v>51554353.649999999</v>
      </c>
      <c r="AD7" s="1"/>
      <c r="AE7" s="1"/>
    </row>
    <row r="8" spans="1:31" x14ac:dyDescent="0.25">
      <c r="A8" t="str">
        <f t="shared" si="0"/>
        <v>BLUE ORIGIN</v>
      </c>
      <c r="L8" t="s">
        <v>19</v>
      </c>
      <c r="M8" s="1"/>
      <c r="N8" s="1"/>
      <c r="O8" s="1"/>
      <c r="P8" s="1"/>
      <c r="Q8" s="1"/>
      <c r="R8" s="1"/>
      <c r="S8" s="1"/>
      <c r="T8" s="1"/>
      <c r="U8" s="1"/>
      <c r="V8" s="1">
        <v>781920</v>
      </c>
      <c r="W8" s="1">
        <v>664628.46100000001</v>
      </c>
      <c r="X8" s="1">
        <v>352325.96490000002</v>
      </c>
      <c r="Y8" s="1">
        <v>2562119.9752000002</v>
      </c>
      <c r="Z8" s="1">
        <v>230940081.14840001</v>
      </c>
      <c r="AA8" s="1">
        <v>278931819.59960002</v>
      </c>
      <c r="AB8" s="1">
        <v>15123573</v>
      </c>
      <c r="AC8" s="1">
        <v>440844388</v>
      </c>
      <c r="AD8" s="1"/>
      <c r="AE8" s="1"/>
    </row>
    <row r="9" spans="1:31" x14ac:dyDescent="0.25">
      <c r="A9" t="str">
        <f t="shared" si="0"/>
        <v>Other New Space</v>
      </c>
      <c r="L9" t="s">
        <v>40</v>
      </c>
      <c r="M9" s="1"/>
      <c r="N9" s="1"/>
      <c r="O9" s="1"/>
      <c r="P9" s="1"/>
      <c r="Q9" s="1"/>
      <c r="R9" s="1"/>
      <c r="S9" s="1"/>
      <c r="T9" s="1"/>
      <c r="U9" s="1">
        <v>3025000</v>
      </c>
      <c r="V9" s="1">
        <v>3925000</v>
      </c>
      <c r="W9" s="1">
        <v>0</v>
      </c>
      <c r="X9" s="1">
        <v>6530871</v>
      </c>
      <c r="Y9" s="1">
        <v>25000</v>
      </c>
      <c r="Z9" s="1">
        <v>44869139</v>
      </c>
      <c r="AA9" s="1">
        <v>52655051.5</v>
      </c>
      <c r="AB9" s="1">
        <v>37869252</v>
      </c>
      <c r="AC9" s="1">
        <v>109765251</v>
      </c>
      <c r="AD9" s="1"/>
      <c r="AE9" s="1"/>
    </row>
    <row r="10" spans="1:31" x14ac:dyDescent="0.25">
      <c r="A10" t="str">
        <f t="shared" si="0"/>
        <v>Other Residual</v>
      </c>
      <c r="L10" t="s">
        <v>37</v>
      </c>
      <c r="M10" s="1">
        <v>620285.62</v>
      </c>
      <c r="N10" s="1">
        <v>-1458.35</v>
      </c>
      <c r="O10" s="1">
        <v>5260605.7801999999</v>
      </c>
      <c r="P10" s="1">
        <v>6587854</v>
      </c>
      <c r="Q10" s="1">
        <v>229781.27979999999</v>
      </c>
      <c r="R10" s="1">
        <v>981402</v>
      </c>
      <c r="S10" s="1">
        <v>662137</v>
      </c>
      <c r="T10" s="1">
        <v>1305682</v>
      </c>
      <c r="U10" s="1">
        <v>9290917.5600000005</v>
      </c>
      <c r="V10" s="1">
        <v>115360149.43000001</v>
      </c>
      <c r="W10" s="1">
        <v>128376251.34</v>
      </c>
      <c r="X10" s="1">
        <v>141098646.06999999</v>
      </c>
      <c r="Y10" s="1">
        <v>314293582.05000001</v>
      </c>
      <c r="Z10" s="1">
        <v>275771795.61000001</v>
      </c>
      <c r="AA10" s="1">
        <v>569926267.15009999</v>
      </c>
      <c r="AB10" s="1">
        <v>1194575995.4261999</v>
      </c>
      <c r="AC10" s="1">
        <v>1805809020.1465001</v>
      </c>
      <c r="AD10" s="1"/>
      <c r="AE10" s="1"/>
    </row>
    <row r="11" spans="1:31" x14ac:dyDescent="0.25">
      <c r="A11" t="str">
        <f t="shared" si="0"/>
        <v>Grand Total</v>
      </c>
      <c r="L11" t="s">
        <v>36</v>
      </c>
      <c r="M11" s="1">
        <f t="shared" ref="M11:AD11" si="1">SUM(M2:M10)</f>
        <v>470348479.75</v>
      </c>
      <c r="N11" s="1">
        <f t="shared" si="1"/>
        <v>1496744406.2219</v>
      </c>
      <c r="O11" s="1">
        <f t="shared" si="1"/>
        <v>2456693828.8401999</v>
      </c>
      <c r="P11" s="1">
        <f t="shared" si="1"/>
        <v>2558996344.5187998</v>
      </c>
      <c r="Q11" s="1">
        <f t="shared" si="1"/>
        <v>3312652099.8144999</v>
      </c>
      <c r="R11" s="1">
        <f t="shared" si="1"/>
        <v>4765538859.6126003</v>
      </c>
      <c r="S11" s="1">
        <f t="shared" si="1"/>
        <v>3528105244.0300002</v>
      </c>
      <c r="T11" s="1">
        <f t="shared" si="1"/>
        <v>5159196624.4362001</v>
      </c>
      <c r="U11" s="1">
        <f t="shared" si="1"/>
        <v>4757627438.3217001</v>
      </c>
      <c r="V11" s="1">
        <f t="shared" si="1"/>
        <v>5068155410.9082994</v>
      </c>
      <c r="W11" s="1">
        <f t="shared" si="1"/>
        <v>5417933168.7443008</v>
      </c>
      <c r="X11" s="1">
        <f t="shared" si="1"/>
        <v>5122316700.3046999</v>
      </c>
      <c r="Y11" s="1">
        <f t="shared" si="1"/>
        <v>5468263575.7749004</v>
      </c>
      <c r="Z11" s="1">
        <f t="shared" si="1"/>
        <v>5392469293.0787001</v>
      </c>
      <c r="AA11" s="1">
        <f t="shared" si="1"/>
        <v>5772132932.9848995</v>
      </c>
      <c r="AB11" s="1">
        <f t="shared" si="1"/>
        <v>7320805549.1581001</v>
      </c>
      <c r="AC11" s="1">
        <f t="shared" si="1"/>
        <v>8511830561.5067997</v>
      </c>
      <c r="AD11" s="1">
        <f t="shared" si="1"/>
        <v>0</v>
      </c>
      <c r="AE11" s="1"/>
    </row>
    <row r="14" spans="1:31" x14ac:dyDescent="0.25">
      <c r="A14" t="str">
        <f t="shared" ref="A14:A24" si="2">L14</f>
        <v>SpaceParentID.sum</v>
      </c>
      <c r="B14" t="str">
        <f t="shared" ref="B14:B24" si="3">Z14</f>
        <v>2020</v>
      </c>
      <c r="C14" t="str">
        <f t="shared" ref="C14:C24" si="4">AB14</f>
        <v>2022</v>
      </c>
      <c r="D14" t="str">
        <f t="shared" ref="D14:D24" si="5">AC14</f>
        <v>2023</v>
      </c>
      <c r="E14">
        <f t="shared" ref="E14:E24" si="6">AD14</f>
        <v>0</v>
      </c>
      <c r="F14" t="str">
        <f>AB14&amp;"-"&amp;AC14</f>
        <v>2022-2023</v>
      </c>
      <c r="G14" t="str">
        <f>Z14&amp;"-"&amp;AC14</f>
        <v>2020-2023</v>
      </c>
      <c r="H14" t="str">
        <f>AD14&amp;"/"&amp;AC14</f>
        <v>/2023</v>
      </c>
      <c r="I14" t="str">
        <f>"Share "&amp;AC14</f>
        <v>Share 2023</v>
      </c>
      <c r="J14" t="str">
        <f>"Share "&amp;AD14</f>
        <v xml:space="preserve">Share </v>
      </c>
      <c r="L14" t="s">
        <v>38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</row>
    <row r="15" spans="1:31" x14ac:dyDescent="0.25">
      <c r="A15" t="str">
        <f t="shared" si="2"/>
        <v>UNITED LAUNCH ALLIANCE</v>
      </c>
      <c r="B15" s="1">
        <f t="shared" si="3"/>
        <v>1498152111.6665599</v>
      </c>
      <c r="C15" s="1">
        <f t="shared" si="4"/>
        <v>1174058341.37429</v>
      </c>
      <c r="D15" s="1">
        <f t="shared" si="5"/>
        <v>1057667922.039</v>
      </c>
      <c r="E15" s="1">
        <f t="shared" si="6"/>
        <v>0</v>
      </c>
      <c r="F15" s="2">
        <f t="shared" ref="F15:F24" si="7">AC15/AB15-1</f>
        <v>-9.9135124068067682E-2</v>
      </c>
      <c r="G15" s="2">
        <f t="shared" ref="G15:G24" si="8">AC15/Z15-1</f>
        <v>-0.29401833511922948</v>
      </c>
      <c r="H15" s="2">
        <f t="shared" ref="H15:H24" si="9">AD15/AC15</f>
        <v>0</v>
      </c>
      <c r="I15" s="2">
        <f t="shared" ref="I15:I23" si="10">AC15/SUM(AC$14:AC$23)</f>
        <v>6.9236725624283249E-2</v>
      </c>
      <c r="J15" s="2" t="e">
        <f>AD15/SUM(AD14:AD$23)</f>
        <v>#DIV/0!</v>
      </c>
      <c r="L15" t="s">
        <v>33</v>
      </c>
      <c r="M15" s="1"/>
      <c r="N15" s="1">
        <v>148402540.606112</v>
      </c>
      <c r="O15" s="1">
        <v>2120676118.0369799</v>
      </c>
      <c r="P15" s="1">
        <v>1899396026.8854301</v>
      </c>
      <c r="Q15" s="1">
        <v>2503417924.0535898</v>
      </c>
      <c r="R15" s="1">
        <v>3594873051.3328199</v>
      </c>
      <c r="S15" s="1">
        <v>1992564626.25934</v>
      </c>
      <c r="T15" s="1">
        <v>3645680415.6909499</v>
      </c>
      <c r="U15" s="1">
        <v>2621259338.1203899</v>
      </c>
      <c r="V15" s="1">
        <v>2312297699.2005801</v>
      </c>
      <c r="W15" s="1">
        <v>2745664894.4588799</v>
      </c>
      <c r="X15" s="1">
        <v>2075468348.3046701</v>
      </c>
      <c r="Y15" s="1">
        <v>1919446136.4588799</v>
      </c>
      <c r="Z15" s="1">
        <v>1498152111.6665599</v>
      </c>
      <c r="AA15" s="1">
        <v>808373011.56585395</v>
      </c>
      <c r="AB15" s="1">
        <v>1174058341.37429</v>
      </c>
      <c r="AC15" s="1">
        <v>1057667922.039</v>
      </c>
      <c r="AD15" s="1"/>
      <c r="AE15" s="1"/>
    </row>
    <row r="16" spans="1:31" x14ac:dyDescent="0.25">
      <c r="A16" t="str">
        <f t="shared" si="2"/>
        <v>BOEING</v>
      </c>
      <c r="B16" s="1">
        <f t="shared" si="3"/>
        <v>1097946103.21311</v>
      </c>
      <c r="C16" s="1">
        <f t="shared" si="4"/>
        <v>1305981891.2109201</v>
      </c>
      <c r="D16" s="1">
        <f t="shared" si="5"/>
        <v>1053823879.6201</v>
      </c>
      <c r="E16" s="1">
        <f t="shared" si="6"/>
        <v>0</v>
      </c>
      <c r="F16" s="2">
        <f t="shared" si="7"/>
        <v>-0.19307925575983031</v>
      </c>
      <c r="G16" s="2">
        <f t="shared" si="8"/>
        <v>-4.0186147083073998E-2</v>
      </c>
      <c r="H16" s="2">
        <f t="shared" si="9"/>
        <v>0</v>
      </c>
      <c r="I16" s="2">
        <f t="shared" si="10"/>
        <v>6.8985088125688793E-2</v>
      </c>
      <c r="J16" s="2" t="e">
        <f>AD16/SUM(AD14:AD$23)</f>
        <v>#DIV/0!</v>
      </c>
      <c r="L16" t="s">
        <v>20</v>
      </c>
      <c r="M16" s="1">
        <v>201608888.334362</v>
      </c>
      <c r="N16" s="1">
        <v>1199397526.81201</v>
      </c>
      <c r="O16" s="1">
        <v>156058687.73020101</v>
      </c>
      <c r="P16" s="1">
        <v>345622313.88623202</v>
      </c>
      <c r="Q16" s="1">
        <v>367003856.47913003</v>
      </c>
      <c r="R16" s="1">
        <v>749876185.64678204</v>
      </c>
      <c r="S16" s="1">
        <v>815675097.03866696</v>
      </c>
      <c r="T16" s="1">
        <v>854296184.91630304</v>
      </c>
      <c r="U16" s="1">
        <v>916112227.22688401</v>
      </c>
      <c r="V16" s="1">
        <v>1133894616.1619799</v>
      </c>
      <c r="W16" s="1">
        <v>1183336891.1637399</v>
      </c>
      <c r="X16" s="1">
        <v>1393072846.35059</v>
      </c>
      <c r="Y16" s="1">
        <v>1202889309.2207799</v>
      </c>
      <c r="Z16" s="1">
        <v>1097946103.21311</v>
      </c>
      <c r="AA16" s="1">
        <v>1201728418.4800601</v>
      </c>
      <c r="AB16" s="1">
        <v>1305981891.2109201</v>
      </c>
      <c r="AC16" s="1">
        <v>1053823879.6201</v>
      </c>
      <c r="AD16" s="1"/>
      <c r="AE16" s="1"/>
    </row>
    <row r="17" spans="1:31" x14ac:dyDescent="0.25">
      <c r="A17" t="str">
        <f t="shared" si="2"/>
        <v>SPACEX</v>
      </c>
      <c r="B17" s="1">
        <f t="shared" si="3"/>
        <v>1252837310.72894</v>
      </c>
      <c r="C17" s="1">
        <f t="shared" si="4"/>
        <v>2861192105.10251</v>
      </c>
      <c r="D17" s="1">
        <f t="shared" si="5"/>
        <v>3077664003.0893002</v>
      </c>
      <c r="E17" s="1">
        <f t="shared" si="6"/>
        <v>0</v>
      </c>
      <c r="F17" s="2">
        <f t="shared" si="7"/>
        <v>7.5657939080967296E-2</v>
      </c>
      <c r="G17" s="2">
        <f t="shared" si="8"/>
        <v>1.4565551941445762</v>
      </c>
      <c r="H17" s="2">
        <f t="shared" si="9"/>
        <v>0</v>
      </c>
      <c r="I17" s="2">
        <f t="shared" si="10"/>
        <v>0.20146907522243054</v>
      </c>
      <c r="J17" s="2" t="e">
        <f>AD17/SUM(AD14:AD$23)</f>
        <v>#DIV/0!</v>
      </c>
      <c r="L17" t="s">
        <v>32</v>
      </c>
      <c r="M17" s="1"/>
      <c r="N17" s="1">
        <v>27740.029530870401</v>
      </c>
      <c r="O17" s="1">
        <v>35226370.000457898</v>
      </c>
      <c r="P17" s="1">
        <v>157000956.58206299</v>
      </c>
      <c r="Q17" s="1">
        <v>259648517.96945301</v>
      </c>
      <c r="R17" s="1">
        <v>335878641.54459399</v>
      </c>
      <c r="S17" s="1">
        <v>764939177.54444802</v>
      </c>
      <c r="T17" s="1">
        <v>465390488.06818497</v>
      </c>
      <c r="U17" s="1">
        <v>648895016.45421302</v>
      </c>
      <c r="V17" s="1">
        <v>812508592.90750098</v>
      </c>
      <c r="W17" s="1">
        <v>761387346.44865</v>
      </c>
      <c r="X17" s="1">
        <v>938402494.71385098</v>
      </c>
      <c r="Y17" s="1">
        <v>1433488744.1863</v>
      </c>
      <c r="Z17" s="1">
        <v>1252837310.72894</v>
      </c>
      <c r="AA17" s="1">
        <v>2394105858.77035</v>
      </c>
      <c r="AB17" s="1">
        <v>2861192105.10251</v>
      </c>
      <c r="AC17" s="1">
        <v>3077664003.0893002</v>
      </c>
      <c r="AD17" s="1"/>
      <c r="AE17" s="1"/>
    </row>
    <row r="18" spans="1:31" x14ac:dyDescent="0.25">
      <c r="A18" t="str">
        <f t="shared" si="2"/>
        <v>NORTHROP GRUMMAN / ORBITAL</v>
      </c>
      <c r="B18" s="1">
        <f t="shared" si="3"/>
        <v>1199108661.0512199</v>
      </c>
      <c r="C18" s="1">
        <f t="shared" si="4"/>
        <v>856923439.83915198</v>
      </c>
      <c r="D18" s="1">
        <f t="shared" si="5"/>
        <v>908686891.9619</v>
      </c>
      <c r="E18" s="1">
        <f t="shared" si="6"/>
        <v>0</v>
      </c>
      <c r="F18" s="2">
        <f t="shared" si="7"/>
        <v>6.0406157325401555E-2</v>
      </c>
      <c r="G18" s="2">
        <f t="shared" si="8"/>
        <v>-0.24219804136408829</v>
      </c>
      <c r="H18" s="2">
        <f t="shared" si="9"/>
        <v>0</v>
      </c>
      <c r="I18" s="2">
        <f t="shared" si="10"/>
        <v>5.948417618250211E-2</v>
      </c>
      <c r="J18" s="2" t="e">
        <f>AD18/SUM(AD14:AD$23)</f>
        <v>#DIV/0!</v>
      </c>
      <c r="L18" t="s">
        <v>39</v>
      </c>
      <c r="M18" s="1">
        <v>321793607.15870398</v>
      </c>
      <c r="N18" s="1">
        <v>450924159.98537201</v>
      </c>
      <c r="O18" s="1">
        <v>522162028.53182697</v>
      </c>
      <c r="P18" s="1">
        <v>607765287.62952697</v>
      </c>
      <c r="Q18" s="1">
        <v>737543003.928105</v>
      </c>
      <c r="R18" s="1">
        <v>795180915.24749196</v>
      </c>
      <c r="S18" s="1">
        <v>590230450.26713395</v>
      </c>
      <c r="T18" s="1">
        <v>1157996428.74455</v>
      </c>
      <c r="U18" s="1">
        <v>1175802802.03877</v>
      </c>
      <c r="V18" s="1">
        <v>1499156677.3763499</v>
      </c>
      <c r="W18" s="1">
        <v>1311611270.84725</v>
      </c>
      <c r="X18" s="1">
        <v>1021316522.13126</v>
      </c>
      <c r="Y18" s="1">
        <v>1139514289.91837</v>
      </c>
      <c r="Z18" s="1">
        <v>1199108661.0512199</v>
      </c>
      <c r="AA18" s="1">
        <v>983982585.677073</v>
      </c>
      <c r="AB18" s="1">
        <v>856923439.83915198</v>
      </c>
      <c r="AC18" s="1">
        <v>908686891.9619</v>
      </c>
      <c r="AD18" s="1"/>
      <c r="AE18" s="1"/>
    </row>
    <row r="19" spans="1:31" x14ac:dyDescent="0.25">
      <c r="A19" t="str">
        <f t="shared" si="2"/>
        <v>RUSSIA SPACE AGENCY</v>
      </c>
      <c r="B19" s="1">
        <f t="shared" si="3"/>
        <v>157877867.49397501</v>
      </c>
      <c r="C19" s="1">
        <f t="shared" si="4"/>
        <v>2619052.4772875099</v>
      </c>
      <c r="D19" s="1">
        <f t="shared" si="5"/>
        <v>6014852</v>
      </c>
      <c r="E19" s="1">
        <f t="shared" si="6"/>
        <v>0</v>
      </c>
      <c r="F19" s="2">
        <f t="shared" si="7"/>
        <v>1.296575594479664</v>
      </c>
      <c r="G19" s="2">
        <f t="shared" si="8"/>
        <v>-0.96190186695909397</v>
      </c>
      <c r="H19" s="2">
        <f t="shared" si="9"/>
        <v>0</v>
      </c>
      <c r="I19" s="2">
        <f t="shared" si="10"/>
        <v>3.9374235420871101E-4</v>
      </c>
      <c r="J19" s="2" t="e">
        <f>AD19/SUM(AD14:AD$23)</f>
        <v>#DIV/0!</v>
      </c>
      <c r="L19" t="s">
        <v>29</v>
      </c>
      <c r="M19" s="1">
        <v>141637178.26215899</v>
      </c>
      <c r="N19" s="1">
        <v>277098307.63822001</v>
      </c>
      <c r="O19" s="1">
        <v>531600036.81458801</v>
      </c>
      <c r="P19" s="1">
        <v>464485088.56079799</v>
      </c>
      <c r="Q19" s="1">
        <v>552450019.41364002</v>
      </c>
      <c r="R19" s="1">
        <v>768656839.40025604</v>
      </c>
      <c r="S19" s="1">
        <v>366868123.61607599</v>
      </c>
      <c r="T19" s="1">
        <v>394778719.06763297</v>
      </c>
      <c r="U19" s="1">
        <v>575406808.55172098</v>
      </c>
      <c r="V19" s="1">
        <v>292729219.48913699</v>
      </c>
      <c r="W19" s="1">
        <v>311189687.15396202</v>
      </c>
      <c r="X19" s="1">
        <v>152210296.100788</v>
      </c>
      <c r="Y19" s="1">
        <v>216362793.531582</v>
      </c>
      <c r="Z19" s="1">
        <v>157877867.49397501</v>
      </c>
      <c r="AA19" s="1">
        <v>3819800.2749513201</v>
      </c>
      <c r="AB19" s="1">
        <v>2619052.4772875099</v>
      </c>
      <c r="AC19" s="1">
        <v>6014852</v>
      </c>
      <c r="AD19" s="1"/>
      <c r="AE19" s="1"/>
    </row>
    <row r="20" spans="1:31" x14ac:dyDescent="0.25">
      <c r="A20" t="str">
        <f t="shared" si="2"/>
        <v>SIERRA NEVADA</v>
      </c>
      <c r="B20" s="1">
        <f t="shared" si="3"/>
        <v>396877148.69877797</v>
      </c>
      <c r="C20" s="1">
        <f t="shared" si="4"/>
        <v>150291797.98734099</v>
      </c>
      <c r="D20" s="1">
        <f t="shared" si="5"/>
        <v>51554353.649999999</v>
      </c>
      <c r="E20" s="1">
        <f t="shared" si="6"/>
        <v>0</v>
      </c>
      <c r="F20" s="2">
        <f t="shared" si="7"/>
        <v>-0.65697160896070717</v>
      </c>
      <c r="G20" s="2">
        <f t="shared" si="8"/>
        <v>-0.87009996967820202</v>
      </c>
      <c r="H20" s="2">
        <f t="shared" si="9"/>
        <v>0</v>
      </c>
      <c r="I20" s="2">
        <f t="shared" si="10"/>
        <v>3.3748349212681301E-3</v>
      </c>
      <c r="J20" s="2" t="e">
        <f>AD20/SUM(AD14:AD$23)</f>
        <v>#DIV/0!</v>
      </c>
      <c r="L20" t="s">
        <v>31</v>
      </c>
      <c r="M20" s="1"/>
      <c r="N20" s="1">
        <v>138449.10038709699</v>
      </c>
      <c r="O20" s="1"/>
      <c r="P20" s="1"/>
      <c r="Q20" s="1"/>
      <c r="R20" s="1"/>
      <c r="S20" s="1">
        <v>10426732.043254901</v>
      </c>
      <c r="T20" s="1">
        <v>2401957.3322746898</v>
      </c>
      <c r="U20" s="1"/>
      <c r="V20" s="1">
        <v>91503332.169642404</v>
      </c>
      <c r="W20" s="1">
        <v>142960728.280826</v>
      </c>
      <c r="X20" s="1">
        <v>359825479.67849499</v>
      </c>
      <c r="Y20" s="1">
        <v>128345865.835751</v>
      </c>
      <c r="Z20" s="1">
        <v>396877148.69877797</v>
      </c>
      <c r="AA20" s="1">
        <v>57637972.733585499</v>
      </c>
      <c r="AB20" s="1">
        <v>150291797.98734099</v>
      </c>
      <c r="AC20" s="1">
        <v>51554353.649999999</v>
      </c>
      <c r="AD20" s="1"/>
      <c r="AE20" s="1"/>
    </row>
    <row r="21" spans="1:31" x14ac:dyDescent="0.25">
      <c r="A21" t="str">
        <f t="shared" si="2"/>
        <v>BLUE ORIGIN</v>
      </c>
      <c r="B21" s="1">
        <f t="shared" si="3"/>
        <v>267287908.42519</v>
      </c>
      <c r="C21" s="1">
        <f t="shared" si="4"/>
        <v>15815424.964728599</v>
      </c>
      <c r="D21" s="1">
        <f t="shared" si="5"/>
        <v>440844388</v>
      </c>
      <c r="E21" s="1">
        <f t="shared" si="6"/>
        <v>0</v>
      </c>
      <c r="F21" s="2">
        <f t="shared" si="7"/>
        <v>26.874330849987697</v>
      </c>
      <c r="G21" s="2">
        <f t="shared" si="8"/>
        <v>0.64932409624278198</v>
      </c>
      <c r="H21" s="2">
        <f t="shared" si="9"/>
        <v>0</v>
      </c>
      <c r="I21" s="2">
        <f t="shared" si="10"/>
        <v>2.8858416993604905E-2</v>
      </c>
      <c r="J21" s="2" t="e">
        <f>AD21/SUM(AD14:AD$23)</f>
        <v>#DIV/0!</v>
      </c>
      <c r="L21" t="s">
        <v>19</v>
      </c>
      <c r="M21" s="1"/>
      <c r="N21" s="1"/>
      <c r="O21" s="1"/>
      <c r="P21" s="1"/>
      <c r="Q21" s="1"/>
      <c r="R21" s="1"/>
      <c r="S21" s="1"/>
      <c r="T21" s="1"/>
      <c r="U21" s="1"/>
      <c r="V21" s="1">
        <v>970601.73317900696</v>
      </c>
      <c r="W21" s="1">
        <v>811311.96249855298</v>
      </c>
      <c r="X21" s="1">
        <v>420743.79300202901</v>
      </c>
      <c r="Y21" s="1">
        <v>3004110.8971396601</v>
      </c>
      <c r="Z21" s="1">
        <v>267287908.42519</v>
      </c>
      <c r="AA21" s="1">
        <v>312091725.19223899</v>
      </c>
      <c r="AB21" s="1">
        <v>15815424.964728599</v>
      </c>
      <c r="AC21" s="1">
        <v>440844388</v>
      </c>
      <c r="AD21" s="1"/>
      <c r="AE21" s="1"/>
    </row>
    <row r="22" spans="1:31" x14ac:dyDescent="0.25">
      <c r="A22" t="str">
        <f t="shared" si="2"/>
        <v>Other New Space</v>
      </c>
      <c r="B22" s="1">
        <f t="shared" si="3"/>
        <v>51931125.4092898</v>
      </c>
      <c r="C22" s="1">
        <f t="shared" si="4"/>
        <v>39601641.323541701</v>
      </c>
      <c r="D22" s="1">
        <f t="shared" si="5"/>
        <v>109765251</v>
      </c>
      <c r="E22" s="1">
        <f t="shared" si="6"/>
        <v>0</v>
      </c>
      <c r="F22" s="2">
        <f t="shared" si="7"/>
        <v>1.7717348910674731</v>
      </c>
      <c r="G22" s="2">
        <f t="shared" si="8"/>
        <v>1.1136697911877804</v>
      </c>
      <c r="H22" s="2">
        <f t="shared" si="9"/>
        <v>0</v>
      </c>
      <c r="I22" s="2">
        <f t="shared" si="10"/>
        <v>7.1854184174523451E-3</v>
      </c>
      <c r="J22" s="2" t="e">
        <f>AD22/SUM(AD14:AD$23)</f>
        <v>#DIV/0!</v>
      </c>
      <c r="L22" t="s">
        <v>40</v>
      </c>
      <c r="M22" s="1"/>
      <c r="N22" s="1"/>
      <c r="O22" s="1"/>
      <c r="P22" s="1"/>
      <c r="Q22" s="1"/>
      <c r="R22" s="1"/>
      <c r="S22" s="1"/>
      <c r="T22" s="1"/>
      <c r="U22" s="1">
        <v>3784970.78714502</v>
      </c>
      <c r="V22" s="1">
        <v>4872124.7732857596</v>
      </c>
      <c r="W22" s="1">
        <v>0</v>
      </c>
      <c r="X22" s="1">
        <v>7799094.3327917</v>
      </c>
      <c r="Y22" s="1">
        <v>29312.746145944599</v>
      </c>
      <c r="Z22" s="1">
        <v>51931125.4092898</v>
      </c>
      <c r="AA22" s="1">
        <v>58914776.687402099</v>
      </c>
      <c r="AB22" s="1">
        <v>39601641.323541701</v>
      </c>
      <c r="AC22" s="1">
        <v>109765251</v>
      </c>
      <c r="AD22" s="1"/>
      <c r="AE22" s="1"/>
    </row>
    <row r="23" spans="1:31" x14ac:dyDescent="0.25">
      <c r="A23" t="str">
        <f t="shared" si="2"/>
        <v>Other Residual</v>
      </c>
      <c r="B23" s="1">
        <f t="shared" si="3"/>
        <v>6159980212.2127304</v>
      </c>
      <c r="C23" s="1">
        <f t="shared" si="4"/>
        <v>8397272158.5500803</v>
      </c>
      <c r="D23" s="1">
        <f t="shared" si="5"/>
        <v>8570089691.5494003</v>
      </c>
      <c r="E23" s="1">
        <f t="shared" si="6"/>
        <v>0</v>
      </c>
      <c r="F23" s="2">
        <f t="shared" si="7"/>
        <v>2.058019910946407E-2</v>
      </c>
      <c r="G23" s="2">
        <f t="shared" si="8"/>
        <v>0.39125279567593507</v>
      </c>
      <c r="H23" s="2">
        <f t="shared" si="9"/>
        <v>0</v>
      </c>
      <c r="I23" s="2">
        <f t="shared" si="10"/>
        <v>0.56101252215856134</v>
      </c>
      <c r="J23" s="2" t="e">
        <f>AD23/SUM(AD14:AD$23)</f>
        <v>#DIV/0!</v>
      </c>
      <c r="L23" t="s">
        <v>37</v>
      </c>
      <c r="M23" s="1">
        <v>2888993298.8722701</v>
      </c>
      <c r="N23" s="1">
        <v>4776429901.1299295</v>
      </c>
      <c r="O23" s="1">
        <v>4796596538.1119299</v>
      </c>
      <c r="P23" s="1">
        <v>4376890717.0911398</v>
      </c>
      <c r="Q23" s="1">
        <v>3507655565.83044</v>
      </c>
      <c r="R23" s="1">
        <v>6382714982.64783</v>
      </c>
      <c r="S23" s="1">
        <v>5249959886.7711401</v>
      </c>
      <c r="T23" s="1">
        <v>7271411267.6289301</v>
      </c>
      <c r="U23" s="1">
        <v>5650568637.4626598</v>
      </c>
      <c r="V23" s="1">
        <v>6480904167.0846205</v>
      </c>
      <c r="W23" s="1">
        <v>4366719664.5906496</v>
      </c>
      <c r="X23" s="1">
        <v>5809307891.8468199</v>
      </c>
      <c r="Y23" s="1">
        <v>6696475515.3189802</v>
      </c>
      <c r="Z23" s="1">
        <v>6159980212.2127304</v>
      </c>
      <c r="AA23" s="1">
        <v>5353518197.5987902</v>
      </c>
      <c r="AB23" s="1">
        <v>8397272158.5500803</v>
      </c>
      <c r="AC23" s="1">
        <v>8570089691.5494003</v>
      </c>
      <c r="AD23" s="1"/>
      <c r="AE23" s="1"/>
    </row>
    <row r="24" spans="1:31" x14ac:dyDescent="0.25">
      <c r="A24" t="str">
        <f t="shared" si="2"/>
        <v>Grand Total</v>
      </c>
      <c r="B24" s="1">
        <f t="shared" si="3"/>
        <v>12081998448.899792</v>
      </c>
      <c r="C24" s="1">
        <f t="shared" si="4"/>
        <v>14803755852.829849</v>
      </c>
      <c r="D24" s="1">
        <f t="shared" si="5"/>
        <v>15276111232.909698</v>
      </c>
      <c r="E24" s="1">
        <f t="shared" si="6"/>
        <v>0</v>
      </c>
      <c r="F24" s="2">
        <f t="shared" si="7"/>
        <v>3.1907806692823559E-2</v>
      </c>
      <c r="G24" s="2">
        <f t="shared" si="8"/>
        <v>0.26436957408323192</v>
      </c>
      <c r="H24" s="2">
        <f t="shared" si="9"/>
        <v>0</v>
      </c>
      <c r="I24" s="2">
        <f>SUM(I$14:I$23)</f>
        <v>1.0000000000000002</v>
      </c>
      <c r="J24" s="2" t="e">
        <f>SUM(J$14:J$23)</f>
        <v>#DIV/0!</v>
      </c>
      <c r="L24" t="s">
        <v>36</v>
      </c>
      <c r="M24" s="1">
        <f t="shared" ref="M24:AD24" si="11">SUM(M15:M23)</f>
        <v>3554032972.6274948</v>
      </c>
      <c r="N24" s="1">
        <f t="shared" si="11"/>
        <v>6852418625.3015614</v>
      </c>
      <c r="O24" s="1">
        <f t="shared" si="11"/>
        <v>8162319779.2259836</v>
      </c>
      <c r="P24" s="1">
        <f t="shared" si="11"/>
        <v>7851160390.635191</v>
      </c>
      <c r="Q24" s="1">
        <f t="shared" si="11"/>
        <v>7927718887.6743584</v>
      </c>
      <c r="R24" s="1">
        <f t="shared" si="11"/>
        <v>12627180615.819775</v>
      </c>
      <c r="S24" s="1">
        <f t="shared" si="11"/>
        <v>9790664093.5400581</v>
      </c>
      <c r="T24" s="1">
        <f t="shared" si="11"/>
        <v>13791955461.448826</v>
      </c>
      <c r="U24" s="1">
        <f t="shared" si="11"/>
        <v>11591829800.641781</v>
      </c>
      <c r="V24" s="1">
        <f t="shared" si="11"/>
        <v>12628837030.896276</v>
      </c>
      <c r="W24" s="1">
        <f t="shared" si="11"/>
        <v>10823681794.906456</v>
      </c>
      <c r="X24" s="1">
        <f t="shared" si="11"/>
        <v>11757823717.252268</v>
      </c>
      <c r="Y24" s="1">
        <f t="shared" si="11"/>
        <v>12739556078.11393</v>
      </c>
      <c r="Z24" s="1">
        <f t="shared" si="11"/>
        <v>12081998448.899792</v>
      </c>
      <c r="AA24" s="1">
        <f t="shared" si="11"/>
        <v>11174172346.980305</v>
      </c>
      <c r="AB24" s="1">
        <f t="shared" si="11"/>
        <v>14803755852.829849</v>
      </c>
      <c r="AC24" s="1">
        <f t="shared" si="11"/>
        <v>15276111232.909698</v>
      </c>
      <c r="AD24" s="1">
        <f t="shared" si="11"/>
        <v>0</v>
      </c>
      <c r="AE24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1"/>
  <sheetViews>
    <sheetView tabSelected="1" workbookViewId="0">
      <pane xSplit="2" ySplit="1" topLeftCell="P65" activePane="bottomRight" state="frozen"/>
      <selection pane="topRight"/>
      <selection pane="bottomLeft"/>
      <selection pane="bottomRight" activeCell="Y77" sqref="Y77"/>
    </sheetView>
  </sheetViews>
  <sheetFormatPr defaultColWidth="11.42578125" defaultRowHeight="15" x14ac:dyDescent="0.25"/>
  <sheetData>
    <row r="1" spans="1:32" x14ac:dyDescent="0.25">
      <c r="A1" t="str">
        <f t="shared" ref="A1:A40" si="0">M1</f>
        <v>SpaceParentID</v>
      </c>
      <c r="B1" t="str">
        <f t="shared" ref="B1:B40" si="1">N1</f>
        <v>SpaceArea</v>
      </c>
      <c r="M1" t="s">
        <v>0</v>
      </c>
      <c r="N1" t="s">
        <v>41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</row>
    <row r="2" spans="1:32" x14ac:dyDescent="0.25">
      <c r="A2" t="str">
        <f t="shared" si="0"/>
        <v>ABL Space</v>
      </c>
      <c r="B2" t="str">
        <f t="shared" si="1"/>
        <v>Space Transp. and Launch</v>
      </c>
      <c r="M2" t="s">
        <v>18</v>
      </c>
      <c r="N2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50000</v>
      </c>
      <c r="AD2" s="1">
        <v>0</v>
      </c>
      <c r="AE2" s="1">
        <v>1005000</v>
      </c>
      <c r="AF2" s="1"/>
    </row>
    <row r="3" spans="1:32" x14ac:dyDescent="0.25">
      <c r="A3" t="str">
        <f t="shared" si="0"/>
        <v>BLUE ORIGIN</v>
      </c>
      <c r="B3" t="str">
        <f t="shared" si="1"/>
        <v>R&amp;D (Space Flight)</v>
      </c>
      <c r="M3" t="s">
        <v>19</v>
      </c>
      <c r="N3" t="s">
        <v>43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1322259</v>
      </c>
      <c r="AB3" s="1">
        <v>229667445</v>
      </c>
      <c r="AC3" s="1">
        <v>274331818</v>
      </c>
      <c r="AD3" s="1">
        <v>10735715</v>
      </c>
      <c r="AE3" s="1">
        <v>425009984</v>
      </c>
      <c r="AF3" s="1"/>
    </row>
    <row r="4" spans="1:32" x14ac:dyDescent="0.25">
      <c r="A4" t="str">
        <f t="shared" si="0"/>
        <v>BLUE ORIGIN</v>
      </c>
      <c r="B4" t="str">
        <f t="shared" si="1"/>
        <v>Space Transp. and Launch</v>
      </c>
      <c r="M4" t="s">
        <v>19</v>
      </c>
      <c r="N4" t="s">
        <v>42</v>
      </c>
      <c r="O4" s="1"/>
      <c r="P4" s="1"/>
      <c r="Q4" s="1"/>
      <c r="R4" s="1"/>
      <c r="S4" s="1"/>
      <c r="T4" s="1"/>
      <c r="U4" s="1"/>
      <c r="V4" s="1"/>
      <c r="W4" s="1"/>
      <c r="X4" s="1">
        <v>781920</v>
      </c>
      <c r="Y4" s="1">
        <v>664628.46100000001</v>
      </c>
      <c r="Z4" s="1">
        <v>352325.96490000002</v>
      </c>
      <c r="AA4" s="1">
        <v>1239860.9752</v>
      </c>
      <c r="AB4" s="1">
        <v>1272636.1484000001</v>
      </c>
      <c r="AC4" s="1">
        <v>4600001.5996000003</v>
      </c>
      <c r="AD4" s="1">
        <v>4387858</v>
      </c>
      <c r="AE4" s="1">
        <v>15834404</v>
      </c>
      <c r="AF4" s="1"/>
    </row>
    <row r="5" spans="1:32" x14ac:dyDescent="0.25">
      <c r="A5" t="str">
        <f t="shared" si="0"/>
        <v>BOEING</v>
      </c>
      <c r="B5" t="str">
        <f t="shared" si="1"/>
        <v>Other Products</v>
      </c>
      <c r="M5" t="s">
        <v>20</v>
      </c>
      <c r="N5" t="s">
        <v>44</v>
      </c>
      <c r="O5" s="1"/>
      <c r="P5" s="1"/>
      <c r="Q5" s="1"/>
      <c r="R5" s="1"/>
      <c r="S5" s="1">
        <v>254000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t="str">
        <f t="shared" si="0"/>
        <v>BOEING</v>
      </c>
      <c r="B6" t="str">
        <f t="shared" si="1"/>
        <v>R&amp;D (Defense)</v>
      </c>
      <c r="M6" t="s">
        <v>20</v>
      </c>
      <c r="N6" t="s">
        <v>45</v>
      </c>
      <c r="O6" s="1">
        <v>1581500</v>
      </c>
      <c r="P6" s="1"/>
      <c r="Q6" s="1"/>
      <c r="R6" s="1"/>
      <c r="S6" s="1">
        <v>528731</v>
      </c>
      <c r="T6" s="1"/>
      <c r="U6" s="1"/>
      <c r="V6" s="1"/>
      <c r="W6" s="1"/>
      <c r="X6" s="1"/>
      <c r="Y6" s="1"/>
      <c r="Z6" s="1">
        <v>0</v>
      </c>
      <c r="AA6" s="1"/>
      <c r="AB6" s="1"/>
      <c r="AC6" s="1"/>
      <c r="AD6" s="1"/>
      <c r="AE6" s="1"/>
      <c r="AF6" s="1"/>
    </row>
    <row r="7" spans="1:32" x14ac:dyDescent="0.25">
      <c r="A7" t="str">
        <f t="shared" si="0"/>
        <v>BOEING</v>
      </c>
      <c r="B7" t="str">
        <f t="shared" si="1"/>
        <v>R&amp;D (Space Flight)</v>
      </c>
      <c r="M7" t="s">
        <v>20</v>
      </c>
      <c r="N7" t="s">
        <v>43</v>
      </c>
      <c r="O7" s="1">
        <v>65613136.210000001</v>
      </c>
      <c r="P7" s="1">
        <v>112906964.6719</v>
      </c>
      <c r="Q7" s="1">
        <v>89692621.469999999</v>
      </c>
      <c r="R7" s="1">
        <v>253915041.53909999</v>
      </c>
      <c r="S7" s="1">
        <v>274252189.69489998</v>
      </c>
      <c r="T7" s="1">
        <v>572159153.80009997</v>
      </c>
      <c r="U7" s="1">
        <v>633656668.13</v>
      </c>
      <c r="V7" s="1">
        <v>674866931.08010006</v>
      </c>
      <c r="W7" s="1">
        <v>683099319.97819996</v>
      </c>
      <c r="X7" s="1">
        <v>836309292.25590003</v>
      </c>
      <c r="Y7" s="1">
        <v>815172062.69879997</v>
      </c>
      <c r="Z7" s="1">
        <v>903501355.59979999</v>
      </c>
      <c r="AA7" s="1">
        <v>815014039.51989996</v>
      </c>
      <c r="AB7" s="1">
        <v>926945681.801</v>
      </c>
      <c r="AC7" s="1">
        <v>1066068565.7316</v>
      </c>
      <c r="AD7" s="1">
        <v>1248767866.4349999</v>
      </c>
      <c r="AE7" s="1">
        <v>1049823879.6201</v>
      </c>
      <c r="AF7" s="1"/>
    </row>
    <row r="8" spans="1:32" x14ac:dyDescent="0.25">
      <c r="A8" t="str">
        <f t="shared" si="0"/>
        <v>BOEING</v>
      </c>
      <c r="B8" t="str">
        <f t="shared" si="1"/>
        <v>Space Transp. and Launch</v>
      </c>
      <c r="M8" t="s">
        <v>20</v>
      </c>
      <c r="N8" t="s">
        <v>42</v>
      </c>
      <c r="O8" s="1"/>
      <c r="P8" s="1"/>
      <c r="Q8" s="1"/>
      <c r="R8" s="1"/>
      <c r="S8" s="1"/>
      <c r="T8" s="1"/>
      <c r="U8" s="1"/>
      <c r="V8" s="1">
        <v>899757</v>
      </c>
      <c r="W8" s="1">
        <v>49070000</v>
      </c>
      <c r="X8" s="1">
        <v>77160000</v>
      </c>
      <c r="Y8" s="1">
        <v>154220000</v>
      </c>
      <c r="Z8" s="1">
        <v>263041664</v>
      </c>
      <c r="AA8" s="1">
        <v>210895733</v>
      </c>
      <c r="AB8" s="1">
        <v>21693423</v>
      </c>
      <c r="AC8" s="1">
        <v>7975593</v>
      </c>
      <c r="AD8" s="1">
        <v>83335</v>
      </c>
      <c r="AE8" s="1">
        <v>4000000</v>
      </c>
      <c r="AF8" s="1"/>
    </row>
    <row r="9" spans="1:32" x14ac:dyDescent="0.25">
      <c r="A9" t="str">
        <f t="shared" si="0"/>
        <v>BOEING</v>
      </c>
      <c r="B9" t="str">
        <f t="shared" si="1"/>
        <v>Space Vehicle Launchers</v>
      </c>
      <c r="M9" t="s">
        <v>20</v>
      </c>
      <c r="N9" t="s">
        <v>46</v>
      </c>
      <c r="O9" s="1">
        <v>724548</v>
      </c>
      <c r="P9" s="1">
        <v>305760025</v>
      </c>
      <c r="Q9" s="1">
        <v>24239975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t="str">
        <f t="shared" si="0"/>
        <v>BOEING</v>
      </c>
      <c r="B10" t="str">
        <f t="shared" si="1"/>
        <v>Space Vehicle Services</v>
      </c>
      <c r="M10" t="s">
        <v>20</v>
      </c>
      <c r="N10" t="s">
        <v>47</v>
      </c>
      <c r="O10" s="1">
        <v>74480409.040000007</v>
      </c>
      <c r="P10" s="1">
        <v>446074358.55000001</v>
      </c>
      <c r="Q10" s="1">
        <v>-266847.84999999998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t="str">
        <f t="shared" si="0"/>
        <v>CALIFORNIA INSTITUTE OF TECHNOLOGY</v>
      </c>
      <c r="B11" t="str">
        <f t="shared" si="1"/>
        <v>R&amp;D (Space Flight)</v>
      </c>
      <c r="M11" t="s">
        <v>21</v>
      </c>
      <c r="N11" t="s">
        <v>43</v>
      </c>
      <c r="O11" s="1"/>
      <c r="P11" s="1"/>
      <c r="Q11" s="1">
        <v>91694</v>
      </c>
      <c r="R11" s="1"/>
      <c r="S11" s="1"/>
      <c r="T11" s="1"/>
      <c r="U11" s="1"/>
      <c r="V11" s="1"/>
      <c r="W11" s="1"/>
      <c r="X11" s="1"/>
      <c r="Y11" s="1">
        <v>76000</v>
      </c>
      <c r="Z11" s="1">
        <v>80000</v>
      </c>
      <c r="AA11" s="1"/>
      <c r="AB11" s="1">
        <v>4081639</v>
      </c>
      <c r="AC11" s="1">
        <v>242156990.94510001</v>
      </c>
      <c r="AD11" s="1">
        <v>670644226.20739996</v>
      </c>
      <c r="AE11" s="1">
        <v>1161676364.1914001</v>
      </c>
      <c r="AF11" s="1"/>
    </row>
    <row r="12" spans="1:32" x14ac:dyDescent="0.25">
      <c r="A12" t="str">
        <f t="shared" si="0"/>
        <v>Firefly Aerospace</v>
      </c>
      <c r="B12" t="str">
        <f t="shared" si="1"/>
        <v>R&amp;D (Space Flight)</v>
      </c>
      <c r="M12" t="s">
        <v>22</v>
      </c>
      <c r="N12" t="s">
        <v>43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25000</v>
      </c>
      <c r="AB12" s="1"/>
      <c r="AC12" s="1">
        <v>49899250.5</v>
      </c>
      <c r="AD12" s="1">
        <v>37869252</v>
      </c>
      <c r="AE12" s="1">
        <v>94871677</v>
      </c>
      <c r="AF12" s="1"/>
    </row>
    <row r="13" spans="1:32" x14ac:dyDescent="0.25">
      <c r="A13" t="str">
        <f t="shared" si="0"/>
        <v>JOHNS HOPKINS UNIVERSITY</v>
      </c>
      <c r="B13" t="str">
        <f t="shared" si="1"/>
        <v>R&amp;D (Space Flight)</v>
      </c>
      <c r="M13" t="s">
        <v>23</v>
      </c>
      <c r="N13" t="s">
        <v>43</v>
      </c>
      <c r="O13" s="1">
        <v>1380500</v>
      </c>
      <c r="P13" s="1"/>
      <c r="Q13" s="1">
        <v>5172587</v>
      </c>
      <c r="R13" s="1">
        <v>5832014</v>
      </c>
      <c r="S13" s="1">
        <v>-308159.72019999998</v>
      </c>
      <c r="T13" s="1">
        <v>-2924</v>
      </c>
      <c r="U13" s="1">
        <v>0</v>
      </c>
      <c r="V13" s="1">
        <v>0</v>
      </c>
      <c r="W13" s="1">
        <v>3156.68</v>
      </c>
      <c r="X13" s="1">
        <v>397037</v>
      </c>
      <c r="Y13" s="1">
        <v>810000</v>
      </c>
      <c r="Z13" s="1">
        <v>2025592</v>
      </c>
      <c r="AA13" s="1">
        <v>198207</v>
      </c>
      <c r="AB13" s="1">
        <v>-198207</v>
      </c>
      <c r="AC13" s="1">
        <v>86141574.125</v>
      </c>
      <c r="AD13" s="1">
        <v>322071693.96880001</v>
      </c>
      <c r="AE13" s="1">
        <v>463730916.9551</v>
      </c>
      <c r="AF13" s="1"/>
    </row>
    <row r="14" spans="1:32" x14ac:dyDescent="0.25">
      <c r="A14" t="str">
        <f t="shared" si="0"/>
        <v>MAXAR TECHNOLOGIES</v>
      </c>
      <c r="B14" t="str">
        <f t="shared" si="1"/>
        <v>R&amp;D (Space Flight)</v>
      </c>
      <c r="M14" t="s">
        <v>24</v>
      </c>
      <c r="N14" t="s">
        <v>43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499886</v>
      </c>
      <c r="AA14" s="1">
        <v>151162315.43000001</v>
      </c>
      <c r="AB14" s="1">
        <v>92040334.370000005</v>
      </c>
      <c r="AC14" s="1">
        <v>81884308.200000003</v>
      </c>
      <c r="AD14" s="1">
        <v>189619023</v>
      </c>
      <c r="AE14" s="1">
        <v>177764326</v>
      </c>
      <c r="AF14" s="1"/>
    </row>
    <row r="15" spans="1:32" x14ac:dyDescent="0.25">
      <c r="A15" t="str">
        <f t="shared" si="0"/>
        <v>MAXAR TECHNOLOGIES</v>
      </c>
      <c r="B15" t="str">
        <f t="shared" si="1"/>
        <v>Space Transp. and Launch</v>
      </c>
      <c r="M15" t="s">
        <v>24</v>
      </c>
      <c r="N15" t="s">
        <v>42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20650088</v>
      </c>
      <c r="AB15" s="1">
        <v>29703228</v>
      </c>
      <c r="AC15" s="1">
        <v>5885887</v>
      </c>
      <c r="AD15" s="1">
        <v>12241052.25</v>
      </c>
      <c r="AE15" s="1">
        <v>2637413</v>
      </c>
      <c r="AF15" s="1"/>
    </row>
    <row r="16" spans="1:32" x14ac:dyDescent="0.25">
      <c r="A16" t="str">
        <f t="shared" si="0"/>
        <v>MDA</v>
      </c>
      <c r="B16" t="str">
        <f t="shared" si="1"/>
        <v>R&amp;D (Space Flight)</v>
      </c>
      <c r="M16" t="s">
        <v>25</v>
      </c>
      <c r="N16" t="s">
        <v>43</v>
      </c>
      <c r="O16" s="1">
        <v>27500</v>
      </c>
      <c r="P16" s="1">
        <v>-1458.35</v>
      </c>
      <c r="Q16" s="1">
        <v>1458.35</v>
      </c>
      <c r="R16" s="1">
        <v>50000</v>
      </c>
      <c r="S16" s="1">
        <v>0</v>
      </c>
      <c r="T16" s="1"/>
      <c r="U16" s="1"/>
      <c r="V16" s="1">
        <v>949851</v>
      </c>
      <c r="W16" s="1">
        <v>0</v>
      </c>
      <c r="X16" s="1">
        <v>1152922</v>
      </c>
      <c r="Y16" s="1">
        <v>2983409</v>
      </c>
      <c r="Z16" s="1">
        <v>249996</v>
      </c>
      <c r="AA16" s="1"/>
      <c r="AB16" s="1"/>
      <c r="AC16" s="1"/>
      <c r="AD16" s="1"/>
      <c r="AE16" s="1"/>
      <c r="AF16" s="1"/>
    </row>
    <row r="17" spans="1:32" x14ac:dyDescent="0.25">
      <c r="A17" t="str">
        <f t="shared" si="0"/>
        <v>MDA</v>
      </c>
      <c r="B17" t="str">
        <f t="shared" si="1"/>
        <v>Space Transp. and Launch</v>
      </c>
      <c r="M17" t="s">
        <v>25</v>
      </c>
      <c r="N17" t="s">
        <v>42</v>
      </c>
      <c r="O17" s="1"/>
      <c r="P17" s="1"/>
      <c r="Q17" s="1"/>
      <c r="R17" s="1"/>
      <c r="S17" s="1"/>
      <c r="T17" s="1"/>
      <c r="U17" s="1"/>
      <c r="V17" s="1">
        <v>889426</v>
      </c>
      <c r="W17" s="1">
        <v>0</v>
      </c>
      <c r="X17" s="1">
        <v>50000</v>
      </c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t="str">
        <f t="shared" si="0"/>
        <v>NORTHROP GRUMMAN</v>
      </c>
      <c r="B18" t="str">
        <f t="shared" si="1"/>
        <v>Other Products</v>
      </c>
      <c r="M18" t="s">
        <v>26</v>
      </c>
      <c r="N18" t="s">
        <v>44</v>
      </c>
      <c r="O18" s="1"/>
      <c r="P18" s="1"/>
      <c r="Q18" s="1"/>
      <c r="R18" s="1"/>
      <c r="S18" s="1">
        <v>112150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t="str">
        <f t="shared" si="0"/>
        <v>NORTHROP GRUMMAN</v>
      </c>
      <c r="B19" t="str">
        <f t="shared" si="1"/>
        <v>R&amp;D (Space Flight)</v>
      </c>
      <c r="M19" t="s">
        <v>26</v>
      </c>
      <c r="N19" t="s">
        <v>43</v>
      </c>
      <c r="O19" s="1">
        <v>227583859.88</v>
      </c>
      <c r="P19" s="1">
        <v>298184254.69999999</v>
      </c>
      <c r="Q19" s="1">
        <v>307561285.26999998</v>
      </c>
      <c r="R19" s="1">
        <v>256561259</v>
      </c>
      <c r="S19" s="1">
        <v>269417903.31010002</v>
      </c>
      <c r="T19" s="1">
        <v>279280331.5625</v>
      </c>
      <c r="U19" s="1">
        <v>339180918.24000001</v>
      </c>
      <c r="V19" s="1">
        <v>371591852.20999998</v>
      </c>
      <c r="W19" s="1">
        <v>328751427.3502</v>
      </c>
      <c r="X19" s="1">
        <v>316833641.71579999</v>
      </c>
      <c r="Y19" s="1">
        <v>307253224.32810003</v>
      </c>
      <c r="Z19" s="1">
        <v>250950653.59</v>
      </c>
      <c r="AA19" s="1">
        <v>473860552.72979999</v>
      </c>
      <c r="AB19" s="1">
        <v>544225703.68929994</v>
      </c>
      <c r="AC19" s="1">
        <v>466678984.50980002</v>
      </c>
      <c r="AD19" s="1">
        <v>329818741.31940001</v>
      </c>
      <c r="AE19" s="1">
        <v>412553271.9619</v>
      </c>
      <c r="AF19" s="1"/>
    </row>
    <row r="20" spans="1:32" x14ac:dyDescent="0.25">
      <c r="A20" t="str">
        <f t="shared" si="0"/>
        <v>NORTHROP GRUMMAN</v>
      </c>
      <c r="B20" t="str">
        <f t="shared" si="1"/>
        <v>Space Transp. and Launch</v>
      </c>
      <c r="M20" t="s">
        <v>26</v>
      </c>
      <c r="N20" t="s">
        <v>42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497998484.5</v>
      </c>
      <c r="AB20" s="1">
        <v>491819110.75999999</v>
      </c>
      <c r="AC20" s="1">
        <v>412754947.63999999</v>
      </c>
      <c r="AD20" s="1">
        <v>489618246.73000002</v>
      </c>
      <c r="AE20" s="1">
        <v>496133620</v>
      </c>
      <c r="AF20" s="1"/>
    </row>
    <row r="21" spans="1:32" x14ac:dyDescent="0.25">
      <c r="A21" t="str">
        <f t="shared" si="0"/>
        <v>ORBITAL SCIENCES</v>
      </c>
      <c r="B21" t="str">
        <f t="shared" si="1"/>
        <v>R&amp;D (Space Flight)</v>
      </c>
      <c r="M21" t="s">
        <v>27</v>
      </c>
      <c r="N21" t="s">
        <v>43</v>
      </c>
      <c r="O21" s="1">
        <v>-400000</v>
      </c>
      <c r="P21" s="1">
        <v>348566</v>
      </c>
      <c r="Q21" s="1">
        <v>922698</v>
      </c>
      <c r="R21" s="1">
        <v>400000</v>
      </c>
      <c r="S21" s="1">
        <v>615066</v>
      </c>
      <c r="T21" s="1"/>
      <c r="U21" s="1"/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t="str">
        <f t="shared" si="0"/>
        <v>ORBITAL SCIENCES</v>
      </c>
      <c r="B22" t="str">
        <f t="shared" si="1"/>
        <v>Space Transp. and Launch</v>
      </c>
      <c r="M22" t="s">
        <v>27</v>
      </c>
      <c r="N22" t="s">
        <v>42</v>
      </c>
      <c r="O22" s="1">
        <v>104129</v>
      </c>
      <c r="P22" s="1">
        <v>26574374.649999999</v>
      </c>
      <c r="Q22" s="1">
        <v>71834080</v>
      </c>
      <c r="R22" s="1">
        <v>189539855.2344</v>
      </c>
      <c r="S22" s="1">
        <v>282574090.62</v>
      </c>
      <c r="T22" s="1">
        <v>327446549.88069999</v>
      </c>
      <c r="U22" s="1">
        <v>119339222.81</v>
      </c>
      <c r="V22" s="1">
        <v>544408271.96000004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t="str">
        <f t="shared" si="0"/>
        <v>Orbital ATK</v>
      </c>
      <c r="B23" t="str">
        <f t="shared" si="1"/>
        <v>R&amp;D (Space Flight)</v>
      </c>
      <c r="M23" t="s">
        <v>28</v>
      </c>
      <c r="N23" t="s">
        <v>43</v>
      </c>
      <c r="O23" s="1"/>
      <c r="P23" s="1"/>
      <c r="Q23" s="1"/>
      <c r="R23" s="1"/>
      <c r="S23" s="1"/>
      <c r="T23" s="1"/>
      <c r="U23" s="1"/>
      <c r="V23" s="1"/>
      <c r="W23" s="1">
        <v>1674286.81</v>
      </c>
      <c r="X23" s="1">
        <v>10814447.3902</v>
      </c>
      <c r="Y23" s="1">
        <v>23746967.698800001</v>
      </c>
      <c r="Z23" s="1">
        <v>310981808.64999998</v>
      </c>
      <c r="AA23" s="1"/>
      <c r="AB23" s="1"/>
      <c r="AC23" s="1"/>
      <c r="AD23" s="1"/>
      <c r="AE23" s="1"/>
      <c r="AF23" s="1"/>
    </row>
    <row r="24" spans="1:32" x14ac:dyDescent="0.25">
      <c r="A24" t="str">
        <f t="shared" si="0"/>
        <v>Orbital ATK</v>
      </c>
      <c r="B24" t="str">
        <f t="shared" si="1"/>
        <v>Space Transp. and Launch</v>
      </c>
      <c r="M24" t="s">
        <v>28</v>
      </c>
      <c r="N24" t="s">
        <v>42</v>
      </c>
      <c r="O24" s="1"/>
      <c r="P24" s="1"/>
      <c r="Q24" s="1"/>
      <c r="R24" s="1"/>
      <c r="S24" s="1"/>
      <c r="T24" s="1"/>
      <c r="U24" s="1"/>
      <c r="V24" s="1"/>
      <c r="W24" s="1">
        <v>370259829.17000002</v>
      </c>
      <c r="X24" s="1">
        <v>618845533.37</v>
      </c>
      <c r="Y24" s="1">
        <v>479194216.5</v>
      </c>
      <c r="Z24" s="1">
        <v>293306129.77999997</v>
      </c>
      <c r="AA24" s="1"/>
      <c r="AB24" s="1"/>
      <c r="AC24" s="1"/>
      <c r="AD24" s="1"/>
      <c r="AE24" s="1"/>
      <c r="AF24" s="1"/>
    </row>
    <row r="25" spans="1:32" x14ac:dyDescent="0.25">
      <c r="A25" t="str">
        <f t="shared" si="0"/>
        <v>Orbital ATK</v>
      </c>
      <c r="B25" t="str">
        <f t="shared" si="1"/>
        <v>Space Vehicle Launchers</v>
      </c>
      <c r="M25" t="s">
        <v>28</v>
      </c>
      <c r="N25" t="s">
        <v>46</v>
      </c>
      <c r="O25" s="1"/>
      <c r="P25" s="1"/>
      <c r="Q25" s="1"/>
      <c r="R25" s="1"/>
      <c r="S25" s="1"/>
      <c r="T25" s="1"/>
      <c r="U25" s="1"/>
      <c r="V25" s="1"/>
      <c r="W25" s="1">
        <v>239032007</v>
      </c>
      <c r="X25" s="1">
        <v>261232007</v>
      </c>
      <c r="Y25" s="1">
        <v>264280295</v>
      </c>
      <c r="Z25" s="1"/>
      <c r="AA25" s="1"/>
      <c r="AB25" s="1"/>
      <c r="AC25" s="1"/>
      <c r="AD25" s="1"/>
      <c r="AE25" s="1"/>
      <c r="AF25" s="1"/>
    </row>
    <row r="26" spans="1:32" x14ac:dyDescent="0.25">
      <c r="A26" t="str">
        <f t="shared" si="0"/>
        <v>RUSSIA SPACE AGENCY</v>
      </c>
      <c r="B26" t="str">
        <f t="shared" si="1"/>
        <v>R&amp;D (All Other)</v>
      </c>
      <c r="M26" t="s">
        <v>29</v>
      </c>
      <c r="N26" t="s">
        <v>48</v>
      </c>
      <c r="O26" s="1"/>
      <c r="P26" s="1"/>
      <c r="Q26" s="1"/>
      <c r="R26" s="1">
        <v>341238820</v>
      </c>
      <c r="S26" s="1">
        <v>414009402.3398</v>
      </c>
      <c r="T26" s="1">
        <v>586488883.38090003</v>
      </c>
      <c r="U26" s="1">
        <v>285001263</v>
      </c>
      <c r="V26" s="1">
        <v>312278472.29000002</v>
      </c>
      <c r="W26" s="1">
        <v>459872927.36330003</v>
      </c>
      <c r="X26" s="1">
        <v>235823637.52149999</v>
      </c>
      <c r="Y26" s="1">
        <v>254927244.28130001</v>
      </c>
      <c r="Z26" s="1"/>
      <c r="AA26" s="1"/>
      <c r="AB26" s="1"/>
      <c r="AC26" s="1"/>
      <c r="AD26" s="1"/>
      <c r="AE26" s="1"/>
      <c r="AF26" s="1"/>
    </row>
    <row r="27" spans="1:32" x14ac:dyDescent="0.25">
      <c r="A27" t="str">
        <f t="shared" si="0"/>
        <v>RUSSIA SPACE AGENCY</v>
      </c>
      <c r="B27" t="str">
        <f t="shared" si="1"/>
        <v>Space Vehicle Services</v>
      </c>
      <c r="M27" t="s">
        <v>29</v>
      </c>
      <c r="N27" t="s">
        <v>47</v>
      </c>
      <c r="O27" s="1">
        <v>100040612</v>
      </c>
      <c r="P27" s="1">
        <v>199782273</v>
      </c>
      <c r="Q27" s="1">
        <v>387192261</v>
      </c>
      <c r="R27" s="1"/>
      <c r="S27" s="1"/>
      <c r="T27" s="1"/>
      <c r="U27" s="1"/>
      <c r="V27" s="1"/>
      <c r="W27" s="1"/>
      <c r="X27" s="1"/>
      <c r="Y27" s="1"/>
      <c r="Z27" s="1">
        <v>127459133.88</v>
      </c>
      <c r="AA27" s="1">
        <v>184529617.63999999</v>
      </c>
      <c r="AB27" s="1">
        <v>136408443.41</v>
      </c>
      <c r="AC27" s="1">
        <v>3413944.54</v>
      </c>
      <c r="AD27" s="1">
        <v>2504481</v>
      </c>
      <c r="AE27" s="1">
        <v>6014852</v>
      </c>
      <c r="AF27" s="1"/>
    </row>
    <row r="28" spans="1:32" x14ac:dyDescent="0.25">
      <c r="A28" t="str">
        <f t="shared" si="0"/>
        <v>Rocket Lab</v>
      </c>
      <c r="B28" t="str">
        <f t="shared" si="1"/>
        <v>Space Transp. and Launch</v>
      </c>
      <c r="M28" t="s">
        <v>30</v>
      </c>
      <c r="N28" t="s">
        <v>42</v>
      </c>
      <c r="O28" s="1"/>
      <c r="P28" s="1"/>
      <c r="Q28" s="1"/>
      <c r="R28" s="1"/>
      <c r="S28" s="1"/>
      <c r="T28" s="1"/>
      <c r="U28" s="1"/>
      <c r="V28" s="1"/>
      <c r="W28" s="1">
        <v>3025000</v>
      </c>
      <c r="X28" s="1">
        <v>3925000</v>
      </c>
      <c r="Y28" s="1">
        <v>0</v>
      </c>
      <c r="Z28" s="1">
        <v>6530871</v>
      </c>
      <c r="AA28" s="1">
        <v>0</v>
      </c>
      <c r="AB28" s="1">
        <v>9819139</v>
      </c>
      <c r="AC28" s="1">
        <v>456010</v>
      </c>
      <c r="AD28" s="1">
        <v>0</v>
      </c>
      <c r="AE28" s="1">
        <v>14099000</v>
      </c>
      <c r="AF28" s="1"/>
    </row>
    <row r="29" spans="1:32" x14ac:dyDescent="0.25">
      <c r="A29" t="str">
        <f t="shared" si="0"/>
        <v>SIERRA NEVADA</v>
      </c>
      <c r="B29" t="str">
        <f t="shared" si="1"/>
        <v>R&amp;D (Space Flight)</v>
      </c>
      <c r="M29" t="s">
        <v>31</v>
      </c>
      <c r="N29" t="s">
        <v>43</v>
      </c>
      <c r="O29" s="1"/>
      <c r="P29" s="1">
        <v>99819</v>
      </c>
      <c r="Q29" s="1"/>
      <c r="R29" s="1"/>
      <c r="S29" s="1"/>
      <c r="T29" s="1"/>
      <c r="U29" s="1">
        <v>8100000</v>
      </c>
      <c r="V29" s="1">
        <v>1900000</v>
      </c>
      <c r="W29" s="1"/>
      <c r="X29" s="1"/>
      <c r="Y29" s="1">
        <v>4871429.1562999999</v>
      </c>
      <c r="Z29" s="1">
        <v>7760156</v>
      </c>
      <c r="AA29" s="1">
        <v>3625142</v>
      </c>
      <c r="AB29" s="1">
        <v>8264211.7599999998</v>
      </c>
      <c r="AC29" s="1">
        <v>10487299.16</v>
      </c>
      <c r="AD29" s="1">
        <v>12242875.060000001</v>
      </c>
      <c r="AE29" s="1">
        <v>7300020</v>
      </c>
      <c r="AF29" s="1"/>
    </row>
    <row r="30" spans="1:32" x14ac:dyDescent="0.25">
      <c r="A30" t="str">
        <f t="shared" si="0"/>
        <v>SIERRA NEVADA</v>
      </c>
      <c r="B30" t="str">
        <f t="shared" si="1"/>
        <v>Space Transp. and Launch</v>
      </c>
      <c r="M30" t="s">
        <v>31</v>
      </c>
      <c r="N30" t="s">
        <v>42</v>
      </c>
      <c r="O30" s="1"/>
      <c r="P30" s="1"/>
      <c r="Q30" s="1"/>
      <c r="R30" s="1"/>
      <c r="S30" s="1"/>
      <c r="T30" s="1"/>
      <c r="U30" s="1"/>
      <c r="V30" s="1"/>
      <c r="W30" s="1"/>
      <c r="X30" s="1">
        <v>73715390.200000003</v>
      </c>
      <c r="Y30" s="1">
        <v>112242299.23999999</v>
      </c>
      <c r="Z30" s="1">
        <v>293553520.94999999</v>
      </c>
      <c r="AA30" s="1">
        <v>105837363.83</v>
      </c>
      <c r="AB30" s="1">
        <v>334642586.63</v>
      </c>
      <c r="AC30" s="1">
        <v>41026609.460000001</v>
      </c>
      <c r="AD30" s="1">
        <v>131474349.31</v>
      </c>
      <c r="AE30" s="1">
        <v>44254333.649999999</v>
      </c>
      <c r="AF30" s="1"/>
    </row>
    <row r="31" spans="1:32" x14ac:dyDescent="0.25">
      <c r="A31" t="str">
        <f t="shared" si="0"/>
        <v>SPACEX</v>
      </c>
      <c r="B31" t="str">
        <f t="shared" si="1"/>
        <v>R&amp;D (Space Flight)</v>
      </c>
      <c r="M31" t="s">
        <v>32</v>
      </c>
      <c r="N31" t="s">
        <v>43</v>
      </c>
      <c r="O31" s="1"/>
      <c r="P31" s="1"/>
      <c r="Q31" s="1">
        <v>129905.65</v>
      </c>
      <c r="R31" s="1">
        <v>0</v>
      </c>
      <c r="S31" s="1">
        <v>294921</v>
      </c>
      <c r="T31" s="1">
        <v>0</v>
      </c>
      <c r="U31" s="1">
        <v>8100000</v>
      </c>
      <c r="V31" s="1">
        <v>1469525</v>
      </c>
      <c r="W31" s="1"/>
      <c r="X31" s="1"/>
      <c r="Y31" s="1"/>
      <c r="Z31" s="1"/>
      <c r="AA31" s="1">
        <v>498535.7</v>
      </c>
      <c r="AB31" s="1">
        <v>96828183</v>
      </c>
      <c r="AC31" s="1">
        <v>397767413.24000001</v>
      </c>
      <c r="AD31" s="1">
        <v>867828515.61000001</v>
      </c>
      <c r="AE31" s="1">
        <v>978161481.12</v>
      </c>
      <c r="AF31" s="1"/>
    </row>
    <row r="32" spans="1:32" x14ac:dyDescent="0.25">
      <c r="A32" t="str">
        <f t="shared" si="0"/>
        <v>SPACEX</v>
      </c>
      <c r="B32" t="str">
        <f t="shared" si="1"/>
        <v>Space Transp. and Launch</v>
      </c>
      <c r="M32" t="s">
        <v>32</v>
      </c>
      <c r="N32" t="s">
        <v>42</v>
      </c>
      <c r="O32" s="1"/>
      <c r="P32" s="1">
        <v>20000</v>
      </c>
      <c r="Q32" s="1">
        <v>25527312</v>
      </c>
      <c r="R32" s="1">
        <v>115342392</v>
      </c>
      <c r="S32" s="1">
        <v>194287256.50999999</v>
      </c>
      <c r="T32" s="1">
        <v>256277026.80000001</v>
      </c>
      <c r="U32" s="1">
        <v>586142502.10000002</v>
      </c>
      <c r="V32" s="1">
        <v>366664377.89999998</v>
      </c>
      <c r="W32" s="1">
        <v>518605700.06</v>
      </c>
      <c r="X32" s="1">
        <v>654559637.85000002</v>
      </c>
      <c r="Y32" s="1">
        <v>623730110.84000003</v>
      </c>
      <c r="Z32" s="1">
        <v>785807348.59000003</v>
      </c>
      <c r="AA32" s="1">
        <v>1222082877.3900001</v>
      </c>
      <c r="AB32" s="1">
        <v>985638853.79999995</v>
      </c>
      <c r="AC32" s="1">
        <v>1741963472.2537999</v>
      </c>
      <c r="AD32" s="1">
        <v>1868199619.2674999</v>
      </c>
      <c r="AE32" s="1">
        <v>2099502521.9693</v>
      </c>
      <c r="AF32" s="1"/>
    </row>
    <row r="33" spans="1:32" x14ac:dyDescent="0.25">
      <c r="A33" t="str">
        <f t="shared" si="0"/>
        <v>UNITED LAUNCH ALLIANCE</v>
      </c>
      <c r="B33" t="str">
        <f t="shared" si="1"/>
        <v>R&amp;D (Space Flight)</v>
      </c>
      <c r="M33" t="s">
        <v>33</v>
      </c>
      <c r="N33" t="s">
        <v>43</v>
      </c>
      <c r="O33" s="1"/>
      <c r="P33" s="1"/>
      <c r="Q33" s="1">
        <v>65249720</v>
      </c>
      <c r="R33" s="1">
        <v>932014.1875</v>
      </c>
      <c r="S33" s="1">
        <v>821470</v>
      </c>
      <c r="T33" s="1">
        <v>0</v>
      </c>
      <c r="U33" s="1"/>
      <c r="V33" s="1"/>
      <c r="W33" s="1">
        <v>120000</v>
      </c>
      <c r="X33" s="1"/>
      <c r="Y33" s="1"/>
      <c r="Z33" s="1"/>
      <c r="AA33" s="1"/>
      <c r="AB33" s="1"/>
      <c r="AC33" s="1">
        <v>4313491</v>
      </c>
      <c r="AD33" s="1">
        <v>12756861</v>
      </c>
      <c r="AE33" s="1">
        <v>16626322</v>
      </c>
      <c r="AF33" s="1"/>
    </row>
    <row r="34" spans="1:32" x14ac:dyDescent="0.25">
      <c r="A34" t="str">
        <f t="shared" si="0"/>
        <v>UNITED LAUNCH ALLIANCE</v>
      </c>
      <c r="B34" t="str">
        <f t="shared" si="1"/>
        <v>Space Transp. and Launch</v>
      </c>
      <c r="M34" t="s">
        <v>33</v>
      </c>
      <c r="N34" t="s">
        <v>42</v>
      </c>
      <c r="O34" s="1"/>
      <c r="P34" s="1">
        <v>106995229</v>
      </c>
      <c r="Q34" s="1">
        <v>275818870.87</v>
      </c>
      <c r="R34" s="1">
        <v>293541837.0625</v>
      </c>
      <c r="S34" s="1">
        <v>344586117</v>
      </c>
      <c r="T34" s="1">
        <v>314903100</v>
      </c>
      <c r="U34" s="1">
        <v>1340792533</v>
      </c>
      <c r="V34" s="1">
        <v>2795051157.9960999</v>
      </c>
      <c r="W34" s="1">
        <v>2098230501.6800001</v>
      </c>
      <c r="X34" s="1">
        <v>1870289917.8302</v>
      </c>
      <c r="Y34" s="1">
        <v>2250294439.1999998</v>
      </c>
      <c r="Z34" s="1">
        <v>1740882086.51</v>
      </c>
      <c r="AA34" s="1">
        <v>1632698098.29</v>
      </c>
      <c r="AB34" s="1">
        <v>1294422079.47</v>
      </c>
      <c r="AC34" s="1">
        <v>718185196.52999997</v>
      </c>
      <c r="AD34" s="1">
        <v>1109948748.9400001</v>
      </c>
      <c r="AE34" s="1">
        <v>1041630672.8203</v>
      </c>
      <c r="AF34" s="1"/>
    </row>
    <row r="35" spans="1:32" x14ac:dyDescent="0.25">
      <c r="A35" t="str">
        <f t="shared" si="0"/>
        <v>UNITED LAUNCH ALLIANCE</v>
      </c>
      <c r="B35" t="str">
        <f t="shared" si="1"/>
        <v>Space Vehicle Launchers</v>
      </c>
      <c r="M35" t="s">
        <v>33</v>
      </c>
      <c r="N35" t="s">
        <v>46</v>
      </c>
      <c r="O35" s="1"/>
      <c r="P35" s="1"/>
      <c r="Q35" s="1">
        <v>216520628</v>
      </c>
      <c r="R35" s="1">
        <v>117056900</v>
      </c>
      <c r="S35" s="1">
        <v>630976</v>
      </c>
      <c r="T35" s="1">
        <v>0</v>
      </c>
      <c r="U35" s="1"/>
      <c r="V35" s="1"/>
      <c r="W35" s="1"/>
      <c r="X35" s="1">
        <v>-16444256</v>
      </c>
      <c r="Y35" s="1"/>
      <c r="Z35" s="1"/>
      <c r="AA35" s="1"/>
      <c r="AB35" s="1"/>
      <c r="AC35" s="1">
        <v>-15722.33</v>
      </c>
      <c r="AD35" s="1"/>
      <c r="AE35" s="1"/>
      <c r="AF35" s="1"/>
    </row>
    <row r="36" spans="1:32" x14ac:dyDescent="0.25">
      <c r="A36" t="str">
        <f t="shared" si="0"/>
        <v>UNITED LAUNCH ALLIANCE</v>
      </c>
      <c r="B36" t="str">
        <f t="shared" si="1"/>
        <v>Space Vehicle Services</v>
      </c>
      <c r="M36" t="s">
        <v>33</v>
      </c>
      <c r="N36" t="s">
        <v>47</v>
      </c>
      <c r="O36" s="1"/>
      <c r="P36" s="1"/>
      <c r="Q36" s="1">
        <v>460979412.13999999</v>
      </c>
      <c r="R36" s="1">
        <v>-37893098.200000003</v>
      </c>
      <c r="S36" s="1">
        <v>-1569376.5537</v>
      </c>
      <c r="T36" s="1">
        <v>-63807.417000000001</v>
      </c>
      <c r="U36" s="1">
        <v>-1601806.85</v>
      </c>
      <c r="V36" s="1">
        <v>-350000</v>
      </c>
      <c r="W36" s="1">
        <v>-6221860.7599999998</v>
      </c>
      <c r="X36" s="1"/>
      <c r="Y36" s="1"/>
      <c r="Z36" s="1"/>
      <c r="AA36" s="1">
        <v>956361.13</v>
      </c>
      <c r="AB36" s="1">
        <v>0</v>
      </c>
      <c r="AC36" s="1"/>
      <c r="AD36" s="1"/>
      <c r="AE36" s="1">
        <v>-164764.9063</v>
      </c>
      <c r="AF36" s="1"/>
    </row>
    <row r="37" spans="1:32" x14ac:dyDescent="0.25">
      <c r="A37" t="str">
        <f t="shared" si="0"/>
        <v>UNITED LAUNCH ALLIANCE</v>
      </c>
      <c r="B37" t="str">
        <f t="shared" si="1"/>
        <v>Space Vehicles and Components</v>
      </c>
      <c r="M37" t="s">
        <v>33</v>
      </c>
      <c r="N37" t="s">
        <v>49</v>
      </c>
      <c r="O37" s="1"/>
      <c r="P37" s="1"/>
      <c r="Q37" s="1">
        <v>526031301.50999999</v>
      </c>
      <c r="R37" s="1">
        <v>1021773469.6953</v>
      </c>
      <c r="S37" s="1">
        <v>1531607421.6136</v>
      </c>
      <c r="T37" s="1">
        <v>2428066219.6054001</v>
      </c>
      <c r="U37" s="1">
        <v>208731806.59999999</v>
      </c>
      <c r="V37" s="1">
        <v>89110597</v>
      </c>
      <c r="W37" s="1">
        <v>2817382.11</v>
      </c>
      <c r="X37" s="1">
        <v>8949092.3446999993</v>
      </c>
      <c r="Y37" s="1">
        <v>-1040000</v>
      </c>
      <c r="Z37" s="1">
        <v>-2909000.28</v>
      </c>
      <c r="AA37" s="1">
        <v>3386068.02</v>
      </c>
      <c r="AB37" s="1">
        <v>0</v>
      </c>
      <c r="AC37" s="1"/>
      <c r="AD37" s="1">
        <v>-6910.94</v>
      </c>
      <c r="AE37" s="1">
        <v>-424307.875</v>
      </c>
      <c r="AF37" s="1"/>
    </row>
    <row r="38" spans="1:32" x14ac:dyDescent="0.25">
      <c r="A38" t="str">
        <f t="shared" si="0"/>
        <v>Virgin Orbit</v>
      </c>
      <c r="B38" t="str">
        <f t="shared" si="1"/>
        <v>Space Transp. and Launch</v>
      </c>
      <c r="M38" t="s">
        <v>34</v>
      </c>
      <c r="N38" t="s">
        <v>42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35050000</v>
      </c>
      <c r="AC38" s="1">
        <v>2249791</v>
      </c>
      <c r="AD38" s="1">
        <v>0</v>
      </c>
      <c r="AE38" s="1">
        <v>-210426</v>
      </c>
      <c r="AF38" s="1"/>
    </row>
    <row r="39" spans="1:32" x14ac:dyDescent="0.25">
      <c r="A39" t="str">
        <f t="shared" si="0"/>
        <v>WYLE LABORATORIES</v>
      </c>
      <c r="B39" t="str">
        <f t="shared" si="1"/>
        <v>R&amp;D (Space Flight)</v>
      </c>
      <c r="M39" t="s">
        <v>35</v>
      </c>
      <c r="N39" t="s">
        <v>43</v>
      </c>
      <c r="O39" s="1">
        <v>-787714.38</v>
      </c>
      <c r="P39" s="1"/>
      <c r="Q39" s="1">
        <v>-5133.5698000000002</v>
      </c>
      <c r="R39" s="1">
        <v>705840</v>
      </c>
      <c r="S39" s="1">
        <v>537941</v>
      </c>
      <c r="T39" s="1">
        <v>984326</v>
      </c>
      <c r="U39" s="1">
        <v>662137</v>
      </c>
      <c r="V39" s="1">
        <v>-533595</v>
      </c>
      <c r="W39" s="1">
        <v>9287760.8800000008</v>
      </c>
      <c r="X39" s="1">
        <v>113760190.43000001</v>
      </c>
      <c r="Y39" s="1">
        <v>124506842.34</v>
      </c>
      <c r="Z39" s="1">
        <v>138243172.06999999</v>
      </c>
      <c r="AA39" s="1">
        <v>142282971.62</v>
      </c>
      <c r="AB39" s="1">
        <v>150144801.24000001</v>
      </c>
      <c r="AC39" s="1">
        <v>153857506.88</v>
      </c>
      <c r="AD39" s="1"/>
      <c r="AE39" s="1"/>
      <c r="AF39" s="1"/>
    </row>
    <row r="40" spans="1:32" x14ac:dyDescent="0.25">
      <c r="A40" t="str">
        <f t="shared" si="0"/>
        <v>Grand Total</v>
      </c>
      <c r="B40" t="str">
        <f t="shared" si="1"/>
        <v/>
      </c>
      <c r="M40" t="s">
        <v>36</v>
      </c>
      <c r="N40" t="s">
        <v>50</v>
      </c>
      <c r="O40" s="1">
        <f t="shared" ref="O40:AE40" si="2">SUM(O2:O39)</f>
        <v>470348479.75</v>
      </c>
      <c r="P40" s="1">
        <f t="shared" si="2"/>
        <v>1496744406.2219</v>
      </c>
      <c r="Q40" s="1">
        <f t="shared" si="2"/>
        <v>2456693828.8401999</v>
      </c>
      <c r="R40" s="1">
        <f t="shared" si="2"/>
        <v>2558996344.5187998</v>
      </c>
      <c r="S40" s="1">
        <f t="shared" si="2"/>
        <v>3312652099.8144999</v>
      </c>
      <c r="T40" s="1">
        <f t="shared" si="2"/>
        <v>4765538859.6126003</v>
      </c>
      <c r="U40" s="1">
        <f t="shared" si="2"/>
        <v>3528105244.0300002</v>
      </c>
      <c r="V40" s="1">
        <f t="shared" si="2"/>
        <v>5159196624.4362001</v>
      </c>
      <c r="W40" s="1">
        <f t="shared" si="2"/>
        <v>4757627438.3217001</v>
      </c>
      <c r="X40" s="1">
        <f t="shared" si="2"/>
        <v>5068155410.9082994</v>
      </c>
      <c r="Y40" s="1">
        <f t="shared" si="2"/>
        <v>5417933168.7442999</v>
      </c>
      <c r="Z40" s="1">
        <f t="shared" si="2"/>
        <v>5122316700.3046999</v>
      </c>
      <c r="AA40" s="1">
        <f t="shared" si="2"/>
        <v>5468263575.7749004</v>
      </c>
      <c r="AB40" s="1">
        <f t="shared" si="2"/>
        <v>5392469293.0787001</v>
      </c>
      <c r="AC40" s="1">
        <f t="shared" si="2"/>
        <v>5772132932.9848995</v>
      </c>
      <c r="AD40" s="1">
        <f t="shared" si="2"/>
        <v>7320805549.1580992</v>
      </c>
      <c r="AE40" s="1">
        <f t="shared" si="2"/>
        <v>8511830561.5068007</v>
      </c>
      <c r="AF40" s="1"/>
    </row>
    <row r="43" spans="1:32" x14ac:dyDescent="0.25">
      <c r="A43" t="str">
        <f t="shared" ref="A43:A74" si="3">M43</f>
        <v>SpaceParentID</v>
      </c>
      <c r="B43" t="str">
        <f t="shared" ref="B43:B74" si="4">N43</f>
        <v>SpaceArea</v>
      </c>
      <c r="C43" t="str">
        <f t="shared" ref="C43:C74" si="5">AB43</f>
        <v>2020</v>
      </c>
      <c r="D43" t="str">
        <f t="shared" ref="D43:D74" si="6">AD43</f>
        <v>2022</v>
      </c>
      <c r="E43" t="str">
        <f t="shared" ref="E43:E74" si="7">AE43</f>
        <v>2023</v>
      </c>
      <c r="F43">
        <f t="shared" ref="F43:F74" si="8">AF43</f>
        <v>0</v>
      </c>
      <c r="G43" t="str">
        <f>AD43&amp;"-"&amp;AE43</f>
        <v>2022-2023</v>
      </c>
      <c r="H43" t="str">
        <f>AB43&amp;"-"&amp;AE43</f>
        <v>2020-2023</v>
      </c>
      <c r="I43" t="str">
        <f>AF43&amp;"/"&amp;AE43</f>
        <v>/2023</v>
      </c>
      <c r="J43" t="str">
        <f>"Share "&amp;AE43</f>
        <v>Share 2023</v>
      </c>
      <c r="K43" t="str">
        <f>"Share "&amp;AF43</f>
        <v xml:space="preserve">Share </v>
      </c>
      <c r="M43" t="s">
        <v>0</v>
      </c>
      <c r="N43" t="s">
        <v>41</v>
      </c>
      <c r="O43" t="s">
        <v>1</v>
      </c>
      <c r="P43" t="s">
        <v>2</v>
      </c>
      <c r="Q43" t="s">
        <v>3</v>
      </c>
      <c r="R43" t="s">
        <v>4</v>
      </c>
      <c r="S43" t="s">
        <v>5</v>
      </c>
      <c r="T43" t="s">
        <v>6</v>
      </c>
      <c r="U43" t="s">
        <v>7</v>
      </c>
      <c r="V43" t="s">
        <v>8</v>
      </c>
      <c r="W43" t="s">
        <v>9</v>
      </c>
      <c r="X43" t="s">
        <v>10</v>
      </c>
      <c r="Y43" t="s">
        <v>11</v>
      </c>
      <c r="Z43" t="s">
        <v>12</v>
      </c>
      <c r="AA43" t="s">
        <v>13</v>
      </c>
      <c r="AB43" t="s">
        <v>14</v>
      </c>
      <c r="AC43" t="s">
        <v>15</v>
      </c>
      <c r="AD43" t="s">
        <v>16</v>
      </c>
      <c r="AE43" t="s">
        <v>17</v>
      </c>
    </row>
    <row r="44" spans="1:32" x14ac:dyDescent="0.25">
      <c r="A44" t="str">
        <f t="shared" si="3"/>
        <v>ABL Space</v>
      </c>
      <c r="B44" t="str">
        <f t="shared" si="4"/>
        <v>Space Transp. and Launch</v>
      </c>
      <c r="C44" s="1">
        <f t="shared" si="5"/>
        <v>0</v>
      </c>
      <c r="D44" s="1">
        <f t="shared" si="6"/>
        <v>0</v>
      </c>
      <c r="E44" s="1">
        <f t="shared" si="7"/>
        <v>1005000</v>
      </c>
      <c r="F44" s="1">
        <f t="shared" si="8"/>
        <v>0</v>
      </c>
      <c r="G44" s="2" t="e">
        <f t="shared" ref="G44:G91" si="9">AE44/AD44-1</f>
        <v>#DIV/0!</v>
      </c>
      <c r="H44" s="2" t="e">
        <f t="shared" ref="H44:H91" si="10">AE44/AB44-1</f>
        <v>#DIV/0!</v>
      </c>
      <c r="I44" s="2">
        <f t="shared" ref="I44:I91" si="11">AF44/AE44</f>
        <v>0</v>
      </c>
      <c r="J44" s="2">
        <f t="shared" ref="J44:J90" si="12">AE44/SUM(AE$43:AE$90)</f>
        <v>6.578899463856376E-5</v>
      </c>
      <c r="K44" s="2">
        <f>AF44/SUM(AF43:AF$90)</f>
        <v>0</v>
      </c>
      <c r="M44" t="s">
        <v>18</v>
      </c>
      <c r="N44" t="s">
        <v>42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55944.087992585199</v>
      </c>
      <c r="AD44" s="1">
        <v>0</v>
      </c>
      <c r="AE44" s="1">
        <v>1005000</v>
      </c>
      <c r="AF44" s="1"/>
    </row>
    <row r="45" spans="1:32" x14ac:dyDescent="0.25">
      <c r="A45" t="str">
        <f t="shared" si="3"/>
        <v>BLUE ORIGIN</v>
      </c>
      <c r="B45" t="str">
        <f t="shared" si="4"/>
        <v>R&amp;D (Space Flight)</v>
      </c>
      <c r="C45" s="1">
        <f t="shared" si="5"/>
        <v>265814971.14812401</v>
      </c>
      <c r="D45" s="1">
        <f t="shared" si="6"/>
        <v>11226837.4031197</v>
      </c>
      <c r="E45" s="1">
        <f t="shared" si="7"/>
        <v>425009984</v>
      </c>
      <c r="F45" s="1">
        <f t="shared" si="8"/>
        <v>0</v>
      </c>
      <c r="G45" s="2">
        <f t="shared" si="9"/>
        <v>36.856608120279603</v>
      </c>
      <c r="H45" s="2">
        <f t="shared" si="10"/>
        <v>0.59889408096267616</v>
      </c>
      <c r="I45" s="2">
        <f t="shared" si="11"/>
        <v>0</v>
      </c>
      <c r="J45" s="2">
        <f t="shared" si="12"/>
        <v>2.7821870207673703E-2</v>
      </c>
      <c r="K45" s="2">
        <f>AF45/SUM(AF43:AF$90)</f>
        <v>0</v>
      </c>
      <c r="M45" t="s">
        <v>19</v>
      </c>
      <c r="N45" t="s">
        <v>43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1550361.69624762</v>
      </c>
      <c r="AB45" s="1">
        <v>265814971.14812401</v>
      </c>
      <c r="AC45" s="1">
        <v>306944867.30715799</v>
      </c>
      <c r="AD45" s="1">
        <v>11226837.4031197</v>
      </c>
      <c r="AE45" s="1">
        <v>425009984</v>
      </c>
      <c r="AF45" s="1"/>
    </row>
    <row r="46" spans="1:32" x14ac:dyDescent="0.25">
      <c r="A46" t="str">
        <f t="shared" si="3"/>
        <v>BLUE ORIGIN</v>
      </c>
      <c r="B46" t="str">
        <f t="shared" si="4"/>
        <v>Space Transp. and Launch</v>
      </c>
      <c r="C46" s="1">
        <f t="shared" si="5"/>
        <v>1472937.277066</v>
      </c>
      <c r="D46" s="1">
        <f t="shared" si="6"/>
        <v>4588587.5616089096</v>
      </c>
      <c r="E46" s="1">
        <f t="shared" si="7"/>
        <v>15834404</v>
      </c>
      <c r="F46" s="1">
        <f t="shared" si="8"/>
        <v>0</v>
      </c>
      <c r="G46" s="2">
        <f t="shared" si="9"/>
        <v>2.4508231100308211</v>
      </c>
      <c r="H46" s="2">
        <f t="shared" si="10"/>
        <v>9.7502228686486596</v>
      </c>
      <c r="I46" s="2">
        <f t="shared" si="11"/>
        <v>0</v>
      </c>
      <c r="J46" s="2">
        <f t="shared" si="12"/>
        <v>1.0365467859311966E-3</v>
      </c>
      <c r="K46" s="2">
        <f>AF46/SUM(AF43:AF$90)</f>
        <v>0</v>
      </c>
      <c r="M46" t="s">
        <v>19</v>
      </c>
      <c r="N46" t="s">
        <v>42</v>
      </c>
      <c r="O46" s="1"/>
      <c r="P46" s="1"/>
      <c r="Q46" s="1"/>
      <c r="R46" s="1"/>
      <c r="S46" s="1"/>
      <c r="T46" s="1"/>
      <c r="U46" s="1"/>
      <c r="V46" s="1"/>
      <c r="W46" s="1"/>
      <c r="X46" s="1">
        <v>970601.73317900696</v>
      </c>
      <c r="Y46" s="1">
        <v>811311.96249855298</v>
      </c>
      <c r="Z46" s="1">
        <v>420743.79300202901</v>
      </c>
      <c r="AA46" s="1">
        <v>1453749.20089204</v>
      </c>
      <c r="AB46" s="1">
        <v>1472937.277066</v>
      </c>
      <c r="AC46" s="1">
        <v>5146857.8850811003</v>
      </c>
      <c r="AD46" s="1">
        <v>4588587.5616089096</v>
      </c>
      <c r="AE46" s="1">
        <v>15834404</v>
      </c>
      <c r="AF46" s="1"/>
    </row>
    <row r="47" spans="1:32" x14ac:dyDescent="0.25">
      <c r="A47" t="str">
        <f t="shared" si="3"/>
        <v>BOEING</v>
      </c>
      <c r="B47" t="str">
        <f t="shared" si="4"/>
        <v>Other Products</v>
      </c>
      <c r="C47" s="1">
        <f t="shared" si="5"/>
        <v>0</v>
      </c>
      <c r="D47" s="1">
        <f t="shared" si="6"/>
        <v>0</v>
      </c>
      <c r="E47" s="1">
        <f t="shared" si="7"/>
        <v>0</v>
      </c>
      <c r="F47" s="1">
        <f t="shared" si="8"/>
        <v>0</v>
      </c>
      <c r="G47" s="2" t="e">
        <f t="shared" si="9"/>
        <v>#DIV/0!</v>
      </c>
      <c r="H47" s="2" t="e">
        <f t="shared" si="10"/>
        <v>#DIV/0!</v>
      </c>
      <c r="I47" s="2" t="e">
        <f t="shared" si="11"/>
        <v>#DIV/0!</v>
      </c>
      <c r="J47" s="2">
        <f t="shared" si="12"/>
        <v>0</v>
      </c>
      <c r="K47" s="2">
        <f>AF47/SUM(AF43:AF$90)</f>
        <v>0</v>
      </c>
      <c r="M47" t="s">
        <v>20</v>
      </c>
      <c r="N47" t="s">
        <v>44</v>
      </c>
      <c r="O47" s="1"/>
      <c r="P47" s="1"/>
      <c r="Q47" s="1"/>
      <c r="R47" s="1"/>
      <c r="S47" s="1">
        <v>338935.067991269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t="str">
        <f t="shared" si="3"/>
        <v>BOEING</v>
      </c>
      <c r="B48" t="str">
        <f t="shared" si="4"/>
        <v>R&amp;D (Defense)</v>
      </c>
      <c r="C48" s="1">
        <f t="shared" si="5"/>
        <v>0</v>
      </c>
      <c r="D48" s="1">
        <f t="shared" si="6"/>
        <v>0</v>
      </c>
      <c r="E48" s="1">
        <f t="shared" si="7"/>
        <v>0</v>
      </c>
      <c r="F48" s="1">
        <f t="shared" si="8"/>
        <v>0</v>
      </c>
      <c r="G48" s="2" t="e">
        <f t="shared" si="9"/>
        <v>#DIV/0!</v>
      </c>
      <c r="H48" s="2" t="e">
        <f t="shared" si="10"/>
        <v>#DIV/0!</v>
      </c>
      <c r="I48" s="2" t="e">
        <f t="shared" si="11"/>
        <v>#DIV/0!</v>
      </c>
      <c r="J48" s="2">
        <f t="shared" si="12"/>
        <v>0</v>
      </c>
      <c r="K48" s="2">
        <f>AF48/SUM(AF43:AF$90)</f>
        <v>0</v>
      </c>
      <c r="M48" t="s">
        <v>20</v>
      </c>
      <c r="N48" t="s">
        <v>45</v>
      </c>
      <c r="O48" s="1">
        <v>2239082.63797512</v>
      </c>
      <c r="P48" s="1"/>
      <c r="Q48" s="1"/>
      <c r="R48" s="1"/>
      <c r="S48" s="1">
        <v>705533.37572477001</v>
      </c>
      <c r="T48" s="1"/>
      <c r="U48" s="1"/>
      <c r="V48" s="1"/>
      <c r="W48" s="1"/>
      <c r="X48" s="1"/>
      <c r="Y48" s="1"/>
      <c r="Z48" s="1">
        <v>0</v>
      </c>
      <c r="AA48" s="1"/>
      <c r="AB48" s="1"/>
      <c r="AC48" s="1"/>
      <c r="AD48" s="1"/>
      <c r="AE48" s="1"/>
      <c r="AF48" s="1"/>
    </row>
    <row r="49" spans="1:32" x14ac:dyDescent="0.25">
      <c r="A49" t="str">
        <f t="shared" si="3"/>
        <v>BOEING</v>
      </c>
      <c r="B49" t="str">
        <f t="shared" si="4"/>
        <v>R&amp;D (Space Flight)</v>
      </c>
      <c r="C49" s="1">
        <f t="shared" si="5"/>
        <v>1072838336.59495</v>
      </c>
      <c r="D49" s="1">
        <f t="shared" si="6"/>
        <v>1305894743.9184501</v>
      </c>
      <c r="E49" s="1">
        <f t="shared" si="7"/>
        <v>1049823879.6201</v>
      </c>
      <c r="F49" s="1">
        <f t="shared" si="8"/>
        <v>0</v>
      </c>
      <c r="G49" s="2">
        <f t="shared" si="9"/>
        <v>-0.1960884408876532</v>
      </c>
      <c r="H49" s="2">
        <f t="shared" si="10"/>
        <v>-2.1451933800105238E-2</v>
      </c>
      <c r="I49" s="2">
        <f t="shared" si="11"/>
        <v>0</v>
      </c>
      <c r="J49" s="2">
        <f t="shared" si="12"/>
        <v>6.8723241380858682E-2</v>
      </c>
      <c r="K49" s="2">
        <f>AF49/SUM(AF43:AF$90)</f>
        <v>0</v>
      </c>
      <c r="M49" t="s">
        <v>20</v>
      </c>
      <c r="N49" t="s">
        <v>43</v>
      </c>
      <c r="O49" s="1">
        <v>92894868.233264297</v>
      </c>
      <c r="P49" s="1">
        <v>156602126.711972</v>
      </c>
      <c r="Q49" s="1">
        <v>123144509.015507</v>
      </c>
      <c r="R49" s="1">
        <v>345622313.88623202</v>
      </c>
      <c r="S49" s="1">
        <v>365959388.03541398</v>
      </c>
      <c r="T49" s="1">
        <v>749876185.64678204</v>
      </c>
      <c r="U49" s="1">
        <v>815675097.03866696</v>
      </c>
      <c r="V49" s="1">
        <v>853158722.85134804</v>
      </c>
      <c r="W49" s="1">
        <v>854714370.52433598</v>
      </c>
      <c r="X49" s="1">
        <v>1038115470.3004</v>
      </c>
      <c r="Y49" s="1">
        <v>995080537.12758005</v>
      </c>
      <c r="Z49" s="1">
        <v>1078951383.6865001</v>
      </c>
      <c r="AA49" s="1">
        <v>955611985.83310795</v>
      </c>
      <c r="AB49" s="1">
        <v>1072838336.59495</v>
      </c>
      <c r="AC49" s="1">
        <v>1192804672.94836</v>
      </c>
      <c r="AD49" s="1">
        <v>1305894743.9184501</v>
      </c>
      <c r="AE49" s="1">
        <v>1049823879.6201</v>
      </c>
      <c r="AF49" s="1"/>
    </row>
    <row r="50" spans="1:32" x14ac:dyDescent="0.25">
      <c r="A50" t="str">
        <f t="shared" si="3"/>
        <v>BOEING</v>
      </c>
      <c r="B50" t="str">
        <f t="shared" si="4"/>
        <v>Space Transp. and Launch</v>
      </c>
      <c r="C50" s="1">
        <f t="shared" si="5"/>
        <v>25107766.618159801</v>
      </c>
      <c r="D50" s="1">
        <f t="shared" si="6"/>
        <v>87147.292470877204</v>
      </c>
      <c r="E50" s="1">
        <f t="shared" si="7"/>
        <v>4000000</v>
      </c>
      <c r="F50" s="1">
        <f t="shared" si="8"/>
        <v>0</v>
      </c>
      <c r="G50" s="2">
        <f t="shared" si="9"/>
        <v>44.899303197936021</v>
      </c>
      <c r="H50" s="2">
        <f t="shared" si="10"/>
        <v>-0.84068674602435955</v>
      </c>
      <c r="I50" s="2">
        <f t="shared" si="11"/>
        <v>0</v>
      </c>
      <c r="J50" s="2">
        <f t="shared" si="12"/>
        <v>2.6184674483010453E-4</v>
      </c>
      <c r="K50" s="2">
        <f>AF50/SUM(AF43:AF$90)</f>
        <v>0</v>
      </c>
      <c r="M50" t="s">
        <v>20</v>
      </c>
      <c r="N50" t="s">
        <v>42</v>
      </c>
      <c r="O50" s="1"/>
      <c r="P50" s="1"/>
      <c r="Q50" s="1"/>
      <c r="R50" s="1"/>
      <c r="S50" s="1"/>
      <c r="T50" s="1"/>
      <c r="U50" s="1"/>
      <c r="V50" s="1">
        <v>1137462.06495551</v>
      </c>
      <c r="W50" s="1">
        <v>61397856.702547498</v>
      </c>
      <c r="X50" s="1">
        <v>95779145.861587107</v>
      </c>
      <c r="Y50" s="1">
        <v>188256354.03616399</v>
      </c>
      <c r="Z50" s="1">
        <v>314121462.664092</v>
      </c>
      <c r="AA50" s="1">
        <v>247277323.387676</v>
      </c>
      <c r="AB50" s="1">
        <v>25107766.618159801</v>
      </c>
      <c r="AC50" s="1">
        <v>8923745.5317009408</v>
      </c>
      <c r="AD50" s="1">
        <v>87147.292470877204</v>
      </c>
      <c r="AE50" s="1">
        <v>4000000</v>
      </c>
      <c r="AF50" s="1"/>
    </row>
    <row r="51" spans="1:32" x14ac:dyDescent="0.25">
      <c r="A51" t="str">
        <f t="shared" si="3"/>
        <v>BOEING</v>
      </c>
      <c r="B51" t="str">
        <f t="shared" si="4"/>
        <v>Space Vehicle Launchers</v>
      </c>
      <c r="C51" s="1">
        <f t="shared" si="5"/>
        <v>0</v>
      </c>
      <c r="D51" s="1">
        <f t="shared" si="6"/>
        <v>0</v>
      </c>
      <c r="E51" s="1">
        <f t="shared" si="7"/>
        <v>0</v>
      </c>
      <c r="F51" s="1">
        <f t="shared" si="8"/>
        <v>0</v>
      </c>
      <c r="G51" s="2" t="e">
        <f t="shared" si="9"/>
        <v>#DIV/0!</v>
      </c>
      <c r="H51" s="2" t="e">
        <f t="shared" si="10"/>
        <v>#DIV/0!</v>
      </c>
      <c r="I51" s="2" t="e">
        <f t="shared" si="11"/>
        <v>#DIV/0!</v>
      </c>
      <c r="J51" s="2">
        <f t="shared" si="12"/>
        <v>0</v>
      </c>
      <c r="K51" s="2">
        <f>AF51/SUM(AF43:AF$90)</f>
        <v>0</v>
      </c>
      <c r="M51" t="s">
        <v>20</v>
      </c>
      <c r="N51" t="s">
        <v>46</v>
      </c>
      <c r="O51" s="1">
        <v>1025812.7392852301</v>
      </c>
      <c r="P51" s="1">
        <v>424089606.14298302</v>
      </c>
      <c r="Q51" s="1">
        <v>33280550.517988499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t="str">
        <f t="shared" si="3"/>
        <v>BOEING</v>
      </c>
      <c r="B52" t="str">
        <f t="shared" si="4"/>
        <v>Space Vehicle Services</v>
      </c>
      <c r="C52" s="1">
        <f t="shared" si="5"/>
        <v>0</v>
      </c>
      <c r="D52" s="1">
        <f t="shared" si="6"/>
        <v>0</v>
      </c>
      <c r="E52" s="1">
        <f t="shared" si="7"/>
        <v>0</v>
      </c>
      <c r="F52" s="1">
        <f t="shared" si="8"/>
        <v>0</v>
      </c>
      <c r="G52" s="2" t="e">
        <f t="shared" si="9"/>
        <v>#DIV/0!</v>
      </c>
      <c r="H52" s="2" t="e">
        <f t="shared" si="10"/>
        <v>#DIV/0!</v>
      </c>
      <c r="I52" s="2" t="e">
        <f t="shared" si="11"/>
        <v>#DIV/0!</v>
      </c>
      <c r="J52" s="2">
        <f t="shared" si="12"/>
        <v>0</v>
      </c>
      <c r="K52" s="2">
        <f>AF52/SUM(AF43:AF$90)</f>
        <v>0</v>
      </c>
      <c r="M52" t="s">
        <v>20</v>
      </c>
      <c r="N52" t="s">
        <v>47</v>
      </c>
      <c r="O52" s="1">
        <v>105449124.723838</v>
      </c>
      <c r="P52" s="1">
        <v>618705793.95705295</v>
      </c>
      <c r="Q52" s="1">
        <v>-366371.803293593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t="str">
        <f t="shared" si="3"/>
        <v>CALIFORNIA INSTITUTE OF TECHNOLOGY</v>
      </c>
      <c r="B53" t="str">
        <f t="shared" si="4"/>
        <v>R&amp;D (Space Flight)</v>
      </c>
      <c r="C53" s="1">
        <f t="shared" si="5"/>
        <v>4724051.1297631199</v>
      </c>
      <c r="D53" s="1">
        <f t="shared" si="6"/>
        <v>701323915.82410002</v>
      </c>
      <c r="E53" s="1">
        <f t="shared" si="7"/>
        <v>1161676364.1914001</v>
      </c>
      <c r="F53" s="1">
        <f t="shared" si="8"/>
        <v>0</v>
      </c>
      <c r="G53" s="2">
        <f t="shared" si="9"/>
        <v>0.65640489077911557</v>
      </c>
      <c r="H53" s="2">
        <f t="shared" si="10"/>
        <v>244.90681435949031</v>
      </c>
      <c r="I53" s="2">
        <f t="shared" si="11"/>
        <v>0</v>
      </c>
      <c r="J53" s="2">
        <f t="shared" si="12"/>
        <v>7.6045293627397287E-2</v>
      </c>
      <c r="K53" s="2">
        <f>AF53/SUM(AF43:AF$90)</f>
        <v>0</v>
      </c>
      <c r="M53" t="s">
        <v>21</v>
      </c>
      <c r="N53" t="s">
        <v>43</v>
      </c>
      <c r="O53" s="1"/>
      <c r="P53" s="1"/>
      <c r="Q53" s="1">
        <v>125892.324525765</v>
      </c>
      <c r="R53" s="1"/>
      <c r="S53" s="1"/>
      <c r="T53" s="1"/>
      <c r="U53" s="1"/>
      <c r="V53" s="1"/>
      <c r="W53" s="1"/>
      <c r="X53" s="1"/>
      <c r="Y53" s="1">
        <v>92773.200017821699</v>
      </c>
      <c r="Z53" s="1">
        <v>95535.120296103807</v>
      </c>
      <c r="AA53" s="1"/>
      <c r="AB53" s="1">
        <v>4724051.1297631199</v>
      </c>
      <c r="AC53" s="1">
        <v>270945040.18904698</v>
      </c>
      <c r="AD53" s="1">
        <v>701323915.82410002</v>
      </c>
      <c r="AE53" s="1">
        <v>1161676364.1914001</v>
      </c>
      <c r="AF53" s="1"/>
    </row>
    <row r="54" spans="1:32" x14ac:dyDescent="0.25">
      <c r="A54" t="str">
        <f t="shared" si="3"/>
        <v>Firefly Aerospace</v>
      </c>
      <c r="B54" t="str">
        <f t="shared" si="4"/>
        <v>R&amp;D (Space Flight)</v>
      </c>
      <c r="C54" s="1">
        <f t="shared" si="5"/>
        <v>0</v>
      </c>
      <c r="D54" s="1">
        <f t="shared" si="6"/>
        <v>39601641.323541701</v>
      </c>
      <c r="E54" s="1">
        <f t="shared" si="7"/>
        <v>94871677</v>
      </c>
      <c r="F54" s="1">
        <f t="shared" si="8"/>
        <v>0</v>
      </c>
      <c r="G54" s="2">
        <f t="shared" si="9"/>
        <v>1.3956501253295861</v>
      </c>
      <c r="H54" s="2" t="e">
        <f t="shared" si="10"/>
        <v>#DIV/0!</v>
      </c>
      <c r="I54" s="2">
        <f t="shared" si="11"/>
        <v>0</v>
      </c>
      <c r="J54" s="2">
        <f t="shared" si="12"/>
        <v>6.2104599497557747E-3</v>
      </c>
      <c r="K54" s="2">
        <f>AF54/SUM(AF43:AF$90)</f>
        <v>0</v>
      </c>
      <c r="M54" t="s">
        <v>22</v>
      </c>
      <c r="N54" t="s">
        <v>43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>
        <v>29312.746145944599</v>
      </c>
      <c r="AB54" s="1"/>
      <c r="AC54" s="1">
        <v>55831361.214721099</v>
      </c>
      <c r="AD54" s="1">
        <v>39601641.323541701</v>
      </c>
      <c r="AE54" s="1">
        <v>94871677</v>
      </c>
      <c r="AF54" s="1"/>
    </row>
    <row r="55" spans="1:32" x14ac:dyDescent="0.25">
      <c r="A55" t="str">
        <f t="shared" si="3"/>
        <v>JOHNS HOPKINS UNIVERSITY</v>
      </c>
      <c r="B55" t="str">
        <f t="shared" si="4"/>
        <v>R&amp;D (Space Flight)</v>
      </c>
      <c r="C55" s="1">
        <f t="shared" si="5"/>
        <v>-229402.943836277</v>
      </c>
      <c r="D55" s="1">
        <f t="shared" si="6"/>
        <v>336805377.22313398</v>
      </c>
      <c r="E55" s="1">
        <f t="shared" si="7"/>
        <v>463730916.9551</v>
      </c>
      <c r="F55" s="1">
        <f t="shared" si="8"/>
        <v>0</v>
      </c>
      <c r="G55" s="2">
        <f t="shared" si="9"/>
        <v>0.37685128657514788</v>
      </c>
      <c r="H55" s="2">
        <f t="shared" si="10"/>
        <v>-2022.4689018378986</v>
      </c>
      <c r="I55" s="2">
        <f t="shared" si="11"/>
        <v>0</v>
      </c>
      <c r="J55" s="2">
        <f t="shared" si="12"/>
        <v>3.0356607770443116E-2</v>
      </c>
      <c r="K55" s="2">
        <f>AF55/SUM(AF43:AF$90)</f>
        <v>0</v>
      </c>
      <c r="M55" t="s">
        <v>23</v>
      </c>
      <c r="N55" t="s">
        <v>43</v>
      </c>
      <c r="O55" s="1">
        <v>1954507.4813307901</v>
      </c>
      <c r="P55" s="1"/>
      <c r="Q55" s="1">
        <v>7101762.3971225396</v>
      </c>
      <c r="R55" s="1">
        <v>7938380.3380805701</v>
      </c>
      <c r="S55" s="1">
        <v>-411205.25873290299</v>
      </c>
      <c r="T55" s="1">
        <v>-3832.2168792867901</v>
      </c>
      <c r="U55" s="1">
        <v>0</v>
      </c>
      <c r="V55" s="1">
        <v>0</v>
      </c>
      <c r="W55" s="1">
        <v>3949.7327551619601</v>
      </c>
      <c r="X55" s="1">
        <v>492844.28117479198</v>
      </c>
      <c r="Y55" s="1">
        <v>988767.00018994196</v>
      </c>
      <c r="Z55" s="1">
        <v>2418939.6923853201</v>
      </c>
      <c r="AA55" s="1">
        <v>232399.65901397</v>
      </c>
      <c r="AB55" s="1">
        <v>-229402.943836277</v>
      </c>
      <c r="AC55" s="1">
        <v>96382236.053376094</v>
      </c>
      <c r="AD55" s="1">
        <v>336805377.22313398</v>
      </c>
      <c r="AE55" s="1">
        <v>463730916.9551</v>
      </c>
      <c r="AF55" s="1"/>
    </row>
    <row r="56" spans="1:32" x14ac:dyDescent="0.25">
      <c r="A56" t="str">
        <f t="shared" si="3"/>
        <v>MAXAR TECHNOLOGIES</v>
      </c>
      <c r="B56" t="str">
        <f t="shared" si="4"/>
        <v>R&amp;D (Space Flight)</v>
      </c>
      <c r="C56" s="1">
        <f t="shared" si="5"/>
        <v>106526629.51436301</v>
      </c>
      <c r="D56" s="1">
        <f t="shared" si="6"/>
        <v>198293447.59612399</v>
      </c>
      <c r="E56" s="1">
        <f t="shared" si="7"/>
        <v>177764326</v>
      </c>
      <c r="F56" s="1">
        <f t="shared" si="8"/>
        <v>0</v>
      </c>
      <c r="G56" s="2">
        <f t="shared" si="9"/>
        <v>-0.10352899626787904</v>
      </c>
      <c r="H56" s="2">
        <f t="shared" si="10"/>
        <v>0.66873134736729845</v>
      </c>
      <c r="I56" s="2">
        <f t="shared" si="11"/>
        <v>0</v>
      </c>
      <c r="J56" s="2">
        <f t="shared" si="12"/>
        <v>1.1636752527504379E-2</v>
      </c>
      <c r="K56" s="2">
        <f>AF56/SUM(AF43:AF$90)</f>
        <v>0</v>
      </c>
      <c r="M56" t="s">
        <v>24</v>
      </c>
      <c r="N56" t="s">
        <v>43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596958.36430422706</v>
      </c>
      <c r="AA56" s="1">
        <v>177239303.16131201</v>
      </c>
      <c r="AB56" s="1">
        <v>106526629.51436301</v>
      </c>
      <c r="AC56" s="1">
        <v>91618858.863055393</v>
      </c>
      <c r="AD56" s="1">
        <v>198293447.59612399</v>
      </c>
      <c r="AE56" s="1">
        <v>177764326</v>
      </c>
      <c r="AF56" s="1"/>
    </row>
    <row r="57" spans="1:32" x14ac:dyDescent="0.25">
      <c r="A57" t="str">
        <f t="shared" si="3"/>
        <v>MAXAR TECHNOLOGIES</v>
      </c>
      <c r="B57" t="str">
        <f t="shared" si="4"/>
        <v>Space Transp. and Launch</v>
      </c>
      <c r="C57" s="1">
        <f t="shared" si="5"/>
        <v>34378240.650633603</v>
      </c>
      <c r="D57" s="1">
        <f t="shared" si="6"/>
        <v>12801038.7062103</v>
      </c>
      <c r="E57" s="1">
        <f t="shared" si="7"/>
        <v>2637413</v>
      </c>
      <c r="F57" s="1">
        <f t="shared" si="8"/>
        <v>0</v>
      </c>
      <c r="G57" s="2">
        <f t="shared" si="9"/>
        <v>-0.79396882858259898</v>
      </c>
      <c r="H57" s="2">
        <f t="shared" si="10"/>
        <v>-0.92328249060786671</v>
      </c>
      <c r="I57" s="2">
        <f t="shared" si="11"/>
        <v>0</v>
      </c>
      <c r="J57" s="2">
        <f t="shared" si="12"/>
        <v>1.7264950220565012E-4</v>
      </c>
      <c r="K57" s="2">
        <f>AF57/SUM(AF43:AF$90)</f>
        <v>0</v>
      </c>
      <c r="M57" t="s">
        <v>24</v>
      </c>
      <c r="N57" t="s">
        <v>42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24212431.497416701</v>
      </c>
      <c r="AB57" s="1">
        <v>34378240.650633603</v>
      </c>
      <c r="AC57" s="1">
        <v>6585611.6048482703</v>
      </c>
      <c r="AD57" s="1">
        <v>12801038.7062103</v>
      </c>
      <c r="AE57" s="1">
        <v>2637413</v>
      </c>
      <c r="AF57" s="1"/>
    </row>
    <row r="58" spans="1:32" x14ac:dyDescent="0.25">
      <c r="A58" t="str">
        <f t="shared" si="3"/>
        <v>MDA</v>
      </c>
      <c r="B58" t="str">
        <f t="shared" si="4"/>
        <v>R&amp;D (Space Flight)</v>
      </c>
      <c r="C58" s="1">
        <f t="shared" si="5"/>
        <v>0</v>
      </c>
      <c r="D58" s="1">
        <f t="shared" si="6"/>
        <v>0</v>
      </c>
      <c r="E58" s="1">
        <f t="shared" si="7"/>
        <v>0</v>
      </c>
      <c r="F58" s="1">
        <f t="shared" si="8"/>
        <v>0</v>
      </c>
      <c r="G58" s="2" t="e">
        <f t="shared" si="9"/>
        <v>#DIV/0!</v>
      </c>
      <c r="H58" s="2" t="e">
        <f t="shared" si="10"/>
        <v>#DIV/0!</v>
      </c>
      <c r="I58" s="2" t="e">
        <f t="shared" si="11"/>
        <v>#DIV/0!</v>
      </c>
      <c r="J58" s="2">
        <f t="shared" si="12"/>
        <v>0</v>
      </c>
      <c r="K58" s="2">
        <f>AF58/SUM(AF43:AF$90)</f>
        <v>0</v>
      </c>
      <c r="M58" t="s">
        <v>25</v>
      </c>
      <c r="N58" t="s">
        <v>43</v>
      </c>
      <c r="O58" s="1">
        <v>38934.4119787011</v>
      </c>
      <c r="P58" s="1">
        <v>-2022.7336033172401</v>
      </c>
      <c r="Q58" s="1">
        <v>2002.2582881338999</v>
      </c>
      <c r="R58" s="1">
        <v>68058.652963457993</v>
      </c>
      <c r="S58" s="1">
        <v>0</v>
      </c>
      <c r="T58" s="1"/>
      <c r="U58" s="1"/>
      <c r="V58" s="1">
        <v>1200790.3021149701</v>
      </c>
      <c r="W58" s="1">
        <v>0</v>
      </c>
      <c r="X58" s="1">
        <v>1431128.6211124</v>
      </c>
      <c r="Y58" s="1">
        <v>3641847.3669996001</v>
      </c>
      <c r="Z58" s="1">
        <v>298542.47416931001</v>
      </c>
      <c r="AA58" s="1"/>
      <c r="AB58" s="1"/>
      <c r="AC58" s="1"/>
      <c r="AD58" s="1"/>
      <c r="AE58" s="1"/>
      <c r="AF58" s="1"/>
    </row>
    <row r="59" spans="1:32" x14ac:dyDescent="0.25">
      <c r="A59" t="str">
        <f t="shared" si="3"/>
        <v>MDA</v>
      </c>
      <c r="B59" t="str">
        <f t="shared" si="4"/>
        <v>Space Transp. and Launch</v>
      </c>
      <c r="C59" s="1">
        <f t="shared" si="5"/>
        <v>0</v>
      </c>
      <c r="D59" s="1">
        <f t="shared" si="6"/>
        <v>0</v>
      </c>
      <c r="E59" s="1">
        <f t="shared" si="7"/>
        <v>0</v>
      </c>
      <c r="F59" s="1">
        <f t="shared" si="8"/>
        <v>0</v>
      </c>
      <c r="G59" s="2" t="e">
        <f t="shared" si="9"/>
        <v>#DIV/0!</v>
      </c>
      <c r="H59" s="2" t="e">
        <f t="shared" si="10"/>
        <v>#DIV/0!</v>
      </c>
      <c r="I59" s="2" t="e">
        <f t="shared" si="11"/>
        <v>#DIV/0!</v>
      </c>
      <c r="J59" s="2">
        <f t="shared" si="12"/>
        <v>0</v>
      </c>
      <c r="K59" s="2">
        <f>AF59/SUM(AF43:AF$90)</f>
        <v>0</v>
      </c>
      <c r="M59" t="s">
        <v>25</v>
      </c>
      <c r="N59" t="s">
        <v>42</v>
      </c>
      <c r="O59" s="1"/>
      <c r="P59" s="1"/>
      <c r="Q59" s="1"/>
      <c r="R59" s="1"/>
      <c r="S59" s="1"/>
      <c r="T59" s="1"/>
      <c r="U59" s="1"/>
      <c r="V59" s="1">
        <v>1124401.7380082901</v>
      </c>
      <c r="W59" s="1">
        <v>0</v>
      </c>
      <c r="X59" s="1">
        <v>62065.2837361243</v>
      </c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t="str">
        <f t="shared" si="3"/>
        <v>NORTHROP GRUMMAN</v>
      </c>
      <c r="B60" t="str">
        <f t="shared" si="4"/>
        <v>Other Products</v>
      </c>
      <c r="C60" s="1">
        <f t="shared" si="5"/>
        <v>0</v>
      </c>
      <c r="D60" s="1">
        <f t="shared" si="6"/>
        <v>0</v>
      </c>
      <c r="E60" s="1">
        <f t="shared" si="7"/>
        <v>0</v>
      </c>
      <c r="F60" s="1">
        <f t="shared" si="8"/>
        <v>0</v>
      </c>
      <c r="G60" s="2" t="e">
        <f t="shared" si="9"/>
        <v>#DIV/0!</v>
      </c>
      <c r="H60" s="2" t="e">
        <f t="shared" si="10"/>
        <v>#DIV/0!</v>
      </c>
      <c r="I60" s="2" t="e">
        <f t="shared" si="11"/>
        <v>#DIV/0!</v>
      </c>
      <c r="J60" s="2">
        <f t="shared" si="12"/>
        <v>0</v>
      </c>
      <c r="K60" s="2">
        <f>AF60/SUM(AF43:AF$90)</f>
        <v>0</v>
      </c>
      <c r="M60" t="s">
        <v>26</v>
      </c>
      <c r="N60" t="s">
        <v>44</v>
      </c>
      <c r="O60" s="1"/>
      <c r="P60" s="1"/>
      <c r="Q60" s="1"/>
      <c r="R60" s="1"/>
      <c r="S60" s="1">
        <v>149651.84202842799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t="str">
        <f t="shared" si="3"/>
        <v>NORTHROP GRUMMAN</v>
      </c>
      <c r="B61" t="str">
        <f t="shared" si="4"/>
        <v>R&amp;D (Space Flight)</v>
      </c>
      <c r="C61" s="1">
        <f t="shared" si="5"/>
        <v>629881782.87192094</v>
      </c>
      <c r="D61" s="1">
        <f t="shared" si="6"/>
        <v>344906825.60914803</v>
      </c>
      <c r="E61" s="1">
        <f t="shared" si="7"/>
        <v>412553271.9619</v>
      </c>
      <c r="F61" s="1">
        <f t="shared" si="8"/>
        <v>0</v>
      </c>
      <c r="G61" s="2">
        <f t="shared" si="9"/>
        <v>0.19612962495966846</v>
      </c>
      <c r="H61" s="2">
        <f t="shared" si="10"/>
        <v>-0.34503063403281842</v>
      </c>
      <c r="I61" s="2">
        <f t="shared" si="11"/>
        <v>0</v>
      </c>
      <c r="J61" s="2">
        <f t="shared" si="12"/>
        <v>2.7006432833058088E-2</v>
      </c>
      <c r="K61" s="2">
        <f>AF61/SUM(AF43:AF$90)</f>
        <v>0</v>
      </c>
      <c r="M61" t="s">
        <v>26</v>
      </c>
      <c r="N61" t="s">
        <v>43</v>
      </c>
      <c r="O61" s="1">
        <v>322212500.373487</v>
      </c>
      <c r="P61" s="1">
        <v>413582001.550928</v>
      </c>
      <c r="Q61" s="1">
        <v>422269779.230618</v>
      </c>
      <c r="R61" s="1">
        <v>349224273.80297703</v>
      </c>
      <c r="S61" s="1">
        <v>359508564.47430599</v>
      </c>
      <c r="T61" s="1">
        <v>366026949.61238903</v>
      </c>
      <c r="U61" s="1">
        <v>436610931.93501502</v>
      </c>
      <c r="V61" s="1">
        <v>469761986.33123201</v>
      </c>
      <c r="W61" s="1">
        <v>411343652.48024303</v>
      </c>
      <c r="X61" s="1">
        <v>393287397.404814</v>
      </c>
      <c r="Y61" s="1">
        <v>375064011.00936103</v>
      </c>
      <c r="Z61" s="1">
        <v>299682510.988832</v>
      </c>
      <c r="AA61" s="1">
        <v>555606163.629825</v>
      </c>
      <c r="AB61" s="1">
        <v>629881782.87192094</v>
      </c>
      <c r="AC61" s="1">
        <v>522158603.47413099</v>
      </c>
      <c r="AD61" s="1">
        <v>344906825.60914803</v>
      </c>
      <c r="AE61" s="1">
        <v>412553271.9619</v>
      </c>
      <c r="AF61" s="1"/>
    </row>
    <row r="62" spans="1:32" x14ac:dyDescent="0.25">
      <c r="A62" t="str">
        <f t="shared" si="3"/>
        <v>NORTHROP GRUMMAN</v>
      </c>
      <c r="B62" t="str">
        <f t="shared" si="4"/>
        <v>Space Transp. and Launch</v>
      </c>
      <c r="C62" s="1">
        <f t="shared" si="5"/>
        <v>569226878.17929697</v>
      </c>
      <c r="D62" s="1">
        <f t="shared" si="6"/>
        <v>512016614.23000401</v>
      </c>
      <c r="E62" s="1">
        <f t="shared" si="7"/>
        <v>496133620</v>
      </c>
      <c r="F62" s="1">
        <f t="shared" si="8"/>
        <v>0</v>
      </c>
      <c r="G62" s="2">
        <f t="shared" si="9"/>
        <v>-3.1020466501638144E-2</v>
      </c>
      <c r="H62" s="2">
        <f t="shared" si="10"/>
        <v>-0.12840795292922524</v>
      </c>
      <c r="I62" s="2">
        <f t="shared" si="11"/>
        <v>0</v>
      </c>
      <c r="J62" s="2">
        <f t="shared" si="12"/>
        <v>3.2477743349444012E-2</v>
      </c>
      <c r="K62" s="2">
        <f>AF62/SUM(AF43:AF$90)</f>
        <v>0</v>
      </c>
      <c r="M62" t="s">
        <v>26</v>
      </c>
      <c r="N62" t="s">
        <v>42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583908126.28854501</v>
      </c>
      <c r="AB62" s="1">
        <v>569226878.17929697</v>
      </c>
      <c r="AC62" s="1">
        <v>461823982.202941</v>
      </c>
      <c r="AD62" s="1">
        <v>512016614.23000401</v>
      </c>
      <c r="AE62" s="1">
        <v>496133620</v>
      </c>
      <c r="AF62" s="1"/>
    </row>
    <row r="63" spans="1:32" x14ac:dyDescent="0.25">
      <c r="A63" t="str">
        <f t="shared" si="3"/>
        <v>ORBITAL SCIENCES</v>
      </c>
      <c r="B63" t="str">
        <f t="shared" si="4"/>
        <v>R&amp;D (Space Flight)</v>
      </c>
      <c r="C63" s="1">
        <f t="shared" si="5"/>
        <v>0</v>
      </c>
      <c r="D63" s="1">
        <f t="shared" si="6"/>
        <v>0</v>
      </c>
      <c r="E63" s="1">
        <f t="shared" si="7"/>
        <v>0</v>
      </c>
      <c r="F63" s="1">
        <f t="shared" si="8"/>
        <v>0</v>
      </c>
      <c r="G63" s="2" t="e">
        <f t="shared" si="9"/>
        <v>#DIV/0!</v>
      </c>
      <c r="H63" s="2" t="e">
        <f t="shared" si="10"/>
        <v>#DIV/0!</v>
      </c>
      <c r="I63" s="2" t="e">
        <f t="shared" si="11"/>
        <v>#DIV/0!</v>
      </c>
      <c r="J63" s="2">
        <f t="shared" si="12"/>
        <v>0</v>
      </c>
      <c r="K63" s="2">
        <f>AF63/SUM(AF43:AF$90)</f>
        <v>0</v>
      </c>
      <c r="M63" t="s">
        <v>27</v>
      </c>
      <c r="N63" t="s">
        <v>43</v>
      </c>
      <c r="O63" s="1">
        <v>-566318.71969019703</v>
      </c>
      <c r="P63" s="1">
        <v>483461.55667286803</v>
      </c>
      <c r="Q63" s="1">
        <v>1266828.75711905</v>
      </c>
      <c r="R63" s="1">
        <v>544469.22370766394</v>
      </c>
      <c r="S63" s="1">
        <v>820737.93909101398</v>
      </c>
      <c r="T63" s="1"/>
      <c r="U63" s="1"/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t="str">
        <f t="shared" si="3"/>
        <v>ORBITAL SCIENCES</v>
      </c>
      <c r="B64" t="str">
        <f t="shared" si="4"/>
        <v>Space Transp. and Launch</v>
      </c>
      <c r="C64" s="1">
        <f t="shared" si="5"/>
        <v>0</v>
      </c>
      <c r="D64" s="1">
        <f t="shared" si="6"/>
        <v>0</v>
      </c>
      <c r="E64" s="1">
        <f t="shared" si="7"/>
        <v>0</v>
      </c>
      <c r="F64" s="1">
        <f t="shared" si="8"/>
        <v>0</v>
      </c>
      <c r="G64" s="2" t="e">
        <f t="shared" si="9"/>
        <v>#DIV/0!</v>
      </c>
      <c r="H64" s="2" t="e">
        <f t="shared" si="10"/>
        <v>#DIV/0!</v>
      </c>
      <c r="I64" s="2" t="e">
        <f t="shared" si="11"/>
        <v>#DIV/0!</v>
      </c>
      <c r="J64" s="2">
        <f t="shared" si="12"/>
        <v>0</v>
      </c>
      <c r="K64" s="2">
        <f>AF64/SUM(AF43:AF$90)</f>
        <v>0</v>
      </c>
      <c r="M64" t="s">
        <v>27</v>
      </c>
      <c r="N64" t="s">
        <v>42</v>
      </c>
      <c r="O64" s="1">
        <v>147425.50490655101</v>
      </c>
      <c r="P64" s="1">
        <v>36858696.877770603</v>
      </c>
      <c r="Q64" s="1">
        <v>98625420.544089898</v>
      </c>
      <c r="R64" s="1">
        <v>257996544.602842</v>
      </c>
      <c r="S64" s="1">
        <v>377064049.67268002</v>
      </c>
      <c r="T64" s="1">
        <v>429153965.635104</v>
      </c>
      <c r="U64" s="1">
        <v>153619518.33211899</v>
      </c>
      <c r="V64" s="1">
        <v>688234442.41332304</v>
      </c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t="str">
        <f t="shared" si="3"/>
        <v>Orbital ATK</v>
      </c>
      <c r="B65" t="str">
        <f t="shared" si="4"/>
        <v>R&amp;D (Space Flight)</v>
      </c>
      <c r="C65" s="1">
        <f t="shared" si="5"/>
        <v>0</v>
      </c>
      <c r="D65" s="1">
        <f t="shared" si="6"/>
        <v>0</v>
      </c>
      <c r="E65" s="1">
        <f t="shared" si="7"/>
        <v>0</v>
      </c>
      <c r="F65" s="1">
        <f t="shared" si="8"/>
        <v>0</v>
      </c>
      <c r="G65" s="2" t="e">
        <f t="shared" si="9"/>
        <v>#DIV/0!</v>
      </c>
      <c r="H65" s="2" t="e">
        <f t="shared" si="10"/>
        <v>#DIV/0!</v>
      </c>
      <c r="I65" s="2" t="e">
        <f t="shared" si="11"/>
        <v>#DIV/0!</v>
      </c>
      <c r="J65" s="2">
        <f t="shared" si="12"/>
        <v>0</v>
      </c>
      <c r="K65" s="2">
        <f>AF65/SUM(AF43:AF$90)</f>
        <v>0</v>
      </c>
      <c r="M65" t="s">
        <v>28</v>
      </c>
      <c r="N65" t="s">
        <v>43</v>
      </c>
      <c r="O65" s="1"/>
      <c r="P65" s="1"/>
      <c r="Q65" s="1"/>
      <c r="R65" s="1"/>
      <c r="S65" s="1"/>
      <c r="T65" s="1"/>
      <c r="U65" s="1"/>
      <c r="V65" s="1"/>
      <c r="W65" s="1">
        <v>2094917.9058354499</v>
      </c>
      <c r="X65" s="1">
        <v>13424034.914442999</v>
      </c>
      <c r="Y65" s="1">
        <v>28987923.475493699</v>
      </c>
      <c r="Z65" s="1">
        <v>371371056.24097103</v>
      </c>
      <c r="AA65" s="1"/>
      <c r="AB65" s="1"/>
      <c r="AC65" s="1"/>
      <c r="AD65" s="1"/>
      <c r="AE65" s="1"/>
      <c r="AF65" s="1"/>
    </row>
    <row r="66" spans="1:32" x14ac:dyDescent="0.25">
      <c r="A66" t="str">
        <f t="shared" si="3"/>
        <v>Orbital ATK</v>
      </c>
      <c r="B66" t="str">
        <f t="shared" si="4"/>
        <v>Space Transp. and Launch</v>
      </c>
      <c r="C66" s="1">
        <f t="shared" si="5"/>
        <v>0</v>
      </c>
      <c r="D66" s="1">
        <f t="shared" si="6"/>
        <v>0</v>
      </c>
      <c r="E66" s="1">
        <f t="shared" si="7"/>
        <v>0</v>
      </c>
      <c r="F66" s="1">
        <f t="shared" si="8"/>
        <v>0</v>
      </c>
      <c r="G66" s="2" t="e">
        <f t="shared" si="9"/>
        <v>#DIV/0!</v>
      </c>
      <c r="H66" s="2" t="e">
        <f t="shared" si="10"/>
        <v>#DIV/0!</v>
      </c>
      <c r="I66" s="2" t="e">
        <f t="shared" si="11"/>
        <v>#DIV/0!</v>
      </c>
      <c r="J66" s="2">
        <f t="shared" si="12"/>
        <v>0</v>
      </c>
      <c r="K66" s="2">
        <f>AF66/SUM(AF43:AF$90)</f>
        <v>0</v>
      </c>
      <c r="M66" t="s">
        <v>28</v>
      </c>
      <c r="N66" t="s">
        <v>42</v>
      </c>
      <c r="O66" s="1"/>
      <c r="P66" s="1"/>
      <c r="Q66" s="1"/>
      <c r="R66" s="1"/>
      <c r="S66" s="1"/>
      <c r="T66" s="1"/>
      <c r="U66" s="1"/>
      <c r="V66" s="1"/>
      <c r="W66" s="1">
        <v>463280210.59892797</v>
      </c>
      <c r="X66" s="1">
        <v>768176472.34884501</v>
      </c>
      <c r="Y66" s="1">
        <v>584952380.19391894</v>
      </c>
      <c r="Z66" s="1">
        <v>350262954.90146202</v>
      </c>
      <c r="AA66" s="1"/>
      <c r="AB66" s="1"/>
      <c r="AC66" s="1"/>
      <c r="AD66" s="1"/>
      <c r="AE66" s="1"/>
      <c r="AF66" s="1"/>
    </row>
    <row r="67" spans="1:32" x14ac:dyDescent="0.25">
      <c r="A67" t="str">
        <f t="shared" si="3"/>
        <v>Orbital ATK</v>
      </c>
      <c r="B67" t="str">
        <f t="shared" si="4"/>
        <v>Space Vehicle Launchers</v>
      </c>
      <c r="C67" s="1">
        <f t="shared" si="5"/>
        <v>0</v>
      </c>
      <c r="D67" s="1">
        <f t="shared" si="6"/>
        <v>0</v>
      </c>
      <c r="E67" s="1">
        <f t="shared" si="7"/>
        <v>0</v>
      </c>
      <c r="F67" s="1">
        <f t="shared" si="8"/>
        <v>0</v>
      </c>
      <c r="G67" s="2" t="e">
        <f t="shared" si="9"/>
        <v>#DIV/0!</v>
      </c>
      <c r="H67" s="2" t="e">
        <f t="shared" si="10"/>
        <v>#DIV/0!</v>
      </c>
      <c r="I67" s="2" t="e">
        <f t="shared" si="11"/>
        <v>#DIV/0!</v>
      </c>
      <c r="J67" s="2">
        <f t="shared" si="12"/>
        <v>0</v>
      </c>
      <c r="K67" s="2">
        <f>AF67/SUM(AF43:AF$90)</f>
        <v>0</v>
      </c>
      <c r="M67" t="s">
        <v>28</v>
      </c>
      <c r="N67" t="s">
        <v>46</v>
      </c>
      <c r="O67" s="1"/>
      <c r="P67" s="1"/>
      <c r="Q67" s="1"/>
      <c r="R67" s="1"/>
      <c r="S67" s="1"/>
      <c r="T67" s="1"/>
      <c r="U67" s="1"/>
      <c r="V67" s="1"/>
      <c r="W67" s="1">
        <v>299084021.05376703</v>
      </c>
      <c r="X67" s="1">
        <v>324268772.70824403</v>
      </c>
      <c r="Y67" s="1">
        <v>322606956.16847301</v>
      </c>
      <c r="Z67" s="1"/>
      <c r="AA67" s="1"/>
      <c r="AB67" s="1"/>
      <c r="AC67" s="1"/>
      <c r="AD67" s="1"/>
      <c r="AE67" s="1"/>
      <c r="AF67" s="1"/>
    </row>
    <row r="68" spans="1:32" x14ac:dyDescent="0.25">
      <c r="A68" t="str">
        <f t="shared" si="3"/>
        <v>Other Residual</v>
      </c>
      <c r="B68" t="str">
        <f t="shared" si="4"/>
        <v>Other Products</v>
      </c>
      <c r="C68" s="1">
        <f t="shared" si="5"/>
        <v>189165.88080891699</v>
      </c>
      <c r="D68" s="1">
        <f t="shared" si="6"/>
        <v>0</v>
      </c>
      <c r="E68" s="1">
        <f t="shared" si="7"/>
        <v>1</v>
      </c>
      <c r="F68" s="1">
        <f t="shared" si="8"/>
        <v>0</v>
      </c>
      <c r="G68" s="2" t="e">
        <f t="shared" si="9"/>
        <v>#DIV/0!</v>
      </c>
      <c r="H68" s="2">
        <f t="shared" si="10"/>
        <v>-0.99999471363442649</v>
      </c>
      <c r="I68" s="2">
        <f t="shared" si="11"/>
        <v>0</v>
      </c>
      <c r="J68" s="2">
        <f t="shared" si="12"/>
        <v>6.5461686207526139E-11</v>
      </c>
      <c r="K68" s="2">
        <f>AF68/SUM(AF43:AF$90)</f>
        <v>0</v>
      </c>
      <c r="M68" t="s">
        <v>37</v>
      </c>
      <c r="N68" t="s">
        <v>44</v>
      </c>
      <c r="O68" s="1"/>
      <c r="P68" s="1"/>
      <c r="Q68" s="1"/>
      <c r="R68" s="1"/>
      <c r="S68" s="1">
        <v>4981018.3621493299</v>
      </c>
      <c r="T68" s="1">
        <v>165701.129975455</v>
      </c>
      <c r="U68" s="1">
        <v>52553.308760895903</v>
      </c>
      <c r="V68" s="1">
        <v>13170.7197237403</v>
      </c>
      <c r="W68" s="1">
        <v>-218677.220968079</v>
      </c>
      <c r="X68" s="1">
        <v>1</v>
      </c>
      <c r="Y68" s="1">
        <v>18664.7090603053</v>
      </c>
      <c r="Z68" s="1">
        <v>29936.9299447841</v>
      </c>
      <c r="AA68" s="1">
        <v>1</v>
      </c>
      <c r="AB68" s="1">
        <v>189165.88080891699</v>
      </c>
      <c r="AC68" s="1"/>
      <c r="AD68" s="1"/>
      <c r="AE68" s="1">
        <v>1</v>
      </c>
      <c r="AF68" s="1"/>
    </row>
    <row r="69" spans="1:32" x14ac:dyDescent="0.25">
      <c r="A69" t="str">
        <f t="shared" si="3"/>
        <v>Other Residual</v>
      </c>
      <c r="B69" t="str">
        <f t="shared" si="4"/>
        <v>Other Services</v>
      </c>
      <c r="C69" s="1">
        <f t="shared" si="5"/>
        <v>56615654.236861303</v>
      </c>
      <c r="D69" s="1">
        <f t="shared" si="6"/>
        <v>171503117.88624799</v>
      </c>
      <c r="E69" s="1">
        <f t="shared" si="7"/>
        <v>165515195.5009</v>
      </c>
      <c r="F69" s="1">
        <f t="shared" si="8"/>
        <v>0</v>
      </c>
      <c r="G69" s="2">
        <f t="shared" si="9"/>
        <v>-3.4914364585019175E-2</v>
      </c>
      <c r="H69" s="2">
        <f t="shared" si="10"/>
        <v>1.923488171812672</v>
      </c>
      <c r="I69" s="2">
        <f t="shared" si="11"/>
        <v>0</v>
      </c>
      <c r="J69" s="2">
        <f t="shared" si="12"/>
        <v>1.0834903790457257E-2</v>
      </c>
      <c r="K69" s="2">
        <f>AF69/SUM(AF43:AF$90)</f>
        <v>0</v>
      </c>
      <c r="M69" t="s">
        <v>37</v>
      </c>
      <c r="N69" t="s">
        <v>51</v>
      </c>
      <c r="O69" s="1">
        <v>515618.34497109998</v>
      </c>
      <c r="P69" s="1">
        <v>998993.70138430805</v>
      </c>
      <c r="Q69" s="1">
        <v>645217.65019937395</v>
      </c>
      <c r="R69" s="1">
        <v>26667270.009878099</v>
      </c>
      <c r="S69" s="1">
        <v>48513175.168478496</v>
      </c>
      <c r="T69" s="1">
        <v>42343013.398991801</v>
      </c>
      <c r="U69" s="1">
        <v>48987262.6785146</v>
      </c>
      <c r="V69" s="1">
        <v>55844418.161943004</v>
      </c>
      <c r="W69" s="1">
        <v>59907833.452968903</v>
      </c>
      <c r="X69" s="1">
        <v>62625272.293143898</v>
      </c>
      <c r="Y69" s="1">
        <v>45541811.631749697</v>
      </c>
      <c r="Z69" s="1">
        <v>45952033.605177797</v>
      </c>
      <c r="AA69" s="1">
        <v>82855347.263302699</v>
      </c>
      <c r="AB69" s="1">
        <v>56615654.236861303</v>
      </c>
      <c r="AC69" s="1">
        <v>79406857.964149594</v>
      </c>
      <c r="AD69" s="1">
        <v>171503117.88624799</v>
      </c>
      <c r="AE69" s="1">
        <v>165515195.5009</v>
      </c>
      <c r="AF69" s="1"/>
    </row>
    <row r="70" spans="1:32" x14ac:dyDescent="0.25">
      <c r="A70" t="str">
        <f t="shared" si="3"/>
        <v>Other Residual</v>
      </c>
      <c r="B70" t="str">
        <f t="shared" si="4"/>
        <v>R&amp;D (All Other)</v>
      </c>
      <c r="C70" s="1">
        <f t="shared" si="5"/>
        <v>0</v>
      </c>
      <c r="D70" s="1">
        <f t="shared" si="6"/>
        <v>0</v>
      </c>
      <c r="E70" s="1">
        <f t="shared" si="7"/>
        <v>0</v>
      </c>
      <c r="F70" s="1">
        <f t="shared" si="8"/>
        <v>0</v>
      </c>
      <c r="G70" s="2" t="e">
        <f t="shared" si="9"/>
        <v>#DIV/0!</v>
      </c>
      <c r="H70" s="2" t="e">
        <f t="shared" si="10"/>
        <v>#DIV/0!</v>
      </c>
      <c r="I70" s="2" t="e">
        <f t="shared" si="11"/>
        <v>#DIV/0!</v>
      </c>
      <c r="J70" s="2">
        <f t="shared" si="12"/>
        <v>0</v>
      </c>
      <c r="K70" s="2">
        <f>AF70/SUM(AF43:AF$90)</f>
        <v>0</v>
      </c>
      <c r="M70" t="s">
        <v>37</v>
      </c>
      <c r="N70" t="s">
        <v>48</v>
      </c>
      <c r="O70" s="1"/>
      <c r="P70" s="1"/>
      <c r="Q70" s="1"/>
      <c r="R70" s="1"/>
      <c r="S70" s="1"/>
      <c r="T70" s="1"/>
      <c r="U70" s="1"/>
      <c r="V70" s="1">
        <v>3350093.0635480299</v>
      </c>
      <c r="W70" s="1">
        <v>3461063.4454960302</v>
      </c>
      <c r="X70" s="1">
        <v>1</v>
      </c>
      <c r="Y70" s="1">
        <v>2</v>
      </c>
      <c r="Z70" s="1">
        <v>1</v>
      </c>
      <c r="AA70" s="1"/>
      <c r="AB70" s="1"/>
      <c r="AC70" s="1"/>
      <c r="AD70" s="1"/>
      <c r="AE70" s="1"/>
      <c r="AF70" s="1"/>
    </row>
    <row r="71" spans="1:32" x14ac:dyDescent="0.25">
      <c r="A71" t="str">
        <f t="shared" si="3"/>
        <v>Other Residual</v>
      </c>
      <c r="B71" t="str">
        <f t="shared" si="4"/>
        <v>R&amp;D (Defense)</v>
      </c>
      <c r="C71" s="1">
        <f t="shared" si="5"/>
        <v>1</v>
      </c>
      <c r="D71" s="1">
        <f t="shared" si="6"/>
        <v>0</v>
      </c>
      <c r="E71" s="1">
        <f t="shared" si="7"/>
        <v>0</v>
      </c>
      <c r="F71" s="1">
        <f t="shared" si="8"/>
        <v>0</v>
      </c>
      <c r="G71" s="2" t="e">
        <f t="shared" si="9"/>
        <v>#DIV/0!</v>
      </c>
      <c r="H71" s="2">
        <f t="shared" si="10"/>
        <v>-1</v>
      </c>
      <c r="I71" s="2" t="e">
        <f t="shared" si="11"/>
        <v>#DIV/0!</v>
      </c>
      <c r="J71" s="2">
        <f t="shared" si="12"/>
        <v>0</v>
      </c>
      <c r="K71" s="2">
        <f>AF71/SUM(AF43:AF$90)</f>
        <v>0</v>
      </c>
      <c r="M71" t="s">
        <v>37</v>
      </c>
      <c r="N71" t="s">
        <v>45</v>
      </c>
      <c r="O71" s="1">
        <v>530924.79970956</v>
      </c>
      <c r="P71" s="1">
        <v>1</v>
      </c>
      <c r="Q71" s="1"/>
      <c r="R71" s="1"/>
      <c r="S71" s="1">
        <v>1979284.3834266199</v>
      </c>
      <c r="T71" s="1">
        <v>-968.587567474818</v>
      </c>
      <c r="U71" s="1">
        <v>6188678.3879500302</v>
      </c>
      <c r="V71" s="1">
        <v>5922534.9696930097</v>
      </c>
      <c r="W71" s="1">
        <v>375234.87084247801</v>
      </c>
      <c r="X71" s="1">
        <v>1</v>
      </c>
      <c r="Y71" s="1"/>
      <c r="Z71" s="1">
        <v>0</v>
      </c>
      <c r="AA71" s="1"/>
      <c r="AB71" s="1">
        <v>1</v>
      </c>
      <c r="AC71" s="1"/>
      <c r="AD71" s="1"/>
      <c r="AE71" s="1"/>
      <c r="AF71" s="1"/>
    </row>
    <row r="72" spans="1:32" x14ac:dyDescent="0.25">
      <c r="A72" t="str">
        <f t="shared" si="3"/>
        <v>Other Residual</v>
      </c>
      <c r="B72" t="str">
        <f t="shared" si="4"/>
        <v>R&amp;D (Space Flight)</v>
      </c>
      <c r="C72" s="1">
        <f t="shared" si="5"/>
        <v>4836470881.4770803</v>
      </c>
      <c r="D72" s="1">
        <f t="shared" si="6"/>
        <v>4957619342.8470402</v>
      </c>
      <c r="E72" s="1">
        <f t="shared" si="7"/>
        <v>4891740700.2298002</v>
      </c>
      <c r="F72" s="1">
        <f t="shared" si="8"/>
        <v>0</v>
      </c>
      <c r="G72" s="2">
        <f t="shared" si="9"/>
        <v>-1.3288362429901168E-2</v>
      </c>
      <c r="H72" s="2">
        <f t="shared" si="10"/>
        <v>1.1427716636193352E-2</v>
      </c>
      <c r="I72" s="2">
        <f t="shared" si="11"/>
        <v>0</v>
      </c>
      <c r="J72" s="2">
        <f t="shared" si="12"/>
        <v>0.32022159472702733</v>
      </c>
      <c r="K72" s="2">
        <f>AF72/SUM(AF43:AF$90)</f>
        <v>0</v>
      </c>
      <c r="M72" t="s">
        <v>37</v>
      </c>
      <c r="N72" t="s">
        <v>43</v>
      </c>
      <c r="O72" s="1">
        <v>1361444165.22596</v>
      </c>
      <c r="P72" s="1">
        <v>2609502925.0661702</v>
      </c>
      <c r="Q72" s="1">
        <v>2996760380.37707</v>
      </c>
      <c r="R72" s="1">
        <v>2770172800.2125802</v>
      </c>
      <c r="S72" s="1">
        <v>2678734933.1213002</v>
      </c>
      <c r="T72" s="1">
        <v>2719846441.39604</v>
      </c>
      <c r="U72" s="1">
        <v>3562729914.7122102</v>
      </c>
      <c r="V72" s="1">
        <v>3691139954.3090401</v>
      </c>
      <c r="W72" s="1">
        <v>3198659173.9148898</v>
      </c>
      <c r="X72" s="1">
        <v>4042554196.6497002</v>
      </c>
      <c r="Y72" s="1">
        <v>3697235741.9290299</v>
      </c>
      <c r="Z72" s="1">
        <v>3266408159.3576498</v>
      </c>
      <c r="AA72" s="1">
        <v>4068887170.61027</v>
      </c>
      <c r="AB72" s="1">
        <v>4836470881.4770803</v>
      </c>
      <c r="AC72" s="1">
        <v>3168133513.9386702</v>
      </c>
      <c r="AD72" s="1">
        <v>4957619342.8470402</v>
      </c>
      <c r="AE72" s="1">
        <v>4891740700.2298002</v>
      </c>
      <c r="AF72" s="1"/>
    </row>
    <row r="73" spans="1:32" x14ac:dyDescent="0.25">
      <c r="A73" t="str">
        <f t="shared" si="3"/>
        <v>Other Residual</v>
      </c>
      <c r="B73" t="str">
        <f t="shared" si="4"/>
        <v>Space Transp. and Launch</v>
      </c>
      <c r="C73" s="1">
        <f t="shared" si="5"/>
        <v>947528788.59720504</v>
      </c>
      <c r="D73" s="1">
        <f t="shared" si="6"/>
        <v>2018925918.4672201</v>
      </c>
      <c r="E73" s="1">
        <f t="shared" si="7"/>
        <v>1707024774.6722</v>
      </c>
      <c r="F73" s="1">
        <f t="shared" si="8"/>
        <v>6141614963.8029051</v>
      </c>
      <c r="G73" s="2">
        <f t="shared" si="9"/>
        <v>-0.15448865208081397</v>
      </c>
      <c r="H73" s="2">
        <f t="shared" si="10"/>
        <v>0.8015545228967782</v>
      </c>
      <c r="I73" s="2">
        <f t="shared" si="11"/>
        <v>3.5978475854178975</v>
      </c>
      <c r="J73" s="2">
        <f t="shared" si="12"/>
        <v>0.11174472014806457</v>
      </c>
      <c r="K73" s="2">
        <f>AF73/SUM(AF43:AF$90)</f>
        <v>1</v>
      </c>
      <c r="M73" t="s">
        <v>37</v>
      </c>
      <c r="N73" t="s">
        <v>42</v>
      </c>
      <c r="O73" s="1">
        <v>415320012.37262601</v>
      </c>
      <c r="P73" s="1">
        <v>322556162.85610998</v>
      </c>
      <c r="Q73" s="1">
        <v>408830009.87536699</v>
      </c>
      <c r="R73" s="1">
        <v>481472847.34288597</v>
      </c>
      <c r="S73" s="1">
        <v>29507553.3871339</v>
      </c>
      <c r="T73" s="1">
        <v>29630677.1074837</v>
      </c>
      <c r="U73" s="1">
        <v>1123185646.5237</v>
      </c>
      <c r="V73" s="1">
        <v>3149159275.5705199</v>
      </c>
      <c r="W73" s="1">
        <v>2216220941.84797</v>
      </c>
      <c r="X73" s="1">
        <v>2251847003.1416602</v>
      </c>
      <c r="Y73" s="1">
        <v>144989824.913569</v>
      </c>
      <c r="Z73" s="1">
        <v>2328388764.7932</v>
      </c>
      <c r="AA73" s="1">
        <v>2175886509.7314</v>
      </c>
      <c r="AB73" s="1">
        <v>947528788.59720504</v>
      </c>
      <c r="AC73" s="1">
        <v>1468135482.0662799</v>
      </c>
      <c r="AD73" s="1">
        <v>2018925918.4672201</v>
      </c>
      <c r="AE73" s="1">
        <v>1707024774.6722</v>
      </c>
      <c r="AF73" s="1">
        <f>SUM(AB73:AE73)</f>
        <v>6141614963.8029051</v>
      </c>
    </row>
    <row r="74" spans="1:32" x14ac:dyDescent="0.25">
      <c r="A74" t="str">
        <f t="shared" si="3"/>
        <v>Other Residual</v>
      </c>
      <c r="B74" t="str">
        <f t="shared" si="4"/>
        <v>Space Vehicle Launchers</v>
      </c>
      <c r="C74" s="1">
        <f t="shared" si="5"/>
        <v>0</v>
      </c>
      <c r="D74" s="1">
        <f t="shared" si="6"/>
        <v>0</v>
      </c>
      <c r="E74" s="1">
        <f t="shared" si="7"/>
        <v>0</v>
      </c>
      <c r="F74" s="1">
        <f t="shared" si="8"/>
        <v>0</v>
      </c>
      <c r="G74" s="2" t="e">
        <f t="shared" si="9"/>
        <v>#DIV/0!</v>
      </c>
      <c r="H74" s="2" t="e">
        <f t="shared" si="10"/>
        <v>#DIV/0!</v>
      </c>
      <c r="I74" s="2" t="e">
        <f t="shared" si="11"/>
        <v>#DIV/0!</v>
      </c>
      <c r="J74" s="2">
        <f t="shared" si="12"/>
        <v>0</v>
      </c>
      <c r="K74" s="2">
        <f>AF74/SUM(AF43:AF$90)</f>
        <v>0</v>
      </c>
      <c r="M74" t="s">
        <v>37</v>
      </c>
      <c r="N74" t="s">
        <v>46</v>
      </c>
      <c r="O74" s="1">
        <v>675748014.05035698</v>
      </c>
      <c r="P74" s="1">
        <v>253376743.89699399</v>
      </c>
      <c r="Q74" s="1">
        <v>533500793.58929598</v>
      </c>
      <c r="R74" s="1">
        <v>937437272.75832295</v>
      </c>
      <c r="S74" s="1">
        <v>606485000.62601101</v>
      </c>
      <c r="T74" s="1">
        <v>407331121.92232102</v>
      </c>
      <c r="U74" s="1">
        <v>239273290.18497801</v>
      </c>
      <c r="V74" s="1">
        <v>292991183.93206698</v>
      </c>
      <c r="W74" s="1">
        <v>158768866.08747101</v>
      </c>
      <c r="X74" s="1">
        <v>-19330761.4540199</v>
      </c>
      <c r="Y74" s="1">
        <v>322224729.36639798</v>
      </c>
      <c r="Z74" s="1">
        <v>30544.551075540101</v>
      </c>
      <c r="AA74" s="1">
        <v>334167.30606376799</v>
      </c>
      <c r="AB74" s="1"/>
      <c r="AC74" s="1">
        <v>162238.85506660899</v>
      </c>
      <c r="AD74" s="1"/>
      <c r="AE74" s="1"/>
      <c r="AF74" s="1"/>
    </row>
    <row r="75" spans="1:32" x14ac:dyDescent="0.25">
      <c r="A75" t="str">
        <f t="shared" ref="A75:A91" si="13">M75</f>
        <v>Other Residual</v>
      </c>
      <c r="B75" t="str">
        <f t="shared" ref="B75:B91" si="14">N75</f>
        <v>Space Vehicle Services</v>
      </c>
      <c r="C75" s="1">
        <f t="shared" ref="C75:C91" si="15">AB75</f>
        <v>0</v>
      </c>
      <c r="D75" s="1">
        <f t="shared" ref="D75:D91" si="16">AD75</f>
        <v>0</v>
      </c>
      <c r="E75" s="1">
        <f t="shared" ref="E75:E91" si="17">AE75</f>
        <v>0</v>
      </c>
      <c r="F75" s="1">
        <f t="shared" ref="F75:F91" si="18">AF75</f>
        <v>0</v>
      </c>
      <c r="G75" s="2" t="e">
        <f t="shared" si="9"/>
        <v>#DIV/0!</v>
      </c>
      <c r="H75" s="2" t="e">
        <f t="shared" si="10"/>
        <v>#DIV/0!</v>
      </c>
      <c r="I75" s="2" t="e">
        <f t="shared" si="11"/>
        <v>#DIV/0!</v>
      </c>
      <c r="J75" s="2">
        <f t="shared" si="12"/>
        <v>0</v>
      </c>
      <c r="K75" s="2">
        <f>AF75/SUM(AF43:AF$90)</f>
        <v>0</v>
      </c>
      <c r="M75" t="s">
        <v>37</v>
      </c>
      <c r="N75" t="s">
        <v>47</v>
      </c>
      <c r="O75" s="1">
        <v>105449125.723838</v>
      </c>
      <c r="P75" s="1">
        <v>618705795.95705295</v>
      </c>
      <c r="Q75" s="1">
        <v>601965757.46588898</v>
      </c>
      <c r="R75" s="1">
        <v>-33519118.638210598</v>
      </c>
      <c r="S75" s="1">
        <v>0</v>
      </c>
      <c r="T75" s="1">
        <v>-83625.491262342999</v>
      </c>
      <c r="U75" s="1">
        <v>0</v>
      </c>
      <c r="V75" s="1">
        <v>0</v>
      </c>
      <c r="W75" s="1">
        <v>-7784977.9151351796</v>
      </c>
      <c r="X75" s="1"/>
      <c r="Y75" s="1"/>
      <c r="Z75" s="1"/>
      <c r="AA75" s="1">
        <v>-5.8625491801649297E-3</v>
      </c>
      <c r="AB75" s="1">
        <v>0</v>
      </c>
      <c r="AC75" s="1"/>
      <c r="AD75" s="1"/>
      <c r="AE75" s="1">
        <v>0</v>
      </c>
      <c r="AF75" s="1"/>
    </row>
    <row r="76" spans="1:32" x14ac:dyDescent="0.25">
      <c r="A76" t="str">
        <f t="shared" si="13"/>
        <v>Other Residual</v>
      </c>
      <c r="B76" t="str">
        <f t="shared" si="14"/>
        <v>Space Vehicles and Components</v>
      </c>
      <c r="C76" s="1">
        <f t="shared" si="15"/>
        <v>2</v>
      </c>
      <c r="D76" s="1">
        <f t="shared" si="16"/>
        <v>0</v>
      </c>
      <c r="E76" s="1">
        <f t="shared" si="17"/>
        <v>0</v>
      </c>
      <c r="F76" s="1">
        <f t="shared" si="18"/>
        <v>0</v>
      </c>
      <c r="G76" s="2" t="e">
        <f t="shared" si="9"/>
        <v>#DIV/0!</v>
      </c>
      <c r="H76" s="2">
        <f t="shared" si="10"/>
        <v>-1</v>
      </c>
      <c r="I76" s="2" t="e">
        <f t="shared" si="11"/>
        <v>#DIV/0!</v>
      </c>
      <c r="J76" s="2">
        <f t="shared" si="12"/>
        <v>0</v>
      </c>
      <c r="K76" s="2">
        <f>AF76/SUM(AF43:AF$90)</f>
        <v>0</v>
      </c>
      <c r="M76" t="s">
        <v>37</v>
      </c>
      <c r="N76" t="s">
        <v>49</v>
      </c>
      <c r="O76" s="1">
        <v>329107239.95940697</v>
      </c>
      <c r="P76" s="1">
        <v>971291301.38581395</v>
      </c>
      <c r="Q76" s="1">
        <v>247671770.36745599</v>
      </c>
      <c r="R76" s="1">
        <v>185692436.02248299</v>
      </c>
      <c r="S76" s="1">
        <v>137147982.93275699</v>
      </c>
      <c r="T76" s="1">
        <v>3182196388.76577</v>
      </c>
      <c r="U76" s="1">
        <v>268690204.546013</v>
      </c>
      <c r="V76" s="1">
        <v>71340009.295277297</v>
      </c>
      <c r="W76" s="1">
        <v>9554104.0864342209</v>
      </c>
      <c r="X76" s="1">
        <v>11245.3298429117</v>
      </c>
      <c r="Y76" s="1">
        <v>0</v>
      </c>
      <c r="Z76" s="1">
        <v>3.5825669765472398E-2</v>
      </c>
      <c r="AA76" s="1">
        <v>-2.3450197186320999E-2</v>
      </c>
      <c r="AB76" s="1">
        <v>2</v>
      </c>
      <c r="AC76" s="1"/>
      <c r="AD76" s="1">
        <v>0</v>
      </c>
      <c r="AE76" s="1">
        <v>0</v>
      </c>
      <c r="AF76" s="1"/>
    </row>
    <row r="77" spans="1:32" x14ac:dyDescent="0.25">
      <c r="A77" t="str">
        <f t="shared" si="13"/>
        <v>RUSSIA SPACE AGENCY</v>
      </c>
      <c r="B77" t="str">
        <f t="shared" si="14"/>
        <v>R&amp;D (All Other)</v>
      </c>
      <c r="C77" s="1">
        <f t="shared" si="15"/>
        <v>0</v>
      </c>
      <c r="D77" s="1">
        <f t="shared" si="16"/>
        <v>0</v>
      </c>
      <c r="E77" s="1">
        <f t="shared" si="17"/>
        <v>0</v>
      </c>
      <c r="F77" s="1">
        <f t="shared" si="18"/>
        <v>0</v>
      </c>
      <c r="G77" s="2" t="e">
        <f t="shared" si="9"/>
        <v>#DIV/0!</v>
      </c>
      <c r="H77" s="2" t="e">
        <f t="shared" si="10"/>
        <v>#DIV/0!</v>
      </c>
      <c r="I77" s="2" t="e">
        <f t="shared" si="11"/>
        <v>#DIV/0!</v>
      </c>
      <c r="J77" s="2">
        <f t="shared" si="12"/>
        <v>0</v>
      </c>
      <c r="K77" s="2">
        <f>AF77/SUM(AF43:AF$90)</f>
        <v>0</v>
      </c>
      <c r="M77" t="s">
        <v>29</v>
      </c>
      <c r="N77" t="s">
        <v>48</v>
      </c>
      <c r="O77" s="1"/>
      <c r="P77" s="1"/>
      <c r="Q77" s="1"/>
      <c r="R77" s="1">
        <v>464485088.56079799</v>
      </c>
      <c r="S77" s="1">
        <v>552450019.41364002</v>
      </c>
      <c r="T77" s="1">
        <v>768656839.40025604</v>
      </c>
      <c r="U77" s="1">
        <v>366868123.61607599</v>
      </c>
      <c r="V77" s="1">
        <v>394778719.06763297</v>
      </c>
      <c r="W77" s="1">
        <v>575406808.55172098</v>
      </c>
      <c r="X77" s="1">
        <v>292729219.48913699</v>
      </c>
      <c r="Y77" s="1">
        <v>311189687.15396202</v>
      </c>
      <c r="Z77" s="1"/>
      <c r="AA77" s="1"/>
      <c r="AB77" s="1"/>
      <c r="AC77" s="1"/>
      <c r="AD77" s="1"/>
      <c r="AE77" s="1"/>
      <c r="AF77" s="1"/>
    </row>
    <row r="78" spans="1:32" x14ac:dyDescent="0.25">
      <c r="A78" t="str">
        <f t="shared" si="13"/>
        <v>RUSSIA SPACE AGENCY</v>
      </c>
      <c r="B78" t="str">
        <f t="shared" si="14"/>
        <v>Space Vehicle Services</v>
      </c>
      <c r="C78" s="1">
        <f t="shared" si="15"/>
        <v>157877867.49397501</v>
      </c>
      <c r="D78" s="1">
        <f t="shared" si="16"/>
        <v>2619052.4772875099</v>
      </c>
      <c r="E78" s="1">
        <f t="shared" si="17"/>
        <v>6014852</v>
      </c>
      <c r="F78" s="1">
        <f t="shared" si="18"/>
        <v>0</v>
      </c>
      <c r="G78" s="2">
        <f t="shared" si="9"/>
        <v>1.296575594479664</v>
      </c>
      <c r="H78" s="2">
        <f t="shared" si="10"/>
        <v>-0.96190186695909397</v>
      </c>
      <c r="I78" s="2">
        <f t="shared" si="11"/>
        <v>0</v>
      </c>
      <c r="J78" s="2">
        <f t="shared" si="12"/>
        <v>3.9374235420871101E-4</v>
      </c>
      <c r="K78" s="2">
        <f>AF78/SUM(AF43:AF$90)</f>
        <v>0</v>
      </c>
      <c r="M78" t="s">
        <v>29</v>
      </c>
      <c r="N78" t="s">
        <v>47</v>
      </c>
      <c r="O78" s="1">
        <v>141637178.26215899</v>
      </c>
      <c r="P78" s="1">
        <v>277098307.63822001</v>
      </c>
      <c r="Q78" s="1">
        <v>531600036.81458801</v>
      </c>
      <c r="R78" s="1"/>
      <c r="S78" s="1"/>
      <c r="T78" s="1"/>
      <c r="U78" s="1"/>
      <c r="V78" s="1"/>
      <c r="W78" s="1"/>
      <c r="X78" s="1"/>
      <c r="Y78" s="1"/>
      <c r="Z78" s="1">
        <v>152210296.100788</v>
      </c>
      <c r="AA78" s="1">
        <v>216362793.531582</v>
      </c>
      <c r="AB78" s="1">
        <v>157877867.49397501</v>
      </c>
      <c r="AC78" s="1">
        <v>3819800.2749513201</v>
      </c>
      <c r="AD78" s="1">
        <v>2619052.4772875099</v>
      </c>
      <c r="AE78" s="1">
        <v>6014852</v>
      </c>
      <c r="AF78" s="1"/>
    </row>
    <row r="79" spans="1:32" x14ac:dyDescent="0.25">
      <c r="A79" t="str">
        <f t="shared" si="13"/>
        <v>Rocket Lab</v>
      </c>
      <c r="B79" t="str">
        <f t="shared" si="14"/>
        <v>Space Transp. and Launch</v>
      </c>
      <c r="C79" s="1">
        <f t="shared" si="15"/>
        <v>11364580.4262089</v>
      </c>
      <c r="D79" s="1">
        <f t="shared" si="16"/>
        <v>0</v>
      </c>
      <c r="E79" s="1">
        <f t="shared" si="17"/>
        <v>14099000</v>
      </c>
      <c r="F79" s="1">
        <f t="shared" si="18"/>
        <v>0</v>
      </c>
      <c r="G79" s="2" t="e">
        <f t="shared" si="9"/>
        <v>#DIV/0!</v>
      </c>
      <c r="H79" s="2">
        <f t="shared" si="10"/>
        <v>0.24060893330342448</v>
      </c>
      <c r="I79" s="2">
        <f t="shared" si="11"/>
        <v>0</v>
      </c>
      <c r="J79" s="2">
        <f t="shared" si="12"/>
        <v>9.2294431383991096E-4</v>
      </c>
      <c r="K79" s="2">
        <f>AF79/SUM(AF43:AF$90)</f>
        <v>0</v>
      </c>
      <c r="M79" t="s">
        <v>30</v>
      </c>
      <c r="N79" t="s">
        <v>42</v>
      </c>
      <c r="O79" s="1"/>
      <c r="P79" s="1"/>
      <c r="Q79" s="1"/>
      <c r="R79" s="1"/>
      <c r="S79" s="1"/>
      <c r="T79" s="1"/>
      <c r="U79" s="1"/>
      <c r="V79" s="1"/>
      <c r="W79" s="1">
        <v>3784970.78714502</v>
      </c>
      <c r="X79" s="1">
        <v>4872124.7732857596</v>
      </c>
      <c r="Y79" s="1">
        <v>0</v>
      </c>
      <c r="Z79" s="1">
        <v>7799094.3327917</v>
      </c>
      <c r="AA79" s="1">
        <v>0</v>
      </c>
      <c r="AB79" s="1">
        <v>11364580.4262089</v>
      </c>
      <c r="AC79" s="1">
        <v>510221.271309976</v>
      </c>
      <c r="AD79" s="1">
        <v>0</v>
      </c>
      <c r="AE79" s="1">
        <v>14099000</v>
      </c>
      <c r="AF79" s="1"/>
    </row>
    <row r="80" spans="1:32" x14ac:dyDescent="0.25">
      <c r="A80" t="str">
        <f t="shared" si="13"/>
        <v>SIERRA NEVADA</v>
      </c>
      <c r="B80" t="str">
        <f t="shared" si="14"/>
        <v>R&amp;D (Space Flight)</v>
      </c>
      <c r="C80" s="1">
        <f t="shared" si="15"/>
        <v>9564922.0573964603</v>
      </c>
      <c r="D80" s="1">
        <f t="shared" si="16"/>
        <v>12802944.9035607</v>
      </c>
      <c r="E80" s="1">
        <f t="shared" si="17"/>
        <v>7300020</v>
      </c>
      <c r="F80" s="1">
        <f t="shared" si="18"/>
        <v>0</v>
      </c>
      <c r="G80" s="2">
        <f t="shared" si="9"/>
        <v>-0.42981711981204029</v>
      </c>
      <c r="H80" s="2">
        <f t="shared" si="10"/>
        <v>-0.23679252625430791</v>
      </c>
      <c r="I80" s="2">
        <f t="shared" si="11"/>
        <v>0</v>
      </c>
      <c r="J80" s="2">
        <f t="shared" si="12"/>
        <v>4.7787161854866492E-4</v>
      </c>
      <c r="K80" s="2">
        <f>AF80/SUM(AF43:AF$90)</f>
        <v>0</v>
      </c>
      <c r="M80" t="s">
        <v>31</v>
      </c>
      <c r="N80" t="s">
        <v>43</v>
      </c>
      <c r="O80" s="1"/>
      <c r="P80" s="1">
        <v>138449.10038709699</v>
      </c>
      <c r="Q80" s="1"/>
      <c r="R80" s="1"/>
      <c r="S80" s="1"/>
      <c r="T80" s="1"/>
      <c r="U80" s="1">
        <v>10426732.043254901</v>
      </c>
      <c r="V80" s="1">
        <v>2401957.3322746898</v>
      </c>
      <c r="W80" s="1"/>
      <c r="X80" s="1"/>
      <c r="Y80" s="1">
        <v>5946553.5722377403</v>
      </c>
      <c r="Z80" s="1">
        <v>9267092.9622066505</v>
      </c>
      <c r="AA80" s="1">
        <v>4250514.6875600796</v>
      </c>
      <c r="AB80" s="1">
        <v>9564922.0573964603</v>
      </c>
      <c r="AC80" s="1">
        <v>11734047.740232101</v>
      </c>
      <c r="AD80" s="1">
        <v>12802944.9035607</v>
      </c>
      <c r="AE80" s="1">
        <v>7300020</v>
      </c>
      <c r="AF80" s="1"/>
    </row>
    <row r="81" spans="1:32" x14ac:dyDescent="0.25">
      <c r="A81" t="str">
        <f t="shared" si="13"/>
        <v>SIERRA NEVADA</v>
      </c>
      <c r="B81" t="str">
        <f t="shared" si="14"/>
        <v>Space Transp. and Launch</v>
      </c>
      <c r="C81" s="1">
        <f t="shared" si="15"/>
        <v>387312226.64138198</v>
      </c>
      <c r="D81" s="1">
        <f t="shared" si="16"/>
        <v>137488853.08377999</v>
      </c>
      <c r="E81" s="1">
        <f t="shared" si="17"/>
        <v>44254333.649999999</v>
      </c>
      <c r="F81" s="1">
        <f t="shared" si="18"/>
        <v>0</v>
      </c>
      <c r="G81" s="2">
        <f t="shared" si="9"/>
        <v>-0.67812420674544982</v>
      </c>
      <c r="H81" s="2">
        <f t="shared" si="10"/>
        <v>-0.88573990025113325</v>
      </c>
      <c r="I81" s="2">
        <f t="shared" si="11"/>
        <v>0</v>
      </c>
      <c r="J81" s="2">
        <f t="shared" si="12"/>
        <v>2.8969633027194647E-3</v>
      </c>
      <c r="K81" s="2">
        <f>AF81/SUM(AF43:AF$90)</f>
        <v>0</v>
      </c>
      <c r="M81" t="s">
        <v>31</v>
      </c>
      <c r="N81" t="s">
        <v>42</v>
      </c>
      <c r="O81" s="1"/>
      <c r="P81" s="1"/>
      <c r="Q81" s="1"/>
      <c r="R81" s="1"/>
      <c r="S81" s="1"/>
      <c r="T81" s="1"/>
      <c r="U81" s="1"/>
      <c r="V81" s="1"/>
      <c r="W81" s="1"/>
      <c r="X81" s="1">
        <v>91503332.169642404</v>
      </c>
      <c r="Y81" s="1">
        <v>137014174.708588</v>
      </c>
      <c r="Z81" s="1">
        <v>350558386.71628898</v>
      </c>
      <c r="AA81" s="1">
        <v>124095351.148191</v>
      </c>
      <c r="AB81" s="1">
        <v>387312226.64138198</v>
      </c>
      <c r="AC81" s="1">
        <v>45903924.993353397</v>
      </c>
      <c r="AD81" s="1">
        <v>137488853.08377999</v>
      </c>
      <c r="AE81" s="1">
        <v>44254333.649999999</v>
      </c>
      <c r="AF81" s="1"/>
    </row>
    <row r="82" spans="1:32" x14ac:dyDescent="0.25">
      <c r="A82" t="str">
        <f t="shared" si="13"/>
        <v>SPACEX</v>
      </c>
      <c r="B82" t="str">
        <f t="shared" si="14"/>
        <v>R&amp;D (Space Flight)</v>
      </c>
      <c r="C82" s="1">
        <f t="shared" si="15"/>
        <v>112068041.121241</v>
      </c>
      <c r="D82" s="1">
        <f t="shared" si="16"/>
        <v>907528714.99888206</v>
      </c>
      <c r="E82" s="1">
        <f t="shared" si="17"/>
        <v>978161481.12</v>
      </c>
      <c r="F82" s="1">
        <f t="shared" si="18"/>
        <v>0</v>
      </c>
      <c r="G82" s="2">
        <f t="shared" si="9"/>
        <v>7.7829786489130415E-2</v>
      </c>
      <c r="H82" s="2">
        <f t="shared" si="10"/>
        <v>7.7282821340811552</v>
      </c>
      <c r="I82" s="2">
        <f t="shared" si="11"/>
        <v>0</v>
      </c>
      <c r="J82" s="2">
        <f t="shared" si="12"/>
        <v>6.4032099937366443E-2</v>
      </c>
      <c r="K82" s="2">
        <f>AF82/SUM(AF43:AF$90)</f>
        <v>0</v>
      </c>
      <c r="M82" t="s">
        <v>32</v>
      </c>
      <c r="N82" t="s">
        <v>43</v>
      </c>
      <c r="O82" s="1"/>
      <c r="P82" s="1"/>
      <c r="Q82" s="1">
        <v>178355.445803765</v>
      </c>
      <c r="R82" s="1">
        <v>0</v>
      </c>
      <c r="S82" s="1">
        <v>393539.642468712</v>
      </c>
      <c r="T82" s="1">
        <v>0</v>
      </c>
      <c r="U82" s="1">
        <v>10426732.043254901</v>
      </c>
      <c r="V82" s="1">
        <v>1857755.97300577</v>
      </c>
      <c r="W82" s="1"/>
      <c r="X82" s="1"/>
      <c r="Y82" s="1"/>
      <c r="Z82" s="1"/>
      <c r="AA82" s="1">
        <v>584538.01675163198</v>
      </c>
      <c r="AB82" s="1">
        <v>112068041.121241</v>
      </c>
      <c r="AC82" s="1">
        <v>445054703.33763099</v>
      </c>
      <c r="AD82" s="1">
        <v>907528714.99888206</v>
      </c>
      <c r="AE82" s="1">
        <v>978161481.12</v>
      </c>
      <c r="AF82" s="1"/>
    </row>
    <row r="83" spans="1:32" x14ac:dyDescent="0.25">
      <c r="A83" t="str">
        <f t="shared" si="13"/>
        <v>SPACEX</v>
      </c>
      <c r="B83" t="str">
        <f t="shared" si="14"/>
        <v>Space Transp. and Launch</v>
      </c>
      <c r="C83" s="1">
        <f t="shared" si="15"/>
        <v>1140769269.6077001</v>
      </c>
      <c r="D83" s="1">
        <f t="shared" si="16"/>
        <v>1953663390.1036301</v>
      </c>
      <c r="E83" s="1">
        <f t="shared" si="17"/>
        <v>2099502521.9693</v>
      </c>
      <c r="F83" s="1">
        <f t="shared" si="18"/>
        <v>0</v>
      </c>
      <c r="G83" s="2">
        <f t="shared" si="9"/>
        <v>7.4649058074397479E-2</v>
      </c>
      <c r="H83" s="2">
        <f t="shared" si="10"/>
        <v>0.84042696266818218</v>
      </c>
      <c r="I83" s="2">
        <f t="shared" si="11"/>
        <v>0</v>
      </c>
      <c r="J83" s="2">
        <f t="shared" si="12"/>
        <v>0.13743697528506407</v>
      </c>
      <c r="K83" s="2">
        <f>AF83/SUM(AF43:AF$90)</f>
        <v>0</v>
      </c>
      <c r="M83" t="s">
        <v>32</v>
      </c>
      <c r="N83" t="s">
        <v>42</v>
      </c>
      <c r="O83" s="1"/>
      <c r="P83" s="1">
        <v>27740.029530870401</v>
      </c>
      <c r="Q83" s="1">
        <v>35048014.554654203</v>
      </c>
      <c r="R83" s="1">
        <v>157000956.58206299</v>
      </c>
      <c r="S83" s="1">
        <v>259254978.32698399</v>
      </c>
      <c r="T83" s="1">
        <v>335878641.54459399</v>
      </c>
      <c r="U83" s="1">
        <v>754512445.50119305</v>
      </c>
      <c r="V83" s="1">
        <v>463532732.09517998</v>
      </c>
      <c r="W83" s="1">
        <v>648895016.45421302</v>
      </c>
      <c r="X83" s="1">
        <v>812508592.90750098</v>
      </c>
      <c r="Y83" s="1">
        <v>761387346.44865</v>
      </c>
      <c r="Z83" s="1">
        <v>938402494.71385098</v>
      </c>
      <c r="AA83" s="1">
        <v>1432904206.1695399</v>
      </c>
      <c r="AB83" s="1">
        <v>1140769269.6077001</v>
      </c>
      <c r="AC83" s="1">
        <v>1949051155.4327199</v>
      </c>
      <c r="AD83" s="1">
        <v>1953663390.1036301</v>
      </c>
      <c r="AE83" s="1">
        <v>2099502521.9693</v>
      </c>
      <c r="AF83" s="1"/>
    </row>
    <row r="84" spans="1:32" x14ac:dyDescent="0.25">
      <c r="A84" t="str">
        <f t="shared" si="13"/>
        <v>UNITED LAUNCH ALLIANCE</v>
      </c>
      <c r="B84" t="str">
        <f t="shared" si="14"/>
        <v>R&amp;D (Space Flight)</v>
      </c>
      <c r="C84" s="1">
        <f t="shared" si="15"/>
        <v>0</v>
      </c>
      <c r="D84" s="1">
        <f t="shared" si="16"/>
        <v>13340443.950048899</v>
      </c>
      <c r="E84" s="1">
        <f t="shared" si="17"/>
        <v>16626322</v>
      </c>
      <c r="F84" s="1">
        <f t="shared" si="18"/>
        <v>0</v>
      </c>
      <c r="G84" s="2">
        <f t="shared" si="9"/>
        <v>0.24630949781390576</v>
      </c>
      <c r="H84" s="2" t="e">
        <f t="shared" si="10"/>
        <v>#DIV/0!</v>
      </c>
      <c r="I84" s="2">
        <f t="shared" si="11"/>
        <v>0</v>
      </c>
      <c r="J84" s="2">
        <f t="shared" si="12"/>
        <v>1.0883870735492883E-3</v>
      </c>
      <c r="K84" s="2">
        <f>AF84/SUM(AF43:AF$90)</f>
        <v>0</v>
      </c>
      <c r="M84" t="s">
        <v>33</v>
      </c>
      <c r="N84" t="s">
        <v>43</v>
      </c>
      <c r="O84" s="1"/>
      <c r="P84" s="1"/>
      <c r="Q84" s="1">
        <v>89585348.282933593</v>
      </c>
      <c r="R84" s="1">
        <v>1268632.60288164</v>
      </c>
      <c r="S84" s="1">
        <v>1096161.3791448299</v>
      </c>
      <c r="T84" s="1">
        <v>0</v>
      </c>
      <c r="U84" s="1"/>
      <c r="V84" s="1"/>
      <c r="W84" s="1">
        <v>150147.60147352199</v>
      </c>
      <c r="X84" s="1"/>
      <c r="Y84" s="1"/>
      <c r="Z84" s="1"/>
      <c r="AA84" s="1"/>
      <c r="AB84" s="1"/>
      <c r="AC84" s="1">
        <v>4826286.40118449</v>
      </c>
      <c r="AD84" s="1">
        <v>13340443.950048899</v>
      </c>
      <c r="AE84" s="1">
        <v>16626322</v>
      </c>
      <c r="AF84" s="1"/>
    </row>
    <row r="85" spans="1:32" x14ac:dyDescent="0.25">
      <c r="A85" t="str">
        <f t="shared" si="13"/>
        <v>UNITED LAUNCH ALLIANCE</v>
      </c>
      <c r="B85" t="str">
        <f t="shared" si="14"/>
        <v>Space Transp. and Launch</v>
      </c>
      <c r="C85" s="1">
        <f t="shared" si="15"/>
        <v>1498152111.6665599</v>
      </c>
      <c r="D85" s="1">
        <f t="shared" si="16"/>
        <v>1160725124.5162101</v>
      </c>
      <c r="E85" s="1">
        <f t="shared" si="17"/>
        <v>1041630672.8203</v>
      </c>
      <c r="F85" s="1">
        <f t="shared" si="18"/>
        <v>0</v>
      </c>
      <c r="G85" s="2">
        <f t="shared" si="9"/>
        <v>-0.10260349257585744</v>
      </c>
      <c r="H85" s="2">
        <f t="shared" si="10"/>
        <v>-0.30472302197566625</v>
      </c>
      <c r="I85" s="2">
        <f t="shared" si="11"/>
        <v>0</v>
      </c>
      <c r="J85" s="2">
        <f t="shared" si="12"/>
        <v>6.8186900248296795E-2</v>
      </c>
      <c r="K85" s="2">
        <f>AF85/SUM(AF43:AF$90)</f>
        <v>0</v>
      </c>
      <c r="M85" t="s">
        <v>33</v>
      </c>
      <c r="N85" t="s">
        <v>42</v>
      </c>
      <c r="O85" s="1"/>
      <c r="P85" s="1">
        <v>148402540.606112</v>
      </c>
      <c r="Q85" s="1">
        <v>378688668.85397297</v>
      </c>
      <c r="R85" s="1">
        <v>399561240.37785202</v>
      </c>
      <c r="S85" s="1">
        <v>459812279.50489098</v>
      </c>
      <c r="T85" s="1">
        <v>412714423.78924</v>
      </c>
      <c r="U85" s="1">
        <v>1725936353.97383</v>
      </c>
      <c r="V85" s="1">
        <v>3533470327.9113598</v>
      </c>
      <c r="W85" s="1">
        <v>2625368976.3819599</v>
      </c>
      <c r="X85" s="1">
        <v>2321601488.37888</v>
      </c>
      <c r="Y85" s="1">
        <v>2746934422.4591298</v>
      </c>
      <c r="Z85" s="1">
        <v>2078942244.45081</v>
      </c>
      <c r="AA85" s="1">
        <v>1914354595.52565</v>
      </c>
      <c r="AB85" s="1">
        <v>1498152111.6665599</v>
      </c>
      <c r="AC85" s="1">
        <v>803564316.59292901</v>
      </c>
      <c r="AD85" s="1">
        <v>1160725124.5162101</v>
      </c>
      <c r="AE85" s="1">
        <v>1041630672.8203</v>
      </c>
      <c r="AF85" s="1"/>
    </row>
    <row r="86" spans="1:32" x14ac:dyDescent="0.25">
      <c r="A86" t="str">
        <f t="shared" si="13"/>
        <v>UNITED LAUNCH ALLIANCE</v>
      </c>
      <c r="B86" t="str">
        <f t="shared" si="14"/>
        <v>Space Vehicle Launchers</v>
      </c>
      <c r="C86" s="1">
        <f t="shared" si="15"/>
        <v>0</v>
      </c>
      <c r="D86" s="1">
        <f t="shared" si="16"/>
        <v>0</v>
      </c>
      <c r="E86" s="1">
        <f t="shared" si="17"/>
        <v>0</v>
      </c>
      <c r="F86" s="1">
        <f t="shared" si="18"/>
        <v>0</v>
      </c>
      <c r="G86" s="2" t="e">
        <f t="shared" si="9"/>
        <v>#DIV/0!</v>
      </c>
      <c r="H86" s="2" t="e">
        <f t="shared" si="10"/>
        <v>#DIV/0!</v>
      </c>
      <c r="I86" s="2" t="e">
        <f t="shared" si="11"/>
        <v>#DIV/0!</v>
      </c>
      <c r="J86" s="2">
        <f t="shared" si="12"/>
        <v>0</v>
      </c>
      <c r="K86" s="2">
        <f>AF86/SUM(AF43:AF$90)</f>
        <v>0</v>
      </c>
      <c r="M86" t="s">
        <v>33</v>
      </c>
      <c r="N86" t="s">
        <v>46</v>
      </c>
      <c r="O86" s="1"/>
      <c r="P86" s="1"/>
      <c r="Q86" s="1">
        <v>297274469.067752</v>
      </c>
      <c r="R86" s="1">
        <v>159334698.681564</v>
      </c>
      <c r="S86" s="1">
        <v>841968.08449157001</v>
      </c>
      <c r="T86" s="1">
        <v>0</v>
      </c>
      <c r="U86" s="1"/>
      <c r="V86" s="1"/>
      <c r="W86" s="1"/>
      <c r="X86" s="1">
        <v>-20412348.289389301</v>
      </c>
      <c r="Y86" s="1"/>
      <c r="Z86" s="1"/>
      <c r="AA86" s="1"/>
      <c r="AB86" s="1"/>
      <c r="AC86" s="1">
        <v>-17591.428259369299</v>
      </c>
      <c r="AD86" s="1"/>
      <c r="AE86" s="1"/>
      <c r="AF86" s="1"/>
    </row>
    <row r="87" spans="1:32" x14ac:dyDescent="0.25">
      <c r="A87" t="str">
        <f t="shared" si="13"/>
        <v>UNITED LAUNCH ALLIANCE</v>
      </c>
      <c r="B87" t="str">
        <f t="shared" si="14"/>
        <v>Space Vehicle Services</v>
      </c>
      <c r="C87" s="1">
        <f t="shared" si="15"/>
        <v>0</v>
      </c>
      <c r="D87" s="1">
        <f t="shared" si="16"/>
        <v>0</v>
      </c>
      <c r="E87" s="1">
        <f t="shared" si="17"/>
        <v>-164764.9063</v>
      </c>
      <c r="F87" s="1">
        <f t="shared" si="18"/>
        <v>0</v>
      </c>
      <c r="G87" s="2" t="e">
        <f t="shared" si="9"/>
        <v>#DIV/0!</v>
      </c>
      <c r="H87" s="2" t="e">
        <f t="shared" si="10"/>
        <v>#DIV/0!</v>
      </c>
      <c r="I87" s="2">
        <f t="shared" si="11"/>
        <v>0</v>
      </c>
      <c r="J87" s="2">
        <f t="shared" si="12"/>
        <v>-1.0785788594223047E-5</v>
      </c>
      <c r="K87" s="2">
        <f>AF87/SUM(AF43:AF$90)</f>
        <v>0</v>
      </c>
      <c r="M87" t="s">
        <v>33</v>
      </c>
      <c r="N87" t="s">
        <v>47</v>
      </c>
      <c r="O87" s="1"/>
      <c r="P87" s="1"/>
      <c r="Q87" s="1">
        <v>632906948.68612301</v>
      </c>
      <c r="R87" s="1">
        <v>-51579064.4020807</v>
      </c>
      <c r="S87" s="1">
        <v>-2094160.4288669799</v>
      </c>
      <c r="T87" s="1">
        <v>-83626.491262342999</v>
      </c>
      <c r="U87" s="1">
        <v>-2061927.2604938501</v>
      </c>
      <c r="V87" s="1">
        <v>-442465.82436638902</v>
      </c>
      <c r="W87" s="1">
        <v>-7784978.9151351796</v>
      </c>
      <c r="X87" s="1"/>
      <c r="Y87" s="1"/>
      <c r="Z87" s="1"/>
      <c r="AA87" s="1">
        <v>1121342.84110155</v>
      </c>
      <c r="AB87" s="1">
        <v>0</v>
      </c>
      <c r="AC87" s="1"/>
      <c r="AD87" s="1"/>
      <c r="AE87" s="1">
        <v>-164764.9063</v>
      </c>
      <c r="AF87" s="1"/>
    </row>
    <row r="88" spans="1:32" x14ac:dyDescent="0.25">
      <c r="A88" t="str">
        <f t="shared" si="13"/>
        <v>UNITED LAUNCH ALLIANCE</v>
      </c>
      <c r="B88" t="str">
        <f t="shared" si="14"/>
        <v>Space Vehicles and Components</v>
      </c>
      <c r="C88" s="1">
        <f t="shared" si="15"/>
        <v>0</v>
      </c>
      <c r="D88" s="1">
        <f t="shared" si="16"/>
        <v>-7227.0919713047797</v>
      </c>
      <c r="E88" s="1">
        <f t="shared" si="17"/>
        <v>-424307.875</v>
      </c>
      <c r="F88" s="1">
        <f t="shared" si="18"/>
        <v>0</v>
      </c>
      <c r="G88" s="2">
        <f t="shared" si="9"/>
        <v>57.710734093978246</v>
      </c>
      <c r="H88" s="2" t="e">
        <f t="shared" si="10"/>
        <v>#DIV/0!</v>
      </c>
      <c r="I88" s="2">
        <f t="shared" si="11"/>
        <v>0</v>
      </c>
      <c r="J88" s="2">
        <f t="shared" si="12"/>
        <v>-2.7775908968632223E-5</v>
      </c>
      <c r="K88" s="2">
        <f>AF88/SUM(AF43:AF$90)</f>
        <v>0</v>
      </c>
      <c r="M88" t="s">
        <v>33</v>
      </c>
      <c r="N88" t="s">
        <v>49</v>
      </c>
      <c r="O88" s="1"/>
      <c r="P88" s="1"/>
      <c r="Q88" s="1">
        <v>722220683.14619899</v>
      </c>
      <c r="R88" s="1">
        <v>1390810519.6252201</v>
      </c>
      <c r="S88" s="1">
        <v>2043761675.5139301</v>
      </c>
      <c r="T88" s="1">
        <v>3182242254.0348401</v>
      </c>
      <c r="U88" s="1">
        <v>268690199.54601198</v>
      </c>
      <c r="V88" s="1">
        <v>112652553.60396001</v>
      </c>
      <c r="W88" s="1">
        <v>3525193.0520909098</v>
      </c>
      <c r="X88" s="1">
        <v>11108559.111091699</v>
      </c>
      <c r="Y88" s="1">
        <v>-1269528.0002438801</v>
      </c>
      <c r="Z88" s="1">
        <v>-3473896.1461399999</v>
      </c>
      <c r="AA88" s="1">
        <v>3970198.09212645</v>
      </c>
      <c r="AB88" s="1">
        <v>0</v>
      </c>
      <c r="AC88" s="1"/>
      <c r="AD88" s="1">
        <v>-7227.0919713047797</v>
      </c>
      <c r="AE88" s="1">
        <v>-424307.875</v>
      </c>
      <c r="AF88" s="1"/>
    </row>
    <row r="89" spans="1:32" x14ac:dyDescent="0.25">
      <c r="A89" t="str">
        <f t="shared" si="13"/>
        <v>Virgin Orbit</v>
      </c>
      <c r="B89" t="str">
        <f t="shared" si="14"/>
        <v>Space Transp. and Launch</v>
      </c>
      <c r="C89" s="1">
        <f t="shared" si="15"/>
        <v>40566544.983080901</v>
      </c>
      <c r="D89" s="1">
        <f t="shared" si="16"/>
        <v>0</v>
      </c>
      <c r="E89" s="1">
        <f t="shared" si="17"/>
        <v>-210426</v>
      </c>
      <c r="F89" s="1">
        <f t="shared" si="18"/>
        <v>0</v>
      </c>
      <c r="G89" s="2" t="e">
        <f t="shared" si="9"/>
        <v>#DIV/0!</v>
      </c>
      <c r="H89" s="2">
        <f t="shared" si="10"/>
        <v>-1.0051871807196733</v>
      </c>
      <c r="I89" s="2">
        <f t="shared" si="11"/>
        <v>0</v>
      </c>
      <c r="J89" s="2">
        <f t="shared" si="12"/>
        <v>-1.3774840781904894E-5</v>
      </c>
      <c r="K89" s="2">
        <f>AF89/SUM(AF43:AF$90)</f>
        <v>0</v>
      </c>
      <c r="M89" t="s">
        <v>34</v>
      </c>
      <c r="N89" t="s">
        <v>42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>
        <v>40566544.983080901</v>
      </c>
      <c r="AC89" s="1">
        <v>2517250.1133785299</v>
      </c>
      <c r="AD89" s="1">
        <v>0</v>
      </c>
      <c r="AE89" s="1">
        <v>-210426</v>
      </c>
      <c r="AF89" s="1"/>
    </row>
    <row r="90" spans="1:32" x14ac:dyDescent="0.25">
      <c r="A90" t="str">
        <f t="shared" si="13"/>
        <v>WYLE LABORATORIES</v>
      </c>
      <c r="B90" t="str">
        <f t="shared" si="14"/>
        <v>R&amp;D (Space Flight)</v>
      </c>
      <c r="C90" s="1">
        <f t="shared" si="15"/>
        <v>173776200.66984901</v>
      </c>
      <c r="D90" s="1">
        <f t="shared" si="16"/>
        <v>0</v>
      </c>
      <c r="E90" s="1">
        <f t="shared" si="17"/>
        <v>0</v>
      </c>
      <c r="F90" s="1">
        <f t="shared" si="18"/>
        <v>0</v>
      </c>
      <c r="G90" s="2" t="e">
        <f t="shared" si="9"/>
        <v>#DIV/0!</v>
      </c>
      <c r="H90" s="2">
        <f t="shared" si="10"/>
        <v>-1</v>
      </c>
      <c r="I90" s="2" t="e">
        <f t="shared" si="11"/>
        <v>#DIV/0!</v>
      </c>
      <c r="J90" s="2">
        <f t="shared" si="12"/>
        <v>0</v>
      </c>
      <c r="K90" s="2">
        <f>AF90/SUM(AF43:AF$90)</f>
        <v>0</v>
      </c>
      <c r="M90" t="s">
        <v>35</v>
      </c>
      <c r="N90" t="s">
        <v>43</v>
      </c>
      <c r="O90" s="1">
        <v>-1115243.49790789</v>
      </c>
      <c r="P90" s="1"/>
      <c r="Q90" s="1">
        <v>-7048.1932867719597</v>
      </c>
      <c r="R90" s="1">
        <v>960770.39215454401</v>
      </c>
      <c r="S90" s="1">
        <v>717823.10791453195</v>
      </c>
      <c r="T90" s="1">
        <v>1290065.2229551501</v>
      </c>
      <c r="U90" s="1">
        <v>852336.42900304496</v>
      </c>
      <c r="V90" s="1">
        <v>-674564.43300795299</v>
      </c>
      <c r="W90" s="1">
        <v>11621125.15993</v>
      </c>
      <c r="X90" s="1">
        <v>141211169.93827</v>
      </c>
      <c r="Y90" s="1">
        <v>151985502.473634</v>
      </c>
      <c r="Z90" s="1">
        <v>165088475.92278001</v>
      </c>
      <c r="AA90" s="1">
        <v>166828185.119508</v>
      </c>
      <c r="AB90" s="1">
        <v>173776200.66984901</v>
      </c>
      <c r="AC90" s="1">
        <v>172148358.06428999</v>
      </c>
      <c r="AD90" s="1"/>
      <c r="AE90" s="1"/>
      <c r="AF90" s="1"/>
    </row>
    <row r="91" spans="1:32" x14ac:dyDescent="0.25">
      <c r="A91" t="str">
        <f t="shared" si="13"/>
        <v>Grand Total</v>
      </c>
      <c r="B91" t="str">
        <f t="shared" si="14"/>
        <v/>
      </c>
      <c r="C91" s="1">
        <f t="shared" si="15"/>
        <v>12081998448.89979</v>
      </c>
      <c r="D91" s="1">
        <f t="shared" si="16"/>
        <v>14803755852.829849</v>
      </c>
      <c r="E91" s="1">
        <f t="shared" si="17"/>
        <v>15276111232.9097</v>
      </c>
      <c r="F91" s="1">
        <f t="shared" si="18"/>
        <v>0</v>
      </c>
      <c r="G91" s="2">
        <f t="shared" si="9"/>
        <v>3.1907806692823559E-2</v>
      </c>
      <c r="H91" s="2">
        <f t="shared" si="10"/>
        <v>0.26436957408323236</v>
      </c>
      <c r="I91" s="2">
        <f t="shared" si="11"/>
        <v>0</v>
      </c>
      <c r="J91" s="2">
        <f>SUM(J$43:J$90)</f>
        <v>0.99999999999999989</v>
      </c>
      <c r="K91" s="2">
        <f>SUM(K$43:K$90)</f>
        <v>1</v>
      </c>
      <c r="M91" t="s">
        <v>36</v>
      </c>
      <c r="N91" t="s">
        <v>50</v>
      </c>
      <c r="O91" s="1">
        <f t="shared" ref="O91:AE91" si="19">SUM(O44:O90)</f>
        <v>3554032972.6274943</v>
      </c>
      <c r="P91" s="1">
        <f t="shared" si="19"/>
        <v>6852418625.3015499</v>
      </c>
      <c r="Q91" s="1">
        <f t="shared" si="19"/>
        <v>8162319779.2259827</v>
      </c>
      <c r="R91" s="1">
        <f t="shared" si="19"/>
        <v>7851160390.6351957</v>
      </c>
      <c r="S91" s="1">
        <f t="shared" si="19"/>
        <v>7927718887.6743584</v>
      </c>
      <c r="T91" s="1">
        <f t="shared" si="19"/>
        <v>12627180615.819771</v>
      </c>
      <c r="U91" s="1">
        <f t="shared" si="19"/>
        <v>9790664093.5400562</v>
      </c>
      <c r="V91" s="1">
        <f t="shared" si="19"/>
        <v>13791955461.448833</v>
      </c>
      <c r="W91" s="1">
        <f t="shared" si="19"/>
        <v>11591829800.641779</v>
      </c>
      <c r="X91" s="1">
        <f t="shared" si="19"/>
        <v>12628837030.896282</v>
      </c>
      <c r="Y91" s="1">
        <f t="shared" si="19"/>
        <v>10823681794.906464</v>
      </c>
      <c r="Z91" s="1">
        <f t="shared" si="19"/>
        <v>11757823717.252264</v>
      </c>
      <c r="AA91" s="1">
        <f t="shared" si="19"/>
        <v>12739556078.113916</v>
      </c>
      <c r="AB91" s="1">
        <f t="shared" si="19"/>
        <v>12081998448.89979</v>
      </c>
      <c r="AC91" s="1">
        <f t="shared" si="19"/>
        <v>11174172346.980299</v>
      </c>
      <c r="AD91" s="1">
        <f t="shared" si="19"/>
        <v>14803755852.829849</v>
      </c>
      <c r="AE91" s="1">
        <f t="shared" si="19"/>
        <v>15276111232.9097</v>
      </c>
      <c r="AF9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</vt:lpstr>
      <vt:lpstr>VendSum</vt:lpstr>
      <vt:lpstr>VendArea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../output/Space//Launch_Acq_Trends.xlsx</dc:creator>
  <cp:lastModifiedBy>Greg Sanders</cp:lastModifiedBy>
  <dcterms:created xsi:type="dcterms:W3CDTF">2024-05-22T12:43:11Z</dcterms:created>
  <dcterms:modified xsi:type="dcterms:W3CDTF">2024-05-22T19:51:21Z</dcterms:modified>
</cp:coreProperties>
</file>