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Space\"/>
    </mc:Choice>
  </mc:AlternateContent>
  <xr:revisionPtr revIDLastSave="0" documentId="13_ncr:1_{C6F39F0D-2D0E-4B63-8A62-B2BC0E6DD3A6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Vend" sheetId="1" r:id="rId1"/>
    <sheet name="VendSu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4" i="2" l="1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J24" i="2" s="1"/>
  <c r="I14" i="2"/>
  <c r="I24" i="2" s="1"/>
  <c r="H14" i="2"/>
  <c r="G14" i="2"/>
  <c r="F14" i="2"/>
  <c r="E14" i="2"/>
  <c r="D14" i="2"/>
  <c r="C14" i="2"/>
  <c r="B14" i="2"/>
  <c r="A14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A11" i="2"/>
  <c r="A10" i="2"/>
  <c r="A9" i="2"/>
  <c r="A8" i="2"/>
  <c r="A7" i="2"/>
  <c r="A6" i="2"/>
  <c r="A5" i="2"/>
  <c r="A4" i="2"/>
  <c r="A3" i="2"/>
  <c r="A2" i="2"/>
  <c r="A1" i="2"/>
  <c r="AC43" i="1"/>
  <c r="AB43" i="1"/>
  <c r="F43" i="1" s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G43" i="1"/>
  <c r="D43" i="1"/>
  <c r="B43" i="1"/>
  <c r="A43" i="1"/>
  <c r="AD42" i="1"/>
  <c r="J42" i="1" s="1"/>
  <c r="I42" i="1"/>
  <c r="G42" i="1"/>
  <c r="F42" i="1"/>
  <c r="E42" i="1"/>
  <c r="D42" i="1"/>
  <c r="C42" i="1"/>
  <c r="B42" i="1"/>
  <c r="A42" i="1"/>
  <c r="AD41" i="1"/>
  <c r="E41" i="1" s="1"/>
  <c r="I41" i="1"/>
  <c r="H41" i="1"/>
  <c r="G41" i="1"/>
  <c r="F41" i="1"/>
  <c r="D41" i="1"/>
  <c r="C41" i="1"/>
  <c r="B41" i="1"/>
  <c r="A41" i="1"/>
  <c r="AD40" i="1"/>
  <c r="J40" i="1" s="1"/>
  <c r="I40" i="1"/>
  <c r="G40" i="1"/>
  <c r="F40" i="1"/>
  <c r="D40" i="1"/>
  <c r="C40" i="1"/>
  <c r="B40" i="1"/>
  <c r="A40" i="1"/>
  <c r="AD39" i="1"/>
  <c r="E39" i="1" s="1"/>
  <c r="I39" i="1"/>
  <c r="H39" i="1"/>
  <c r="G39" i="1"/>
  <c r="F39" i="1"/>
  <c r="D39" i="1"/>
  <c r="C39" i="1"/>
  <c r="B39" i="1"/>
  <c r="A39" i="1"/>
  <c r="AD38" i="1"/>
  <c r="H38" i="1" s="1"/>
  <c r="I38" i="1"/>
  <c r="G38" i="1"/>
  <c r="F38" i="1"/>
  <c r="D38" i="1"/>
  <c r="C38" i="1"/>
  <c r="B38" i="1"/>
  <c r="A38" i="1"/>
  <c r="AD37" i="1"/>
  <c r="H37" i="1" s="1"/>
  <c r="I37" i="1"/>
  <c r="G37" i="1"/>
  <c r="F37" i="1"/>
  <c r="E37" i="1"/>
  <c r="D37" i="1"/>
  <c r="C37" i="1"/>
  <c r="B37" i="1"/>
  <c r="A37" i="1"/>
  <c r="AD36" i="1"/>
  <c r="H36" i="1" s="1"/>
  <c r="I36" i="1"/>
  <c r="G36" i="1"/>
  <c r="F36" i="1"/>
  <c r="E36" i="1"/>
  <c r="D36" i="1"/>
  <c r="C36" i="1"/>
  <c r="B36" i="1"/>
  <c r="A36" i="1"/>
  <c r="AD35" i="1"/>
  <c r="I35" i="1"/>
  <c r="H35" i="1"/>
  <c r="G35" i="1"/>
  <c r="F35" i="1"/>
  <c r="E35" i="1"/>
  <c r="D35" i="1"/>
  <c r="C35" i="1"/>
  <c r="B35" i="1"/>
  <c r="A35" i="1"/>
  <c r="AD34" i="1"/>
  <c r="J34" i="1" s="1"/>
  <c r="I34" i="1"/>
  <c r="G34" i="1"/>
  <c r="F34" i="1"/>
  <c r="E34" i="1"/>
  <c r="D34" i="1"/>
  <c r="C34" i="1"/>
  <c r="B34" i="1"/>
  <c r="A34" i="1"/>
  <c r="AD33" i="1"/>
  <c r="E33" i="1" s="1"/>
  <c r="I33" i="1"/>
  <c r="H33" i="1"/>
  <c r="G33" i="1"/>
  <c r="F33" i="1"/>
  <c r="D33" i="1"/>
  <c r="C33" i="1"/>
  <c r="B33" i="1"/>
  <c r="A33" i="1"/>
  <c r="AD32" i="1"/>
  <c r="J32" i="1" s="1"/>
  <c r="I32" i="1"/>
  <c r="G32" i="1"/>
  <c r="F32" i="1"/>
  <c r="D32" i="1"/>
  <c r="C32" i="1"/>
  <c r="B32" i="1"/>
  <c r="A32" i="1"/>
  <c r="AD31" i="1"/>
  <c r="E31" i="1" s="1"/>
  <c r="I31" i="1"/>
  <c r="H31" i="1"/>
  <c r="G31" i="1"/>
  <c r="F31" i="1"/>
  <c r="D31" i="1"/>
  <c r="C31" i="1"/>
  <c r="B31" i="1"/>
  <c r="A31" i="1"/>
  <c r="AD30" i="1"/>
  <c r="H30" i="1" s="1"/>
  <c r="I30" i="1"/>
  <c r="G30" i="1"/>
  <c r="F30" i="1"/>
  <c r="D30" i="1"/>
  <c r="C30" i="1"/>
  <c r="B30" i="1"/>
  <c r="A30" i="1"/>
  <c r="AD29" i="1"/>
  <c r="H29" i="1" s="1"/>
  <c r="I29" i="1"/>
  <c r="G29" i="1"/>
  <c r="F29" i="1"/>
  <c r="E29" i="1"/>
  <c r="D29" i="1"/>
  <c r="C29" i="1"/>
  <c r="B29" i="1"/>
  <c r="A29" i="1"/>
  <c r="AD28" i="1"/>
  <c r="I28" i="1"/>
  <c r="H28" i="1"/>
  <c r="G28" i="1"/>
  <c r="F28" i="1"/>
  <c r="E28" i="1"/>
  <c r="D28" i="1"/>
  <c r="C28" i="1"/>
  <c r="B28" i="1"/>
  <c r="A28" i="1"/>
  <c r="AD27" i="1"/>
  <c r="I27" i="1"/>
  <c r="H27" i="1"/>
  <c r="G27" i="1"/>
  <c r="F27" i="1"/>
  <c r="E27" i="1"/>
  <c r="D27" i="1"/>
  <c r="C27" i="1"/>
  <c r="B27" i="1"/>
  <c r="A27" i="1"/>
  <c r="AD26" i="1"/>
  <c r="J26" i="1" s="1"/>
  <c r="I26" i="1"/>
  <c r="H26" i="1"/>
  <c r="G26" i="1"/>
  <c r="F26" i="1"/>
  <c r="E26" i="1"/>
  <c r="D26" i="1"/>
  <c r="C26" i="1"/>
  <c r="B26" i="1"/>
  <c r="A26" i="1"/>
  <c r="AD25" i="1"/>
  <c r="E25" i="1" s="1"/>
  <c r="I25" i="1"/>
  <c r="H25" i="1"/>
  <c r="G25" i="1"/>
  <c r="F25" i="1"/>
  <c r="D25" i="1"/>
  <c r="C25" i="1"/>
  <c r="B25" i="1"/>
  <c r="A25" i="1"/>
  <c r="AD24" i="1"/>
  <c r="J24" i="1" s="1"/>
  <c r="I24" i="1"/>
  <c r="G24" i="1"/>
  <c r="F24" i="1"/>
  <c r="D24" i="1"/>
  <c r="C24" i="1"/>
  <c r="B24" i="1"/>
  <c r="A24" i="1"/>
  <c r="J23" i="1"/>
  <c r="I23" i="1"/>
  <c r="I43" i="1" s="1"/>
  <c r="H23" i="1"/>
  <c r="G23" i="1"/>
  <c r="F23" i="1"/>
  <c r="E23" i="1"/>
  <c r="D23" i="1"/>
  <c r="C23" i="1"/>
  <c r="B23" i="1"/>
  <c r="A23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A20" i="1"/>
  <c r="AD19" i="1"/>
  <c r="A19" i="1"/>
  <c r="AD18" i="1"/>
  <c r="A18" i="1"/>
  <c r="AD17" i="1"/>
  <c r="A17" i="1"/>
  <c r="AD16" i="1"/>
  <c r="A16" i="1"/>
  <c r="AD15" i="1"/>
  <c r="A15" i="1"/>
  <c r="AD14" i="1"/>
  <c r="A14" i="1"/>
  <c r="AD13" i="1"/>
  <c r="A13" i="1"/>
  <c r="AD12" i="1"/>
  <c r="A12" i="1"/>
  <c r="AD11" i="1"/>
  <c r="A11" i="1"/>
  <c r="AD10" i="1"/>
  <c r="A10" i="1"/>
  <c r="AD9" i="1"/>
  <c r="A9" i="1"/>
  <c r="AD8" i="1"/>
  <c r="A8" i="1"/>
  <c r="AD7" i="1"/>
  <c r="A7" i="1"/>
  <c r="AD6" i="1"/>
  <c r="A6" i="1"/>
  <c r="AD5" i="1"/>
  <c r="A5" i="1"/>
  <c r="AD4" i="1"/>
  <c r="A4" i="1"/>
  <c r="AD3" i="1"/>
  <c r="A3" i="1"/>
  <c r="AD2" i="1"/>
  <c r="AD20" i="1" s="1"/>
  <c r="A2" i="1"/>
  <c r="A1" i="1"/>
  <c r="J30" i="1" l="1"/>
  <c r="J38" i="1"/>
  <c r="C43" i="1"/>
  <c r="E32" i="1"/>
  <c r="J28" i="1"/>
  <c r="H34" i="1"/>
  <c r="J36" i="1"/>
  <c r="H42" i="1"/>
  <c r="J25" i="1"/>
  <c r="J43" i="1" s="1"/>
  <c r="E30" i="1"/>
  <c r="J31" i="1"/>
  <c r="E38" i="1"/>
  <c r="J39" i="1"/>
  <c r="J35" i="1"/>
  <c r="E40" i="1"/>
  <c r="H24" i="1"/>
  <c r="H32" i="1"/>
  <c r="H40" i="1"/>
  <c r="J27" i="1"/>
  <c r="E24" i="1"/>
  <c r="J29" i="1"/>
  <c r="J37" i="1"/>
  <c r="J33" i="1"/>
  <c r="J41" i="1"/>
  <c r="AD43" i="1"/>
  <c r="H43" i="1" l="1"/>
  <c r="E43" i="1"/>
</calcChain>
</file>

<file path=xl/sharedStrings.xml><?xml version="1.0" encoding="utf-8"?>
<sst xmlns="http://schemas.openxmlformats.org/spreadsheetml/2006/main" count="131" uniqueCount="66">
  <si>
    <t>SpaceParentID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</si>
  <si>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</si>
  <si>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</si>
  <si>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</si>
  <si>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</si>
  <si>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</si>
  <si>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</si>
  <si>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</si>
  <si>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</si>
  <si>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</si>
  <si>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</si>
  <si>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</si>
  <si>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</si>
  <si>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</si>
  <si>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</si>
  <si>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</si>
  <si>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</si>
  <si>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</si>
  <si>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ABL Space</t>
  </si>
  <si>
    <t>BLUE ORIGIN</t>
  </si>
  <si>
    <t>BOEING</t>
  </si>
  <si>
    <t>CALIFORNIA INSTITUTE OF TECHNOLOGY</t>
  </si>
  <si>
    <t>Firefly Aerospace</t>
  </si>
  <si>
    <t>JOHNS HOPKINS UNIVERSITY</t>
  </si>
  <si>
    <t>MAXAR TECHNOLOGIES</t>
  </si>
  <si>
    <t>MDA</t>
  </si>
  <si>
    <t>NORTHROP GRUMMAN</t>
  </si>
  <si>
    <t>ORBITAL SCIENCES</t>
  </si>
  <si>
    <t>Orbital ATK</t>
  </si>
  <si>
    <t>RUSSIA SPACE AGENCY</t>
  </si>
  <si>
    <t>Rocket Lab</t>
  </si>
  <si>
    <t>SIERRA NEVADA</t>
  </si>
  <si>
    <t>SPACEX</t>
  </si>
  <si>
    <t>UNITED LAUNCH ALLIANCE</t>
  </si>
  <si>
    <t>Virgin Orbit</t>
  </si>
  <si>
    <t>WYLE LABORATORIES</t>
  </si>
  <si>
    <t>Grand Total</t>
  </si>
  <si>
    <t>Other Residual</t>
  </si>
  <si>
    <t>SpaceParentID.sum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</si>
  <si>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</si>
  <si>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</si>
  <si>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</si>
  <si>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</si>
  <si>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</si>
  <si>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</si>
  <si>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</si>
  <si>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</si>
  <si>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</si>
  <si>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</si>
  <si>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</si>
  <si>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</si>
  <si>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</si>
  <si>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</si>
  <si>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</si>
  <si>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</si>
  <si>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</si>
  <si>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UNITED LAUNCH ALLIANCE</t>
  </si>
  <si>
    <t>BOEING</t>
  </si>
  <si>
    <t>SPACEX</t>
  </si>
  <si>
    <t>NORTHROP GRUMMAN / ORBITAL</t>
  </si>
  <si>
    <t>RUSSIA SPACE AGENCY</t>
  </si>
  <si>
    <t>SIERRA NEVADA</t>
  </si>
  <si>
    <t>BLUE ORIGIN</t>
  </si>
  <si>
    <t>Other New Space</t>
  </si>
  <si>
    <t>Other Residual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</si>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</sst>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,&quot;B&quot;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"/>
  <sheetViews>
    <sheetView workbookViewId="0">
      <pane xSplit="1" ySplit="1" topLeftCell="L8" activePane="bottomRight" state="frozen"/>
      <selection pane="topRight"/>
      <selection pane="bottomLeft"/>
      <selection pane="bottomRight" activeCell="M35" sqref="M35"/>
    </sheetView>
  </sheetViews>
  <sheetFormatPr defaultColWidth="11.42578125" defaultRowHeight="15" x14ac:dyDescent="0.25"/>
  <sheetData>
    <row r="1" spans="1:31" x14ac:dyDescent="0.25">
      <c r="A1" t="str">
        <f t="shared" ref="A1:A20" si="0">L1</f>
        <v>SpaceParentID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31" x14ac:dyDescent="0.25">
      <c r="A2" t="str">
        <f t="shared" si="0"/>
        <v>ABL Space</v>
      </c>
      <c r="L2" t="s">
        <v>18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>
        <v>50000</v>
      </c>
      <c r="AB2" s="1">
        <v>0</v>
      </c>
      <c r="AC2" s="1">
        <v>1005000</v>
      </c>
      <c r="AD2" s="1">
        <f t="shared" ref="AD2:AD18" si="1">SUM(M2:AC2)</f>
        <v>1055000</v>
      </c>
      <c r="AE2" s="1"/>
    </row>
    <row r="3" spans="1:31" x14ac:dyDescent="0.25">
      <c r="A3" t="str">
        <f t="shared" si="0"/>
        <v>BLUE ORIGIN</v>
      </c>
      <c r="L3" t="s">
        <v>19</v>
      </c>
      <c r="M3" s="1"/>
      <c r="N3" s="1"/>
      <c r="O3" s="1"/>
      <c r="P3" s="1"/>
      <c r="Q3" s="1"/>
      <c r="R3" s="1"/>
      <c r="S3" s="1"/>
      <c r="T3" s="1"/>
      <c r="U3" s="1"/>
      <c r="V3" s="1">
        <v>781920</v>
      </c>
      <c r="W3" s="1">
        <v>664628.46100000001</v>
      </c>
      <c r="X3" s="1">
        <v>352325.96490000002</v>
      </c>
      <c r="Y3" s="1">
        <v>2562119.9752000002</v>
      </c>
      <c r="Z3" s="1">
        <v>230940081.14840001</v>
      </c>
      <c r="AA3" s="1">
        <v>278931819.59960002</v>
      </c>
      <c r="AB3" s="1">
        <v>15123573</v>
      </c>
      <c r="AC3" s="1">
        <v>440844388</v>
      </c>
      <c r="AD3" s="1">
        <f t="shared" si="1"/>
        <v>970200856.14910007</v>
      </c>
      <c r="AE3" s="1"/>
    </row>
    <row r="4" spans="1:31" x14ac:dyDescent="0.25">
      <c r="A4" t="str">
        <f t="shared" si="0"/>
        <v>BOEING</v>
      </c>
      <c r="L4" t="s">
        <v>20</v>
      </c>
      <c r="M4" s="1">
        <v>142399593.25</v>
      </c>
      <c r="N4" s="1">
        <v>864741348.22189999</v>
      </c>
      <c r="O4" s="1">
        <v>113665748.62</v>
      </c>
      <c r="P4" s="1">
        <v>253915041.53909999</v>
      </c>
      <c r="Q4" s="1">
        <v>275034920.69489998</v>
      </c>
      <c r="R4" s="1">
        <v>572159153.80009997</v>
      </c>
      <c r="S4" s="1">
        <v>633656668.13</v>
      </c>
      <c r="T4" s="1">
        <v>675766688.08010006</v>
      </c>
      <c r="U4" s="1">
        <v>732169319.97819996</v>
      </c>
      <c r="V4" s="1">
        <v>913469292.25590003</v>
      </c>
      <c r="W4" s="1">
        <v>969392062.69879997</v>
      </c>
      <c r="X4" s="1">
        <v>1166543019.5998001</v>
      </c>
      <c r="Y4" s="1">
        <v>1025909772.5199</v>
      </c>
      <c r="Z4" s="1">
        <v>948639104.801</v>
      </c>
      <c r="AA4" s="1">
        <v>1074044158.7316</v>
      </c>
      <c r="AB4" s="1">
        <v>1248851201.4349999</v>
      </c>
      <c r="AC4" s="1">
        <v>1053823879.6201</v>
      </c>
      <c r="AD4" s="1">
        <f t="shared" si="1"/>
        <v>12664180973.9764</v>
      </c>
      <c r="AE4" s="1"/>
    </row>
    <row r="5" spans="1:31" x14ac:dyDescent="0.25">
      <c r="A5" t="str">
        <f t="shared" si="0"/>
        <v>CALIFORNIA INSTITUTE OF TECHNOLOGY</v>
      </c>
      <c r="L5" t="s">
        <v>21</v>
      </c>
      <c r="M5" s="1"/>
      <c r="N5" s="1"/>
      <c r="O5" s="1">
        <v>91694</v>
      </c>
      <c r="P5" s="1"/>
      <c r="Q5" s="1"/>
      <c r="R5" s="1"/>
      <c r="S5" s="1"/>
      <c r="T5" s="1"/>
      <c r="U5" s="1"/>
      <c r="V5" s="1"/>
      <c r="W5" s="1">
        <v>76000</v>
      </c>
      <c r="X5" s="1">
        <v>80000</v>
      </c>
      <c r="Y5" s="1"/>
      <c r="Z5" s="1">
        <v>4081639</v>
      </c>
      <c r="AA5" s="1">
        <v>242156990.94510001</v>
      </c>
      <c r="AB5" s="1">
        <v>670644226.20739996</v>
      </c>
      <c r="AC5" s="1">
        <v>1161676364.1914001</v>
      </c>
      <c r="AD5" s="1">
        <f t="shared" si="1"/>
        <v>2078806914.3439</v>
      </c>
      <c r="AE5" s="1"/>
    </row>
    <row r="6" spans="1:31" x14ac:dyDescent="0.25">
      <c r="A6" t="str">
        <f t="shared" si="0"/>
        <v>Firefly Aerospace</v>
      </c>
      <c r="L6" t="s">
        <v>22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25000</v>
      </c>
      <c r="Z6" s="1"/>
      <c r="AA6" s="1">
        <v>49899250.5</v>
      </c>
      <c r="AB6" s="1">
        <v>37869252</v>
      </c>
      <c r="AC6" s="1">
        <v>94871677</v>
      </c>
      <c r="AD6" s="1">
        <f t="shared" si="1"/>
        <v>182665179.5</v>
      </c>
      <c r="AE6" s="1"/>
    </row>
    <row r="7" spans="1:31" x14ac:dyDescent="0.25">
      <c r="A7" t="str">
        <f t="shared" si="0"/>
        <v>JOHNS HOPKINS UNIVERSITY</v>
      </c>
      <c r="L7" t="s">
        <v>23</v>
      </c>
      <c r="M7" s="1">
        <v>1380500</v>
      </c>
      <c r="N7" s="1"/>
      <c r="O7" s="1">
        <v>5172587</v>
      </c>
      <c r="P7" s="1">
        <v>5832014</v>
      </c>
      <c r="Q7" s="1">
        <v>-308159.72019999998</v>
      </c>
      <c r="R7" s="1">
        <v>-2924</v>
      </c>
      <c r="S7" s="1">
        <v>0</v>
      </c>
      <c r="T7" s="1">
        <v>0</v>
      </c>
      <c r="U7" s="1">
        <v>3156.68</v>
      </c>
      <c r="V7" s="1">
        <v>397037</v>
      </c>
      <c r="W7" s="1">
        <v>810000</v>
      </c>
      <c r="X7" s="1">
        <v>2025592</v>
      </c>
      <c r="Y7" s="1">
        <v>198207</v>
      </c>
      <c r="Z7" s="1">
        <v>-198207</v>
      </c>
      <c r="AA7" s="1">
        <v>86141574.125</v>
      </c>
      <c r="AB7" s="1">
        <v>322071693.96880001</v>
      </c>
      <c r="AC7" s="1">
        <v>463730916.9551</v>
      </c>
      <c r="AD7" s="1">
        <f t="shared" si="1"/>
        <v>887253988.00870001</v>
      </c>
      <c r="AE7" s="1"/>
    </row>
    <row r="8" spans="1:31" x14ac:dyDescent="0.25">
      <c r="A8" t="str">
        <f t="shared" si="0"/>
        <v>MAXAR TECHNOLOGIES</v>
      </c>
      <c r="L8" t="s">
        <v>24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>
        <v>499886</v>
      </c>
      <c r="Y8" s="1">
        <v>171812403.43000001</v>
      </c>
      <c r="Z8" s="1">
        <v>121743562.37</v>
      </c>
      <c r="AA8" s="1">
        <v>87770195.200000003</v>
      </c>
      <c r="AB8" s="1">
        <v>201860075.25</v>
      </c>
      <c r="AC8" s="1">
        <v>180401739</v>
      </c>
      <c r="AD8" s="1">
        <f t="shared" si="1"/>
        <v>764087861.25</v>
      </c>
      <c r="AE8" s="1"/>
    </row>
    <row r="9" spans="1:31" x14ac:dyDescent="0.25">
      <c r="A9" t="str">
        <f t="shared" si="0"/>
        <v>MDA</v>
      </c>
      <c r="L9" t="s">
        <v>25</v>
      </c>
      <c r="M9" s="1">
        <v>27500</v>
      </c>
      <c r="N9" s="1">
        <v>-1458.35</v>
      </c>
      <c r="O9" s="1">
        <v>1458.35</v>
      </c>
      <c r="P9" s="1">
        <v>50000</v>
      </c>
      <c r="Q9" s="1">
        <v>0</v>
      </c>
      <c r="R9" s="1"/>
      <c r="S9" s="1"/>
      <c r="T9" s="1">
        <v>1839277</v>
      </c>
      <c r="U9" s="1">
        <v>0</v>
      </c>
      <c r="V9" s="1">
        <v>1202922</v>
      </c>
      <c r="W9" s="1">
        <v>2983409</v>
      </c>
      <c r="X9" s="1">
        <v>249996</v>
      </c>
      <c r="Y9" s="1"/>
      <c r="Z9" s="1"/>
      <c r="AA9" s="1"/>
      <c r="AB9" s="1"/>
      <c r="AC9" s="1"/>
      <c r="AD9" s="1">
        <f t="shared" si="1"/>
        <v>6353104</v>
      </c>
      <c r="AE9" s="1"/>
    </row>
    <row r="10" spans="1:31" x14ac:dyDescent="0.25">
      <c r="A10" t="str">
        <f t="shared" si="0"/>
        <v>NORTHROP GRUMMAN</v>
      </c>
      <c r="L10" t="s">
        <v>26</v>
      </c>
      <c r="M10" s="1">
        <v>227583859.88</v>
      </c>
      <c r="N10" s="1">
        <v>298184254.69999999</v>
      </c>
      <c r="O10" s="1">
        <v>307561285.26999998</v>
      </c>
      <c r="P10" s="1">
        <v>256561259</v>
      </c>
      <c r="Q10" s="1">
        <v>269530053.31010002</v>
      </c>
      <c r="R10" s="1">
        <v>279280331.5625</v>
      </c>
      <c r="S10" s="1">
        <v>339180918.24000001</v>
      </c>
      <c r="T10" s="1">
        <v>371591852.20999998</v>
      </c>
      <c r="U10" s="1">
        <v>328751427.3502</v>
      </c>
      <c r="V10" s="1">
        <v>316833641.71579999</v>
      </c>
      <c r="W10" s="1">
        <v>307253224.32810003</v>
      </c>
      <c r="X10" s="1">
        <v>250950653.59</v>
      </c>
      <c r="Y10" s="1">
        <v>971859037.22979999</v>
      </c>
      <c r="Z10" s="1">
        <v>1036044814.4493001</v>
      </c>
      <c r="AA10" s="1">
        <v>879433932.14979994</v>
      </c>
      <c r="AB10" s="1">
        <v>819436988.04939997</v>
      </c>
      <c r="AC10" s="1">
        <v>908686891.9619</v>
      </c>
      <c r="AD10" s="1">
        <f t="shared" si="1"/>
        <v>8168724424.9969006</v>
      </c>
      <c r="AE10" s="1"/>
    </row>
    <row r="11" spans="1:31" x14ac:dyDescent="0.25">
      <c r="A11" t="str">
        <f t="shared" si="0"/>
        <v>ORBITAL SCIENCES</v>
      </c>
      <c r="L11" t="s">
        <v>27</v>
      </c>
      <c r="M11" s="1">
        <v>-295871</v>
      </c>
      <c r="N11" s="1">
        <v>26922940.649999999</v>
      </c>
      <c r="O11" s="1">
        <v>72756778</v>
      </c>
      <c r="P11" s="1">
        <v>189939855.2344</v>
      </c>
      <c r="Q11" s="1">
        <v>283189156.62</v>
      </c>
      <c r="R11" s="1">
        <v>327446549.88069999</v>
      </c>
      <c r="S11" s="1">
        <v>119339222.81</v>
      </c>
      <c r="T11" s="1">
        <v>544408271.96000004</v>
      </c>
      <c r="U11" s="1"/>
      <c r="V11" s="1"/>
      <c r="W11" s="1"/>
      <c r="X11" s="1"/>
      <c r="Y11" s="1"/>
      <c r="Z11" s="1"/>
      <c r="AA11" s="1"/>
      <c r="AB11" s="1"/>
      <c r="AC11" s="1"/>
      <c r="AD11" s="1">
        <f t="shared" si="1"/>
        <v>1563706904.1551001</v>
      </c>
      <c r="AE11" s="1"/>
    </row>
    <row r="12" spans="1:31" x14ac:dyDescent="0.25">
      <c r="A12" t="str">
        <f t="shared" si="0"/>
        <v>Orbital ATK</v>
      </c>
      <c r="L12" t="s">
        <v>28</v>
      </c>
      <c r="M12" s="1"/>
      <c r="N12" s="1"/>
      <c r="O12" s="1"/>
      <c r="P12" s="1"/>
      <c r="Q12" s="1"/>
      <c r="R12" s="1"/>
      <c r="S12" s="1"/>
      <c r="T12" s="1"/>
      <c r="U12" s="1">
        <v>610966122.98000002</v>
      </c>
      <c r="V12" s="1">
        <v>890891987.76020002</v>
      </c>
      <c r="W12" s="1">
        <v>767221479.19879997</v>
      </c>
      <c r="X12" s="1">
        <v>604287938.42999995</v>
      </c>
      <c r="Y12" s="1"/>
      <c r="Z12" s="1"/>
      <c r="AA12" s="1"/>
      <c r="AB12" s="1"/>
      <c r="AC12" s="1"/>
      <c r="AD12" s="1">
        <f t="shared" si="1"/>
        <v>2873367528.369</v>
      </c>
      <c r="AE12" s="1"/>
    </row>
    <row r="13" spans="1:31" x14ac:dyDescent="0.25">
      <c r="A13" t="str">
        <f t="shared" si="0"/>
        <v>RUSSIA SPACE AGENCY</v>
      </c>
      <c r="L13" t="s">
        <v>29</v>
      </c>
      <c r="M13" s="1">
        <v>100040612</v>
      </c>
      <c r="N13" s="1">
        <v>199782273</v>
      </c>
      <c r="O13" s="1">
        <v>387192261</v>
      </c>
      <c r="P13" s="1">
        <v>341238820</v>
      </c>
      <c r="Q13" s="1">
        <v>414009402.3398</v>
      </c>
      <c r="R13" s="1">
        <v>586488883.38090003</v>
      </c>
      <c r="S13" s="1">
        <v>285001263</v>
      </c>
      <c r="T13" s="1">
        <v>312278472.29000002</v>
      </c>
      <c r="U13" s="1">
        <v>459872927.36330003</v>
      </c>
      <c r="V13" s="1">
        <v>235823637.52149999</v>
      </c>
      <c r="W13" s="1">
        <v>254927244.28130001</v>
      </c>
      <c r="X13" s="1">
        <v>127459133.88</v>
      </c>
      <c r="Y13" s="1">
        <v>184529617.63999999</v>
      </c>
      <c r="Z13" s="1">
        <v>136408443.41</v>
      </c>
      <c r="AA13" s="1">
        <v>3413944.54</v>
      </c>
      <c r="AB13" s="1">
        <v>2504481</v>
      </c>
      <c r="AC13" s="1">
        <v>6014852</v>
      </c>
      <c r="AD13" s="1">
        <f t="shared" si="1"/>
        <v>4036986268.6467996</v>
      </c>
      <c r="AE13" s="1"/>
    </row>
    <row r="14" spans="1:31" x14ac:dyDescent="0.25">
      <c r="A14" t="str">
        <f t="shared" si="0"/>
        <v>Rocket Lab</v>
      </c>
      <c r="L14" t="s">
        <v>30</v>
      </c>
      <c r="M14" s="1"/>
      <c r="N14" s="1"/>
      <c r="O14" s="1"/>
      <c r="P14" s="1"/>
      <c r="Q14" s="1"/>
      <c r="R14" s="1"/>
      <c r="S14" s="1"/>
      <c r="T14" s="1"/>
      <c r="U14" s="1">
        <v>3025000</v>
      </c>
      <c r="V14" s="1">
        <v>3925000</v>
      </c>
      <c r="W14" s="1">
        <v>0</v>
      </c>
      <c r="X14" s="1">
        <v>6530871</v>
      </c>
      <c r="Y14" s="1">
        <v>0</v>
      </c>
      <c r="Z14" s="1">
        <v>9819139</v>
      </c>
      <c r="AA14" s="1">
        <v>456010</v>
      </c>
      <c r="AB14" s="1">
        <v>0</v>
      </c>
      <c r="AC14" s="1">
        <v>14099000</v>
      </c>
      <c r="AD14" s="1">
        <f t="shared" si="1"/>
        <v>37855020</v>
      </c>
      <c r="AE14" s="1"/>
    </row>
    <row r="15" spans="1:31" x14ac:dyDescent="0.25">
      <c r="A15" t="str">
        <f t="shared" si="0"/>
        <v>SIERRA NEVADA</v>
      </c>
      <c r="L15" t="s">
        <v>31</v>
      </c>
      <c r="M15" s="1"/>
      <c r="N15" s="1">
        <v>99819</v>
      </c>
      <c r="O15" s="1"/>
      <c r="P15" s="1"/>
      <c r="Q15" s="1"/>
      <c r="R15" s="1"/>
      <c r="S15" s="1">
        <v>8100000</v>
      </c>
      <c r="T15" s="1">
        <v>1900000</v>
      </c>
      <c r="U15" s="1"/>
      <c r="V15" s="1">
        <v>73715390.200000003</v>
      </c>
      <c r="W15" s="1">
        <v>117113728.3963</v>
      </c>
      <c r="X15" s="1">
        <v>301313676.94999999</v>
      </c>
      <c r="Y15" s="1">
        <v>109462505.83</v>
      </c>
      <c r="Z15" s="1">
        <v>342906798.38999999</v>
      </c>
      <c r="AA15" s="1">
        <v>51513908.619999997</v>
      </c>
      <c r="AB15" s="1">
        <v>143717224.37</v>
      </c>
      <c r="AC15" s="1">
        <v>51554353.649999999</v>
      </c>
      <c r="AD15" s="1">
        <f t="shared" si="1"/>
        <v>1201397405.4063001</v>
      </c>
      <c r="AE15" s="1"/>
    </row>
    <row r="16" spans="1:31" x14ac:dyDescent="0.25">
      <c r="A16" t="str">
        <f t="shared" si="0"/>
        <v>SPACEX</v>
      </c>
      <c r="L16" t="s">
        <v>32</v>
      </c>
      <c r="M16" s="1"/>
      <c r="N16" s="1">
        <v>20000</v>
      </c>
      <c r="O16" s="1">
        <v>25657217.649999999</v>
      </c>
      <c r="P16" s="1">
        <v>115342392</v>
      </c>
      <c r="Q16" s="1">
        <v>194582177.50999999</v>
      </c>
      <c r="R16" s="1">
        <v>256277026.80000001</v>
      </c>
      <c r="S16" s="1">
        <v>594242502.10000002</v>
      </c>
      <c r="T16" s="1">
        <v>368133902.89999998</v>
      </c>
      <c r="U16" s="1">
        <v>518605700.06</v>
      </c>
      <c r="V16" s="1">
        <v>654559637.85000002</v>
      </c>
      <c r="W16" s="1">
        <v>623730110.84000003</v>
      </c>
      <c r="X16" s="1">
        <v>785807348.59000003</v>
      </c>
      <c r="Y16" s="1">
        <v>1222581413.0899999</v>
      </c>
      <c r="Z16" s="1">
        <v>1082467036.8</v>
      </c>
      <c r="AA16" s="1">
        <v>2139730885.4937999</v>
      </c>
      <c r="AB16" s="1">
        <v>2736028134.8775001</v>
      </c>
      <c r="AC16" s="1">
        <v>3077664003.0893002</v>
      </c>
      <c r="AD16" s="1">
        <f t="shared" si="1"/>
        <v>14395429489.6506</v>
      </c>
      <c r="AE16" s="1"/>
    </row>
    <row r="17" spans="1:31" x14ac:dyDescent="0.25">
      <c r="A17" t="str">
        <f t="shared" si="0"/>
        <v>UNITED LAUNCH ALLIANCE</v>
      </c>
      <c r="L17" t="s">
        <v>33</v>
      </c>
      <c r="M17" s="1"/>
      <c r="N17" s="1">
        <v>106995229</v>
      </c>
      <c r="O17" s="1">
        <v>1544599932.52</v>
      </c>
      <c r="P17" s="1">
        <v>1395411122.7453001</v>
      </c>
      <c r="Q17" s="1">
        <v>1876076608.0599</v>
      </c>
      <c r="R17" s="1">
        <v>2742905512.1883998</v>
      </c>
      <c r="S17" s="1">
        <v>1547922532.75</v>
      </c>
      <c r="T17" s="1">
        <v>2883811754.9960999</v>
      </c>
      <c r="U17" s="1">
        <v>2094946023.03</v>
      </c>
      <c r="V17" s="1">
        <v>1862794754.1749001</v>
      </c>
      <c r="W17" s="1">
        <v>2249254439.1999998</v>
      </c>
      <c r="X17" s="1">
        <v>1737973086.23</v>
      </c>
      <c r="Y17" s="1">
        <v>1637040527.4400001</v>
      </c>
      <c r="Z17" s="1">
        <v>1294422079.47</v>
      </c>
      <c r="AA17" s="1">
        <v>722482965.20000005</v>
      </c>
      <c r="AB17" s="1">
        <v>1122698699</v>
      </c>
      <c r="AC17" s="1">
        <v>1057667922.039</v>
      </c>
      <c r="AD17" s="1">
        <f t="shared" si="1"/>
        <v>25877003188.043602</v>
      </c>
      <c r="AE17" s="1"/>
    </row>
    <row r="18" spans="1:31" x14ac:dyDescent="0.25">
      <c r="A18" t="str">
        <f t="shared" si="0"/>
        <v>Virgin Orbit</v>
      </c>
      <c r="L18" t="s">
        <v>34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35050000</v>
      </c>
      <c r="AA18" s="1">
        <v>2249791</v>
      </c>
      <c r="AB18" s="1">
        <v>0</v>
      </c>
      <c r="AC18" s="1">
        <v>-210426</v>
      </c>
      <c r="AD18" s="1">
        <f t="shared" si="1"/>
        <v>37089365</v>
      </c>
      <c r="AE18" s="1"/>
    </row>
    <row r="19" spans="1:31" x14ac:dyDescent="0.25">
      <c r="A19" t="str">
        <f t="shared" si="0"/>
        <v>WYLE LABORATORIES</v>
      </c>
      <c r="L19" t="s">
        <v>35</v>
      </c>
      <c r="M19" s="1">
        <v>-787714.38</v>
      </c>
      <c r="N19" s="1"/>
      <c r="O19" s="1">
        <v>-5133.5698000000002</v>
      </c>
      <c r="P19" s="1">
        <v>705840</v>
      </c>
      <c r="Q19" s="1">
        <v>537941</v>
      </c>
      <c r="R19" s="1">
        <v>984326</v>
      </c>
      <c r="S19" s="1">
        <v>662137</v>
      </c>
      <c r="T19" s="1">
        <v>-533595</v>
      </c>
      <c r="U19" s="1">
        <v>9287760.8800000008</v>
      </c>
      <c r="V19" s="1">
        <v>113760190.43000001</v>
      </c>
      <c r="W19" s="1">
        <v>124506842.34</v>
      </c>
      <c r="X19" s="1">
        <v>138243172.06999999</v>
      </c>
      <c r="Y19" s="1">
        <v>142282971.62</v>
      </c>
      <c r="Z19" s="1">
        <v>150144801.24000001</v>
      </c>
      <c r="AA19" s="1">
        <v>153857506.88</v>
      </c>
      <c r="AB19" s="1"/>
      <c r="AC19" s="1"/>
      <c r="AD19" s="1">
        <f>SUM(M19:AC19)</f>
        <v>833647046.51020002</v>
      </c>
      <c r="AE19" s="1"/>
    </row>
    <row r="20" spans="1:31" x14ac:dyDescent="0.25">
      <c r="A20" t="str">
        <f t="shared" si="0"/>
        <v>Grand Total</v>
      </c>
      <c r="L20" t="s">
        <v>36</v>
      </c>
      <c r="M20" s="1">
        <f t="shared" ref="M20:AD20" si="2">SUM(M2:M19)</f>
        <v>470348479.75</v>
      </c>
      <c r="N20" s="1">
        <f t="shared" si="2"/>
        <v>1496744406.2219</v>
      </c>
      <c r="O20" s="1">
        <f t="shared" si="2"/>
        <v>2456693828.8401999</v>
      </c>
      <c r="P20" s="1">
        <f t="shared" si="2"/>
        <v>2558996344.5187998</v>
      </c>
      <c r="Q20" s="1">
        <f t="shared" si="2"/>
        <v>3312652099.8144999</v>
      </c>
      <c r="R20" s="1">
        <f t="shared" si="2"/>
        <v>4765538859.6125994</v>
      </c>
      <c r="S20" s="1">
        <f t="shared" si="2"/>
        <v>3528105244.0300002</v>
      </c>
      <c r="T20" s="1">
        <f t="shared" si="2"/>
        <v>5159196624.4362001</v>
      </c>
      <c r="U20" s="1">
        <f t="shared" si="2"/>
        <v>4757627438.3217001</v>
      </c>
      <c r="V20" s="1">
        <f t="shared" si="2"/>
        <v>5068155410.9083004</v>
      </c>
      <c r="W20" s="1">
        <f t="shared" si="2"/>
        <v>5417933168.7442999</v>
      </c>
      <c r="X20" s="1">
        <f t="shared" si="2"/>
        <v>5122316700.3046999</v>
      </c>
      <c r="Y20" s="1">
        <f t="shared" si="2"/>
        <v>5468263575.7748995</v>
      </c>
      <c r="Z20" s="1">
        <f t="shared" si="2"/>
        <v>5392469293.0786991</v>
      </c>
      <c r="AA20" s="1">
        <f t="shared" si="2"/>
        <v>5772132932.9848995</v>
      </c>
      <c r="AB20" s="1">
        <f t="shared" si="2"/>
        <v>7320805549.1581001</v>
      </c>
      <c r="AC20" s="1">
        <f t="shared" si="2"/>
        <v>8511830561.5067997</v>
      </c>
      <c r="AD20" s="1">
        <f t="shared" si="2"/>
        <v>76579810518.006592</v>
      </c>
      <c r="AE20" s="1"/>
    </row>
    <row r="23" spans="1:31" x14ac:dyDescent="0.25">
      <c r="A23" t="str">
        <f t="shared" ref="A23:A43" si="3">L23</f>
        <v>SpaceParentID</v>
      </c>
      <c r="B23" t="str">
        <f t="shared" ref="B23:B43" si="4">Z23</f>
        <v>2020</v>
      </c>
      <c r="C23" t="str">
        <f t="shared" ref="C23:C43" si="5">AB23</f>
        <v>2022</v>
      </c>
      <c r="D23" t="str">
        <f t="shared" ref="D23:D43" si="6">AC23</f>
        <v>2023</v>
      </c>
      <c r="E23">
        <f t="shared" ref="E23:E43" si="7">AD23</f>
        <v>0</v>
      </c>
      <c r="F23" t="str">
        <f>AB23&amp;"-"&amp;AC23</f>
        <v>2022-2023</v>
      </c>
      <c r="G23" t="str">
        <f>Z23&amp;"-"&amp;AC23</f>
        <v>2020-2023</v>
      </c>
      <c r="H23" t="str">
        <f>AD23&amp;"/"&amp;AC23</f>
        <v>/2023</v>
      </c>
      <c r="I23" t="str">
        <f>"Share "&amp;AC23</f>
        <v>Share 2023</v>
      </c>
      <c r="J23" t="str">
        <f>"Share "&amp;AD23</f>
        <v xml:space="preserve">Share </v>
      </c>
      <c r="L23" t="s">
        <v>0</v>
      </c>
      <c r="M23" t="s">
        <v>1</v>
      </c>
      <c r="N23" t="s">
        <v>2</v>
      </c>
      <c r="O23" t="s">
        <v>3</v>
      </c>
      <c r="P23" t="s">
        <v>4</v>
      </c>
      <c r="Q23" t="s">
        <v>5</v>
      </c>
      <c r="R23" t="s">
        <v>6</v>
      </c>
      <c r="S23" t="s">
        <v>7</v>
      </c>
      <c r="T23" t="s">
        <v>8</v>
      </c>
      <c r="U23" t="s">
        <v>9</v>
      </c>
      <c r="V23" t="s">
        <v>10</v>
      </c>
      <c r="W23" t="s">
        <v>11</v>
      </c>
      <c r="X23" t="s">
        <v>12</v>
      </c>
      <c r="Y23" t="s">
        <v>13</v>
      </c>
      <c r="Z23" t="s">
        <v>14</v>
      </c>
      <c r="AA23" t="s">
        <v>15</v>
      </c>
      <c r="AB23" t="s">
        <v>16</v>
      </c>
      <c r="AC23" t="s">
        <v>17</v>
      </c>
    </row>
    <row r="24" spans="1:31" x14ac:dyDescent="0.25">
      <c r="A24" t="str">
        <f t="shared" si="3"/>
        <v>ABL Space</v>
      </c>
      <c r="B24" s="1">
        <f t="shared" si="4"/>
        <v>0</v>
      </c>
      <c r="C24" s="1">
        <f t="shared" si="5"/>
        <v>0</v>
      </c>
      <c r="D24" s="1">
        <f t="shared" si="6"/>
        <v>1005000</v>
      </c>
      <c r="E24" s="1">
        <f t="shared" si="7"/>
        <v>1060944.0879925853</v>
      </c>
      <c r="F24" s="2" t="e">
        <f t="shared" ref="F24:F43" si="8">AC24/AB24-1</f>
        <v>#DIV/0!</v>
      </c>
      <c r="G24" s="2" t="e">
        <f t="shared" ref="G24:G43" si="9">AC24/Z24-1</f>
        <v>#DIV/0!</v>
      </c>
      <c r="H24" s="2">
        <f t="shared" ref="H24:H43" si="10">AD24/AC24</f>
        <v>1.0556657591966023</v>
      </c>
      <c r="I24" s="2">
        <f t="shared" ref="I24:I42" si="11">AC24/SUM(AC$23:AC$42)</f>
        <v>6.578899463856376E-5</v>
      </c>
      <c r="J24" s="2">
        <f>AD24/SUM(AD23:AD$42)</f>
        <v>5.7837535484934264E-6</v>
      </c>
      <c r="L24" t="s">
        <v>18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>
        <v>55944.087992585199</v>
      </c>
      <c r="AB24" s="1">
        <v>0</v>
      </c>
      <c r="AC24" s="1">
        <v>1005000</v>
      </c>
      <c r="AD24" s="1">
        <f t="shared" ref="AD24:AD42" si="12">SUM(M24:AC24)</f>
        <v>1060944.0879925853</v>
      </c>
      <c r="AE24" s="1"/>
    </row>
    <row r="25" spans="1:31" x14ac:dyDescent="0.25">
      <c r="A25" t="str">
        <f t="shared" si="3"/>
        <v>BLUE ORIGIN</v>
      </c>
      <c r="B25" s="1">
        <f t="shared" si="4"/>
        <v>267287908.42519</v>
      </c>
      <c r="C25" s="1">
        <f t="shared" si="5"/>
        <v>15815424.964728599</v>
      </c>
      <c r="D25" s="1">
        <f t="shared" si="6"/>
        <v>440844388</v>
      </c>
      <c r="E25" s="1">
        <f t="shared" si="7"/>
        <v>1041246214.9679768</v>
      </c>
      <c r="F25" s="2">
        <f t="shared" si="8"/>
        <v>26.874330849987697</v>
      </c>
      <c r="G25" s="2">
        <f t="shared" si="9"/>
        <v>0.64932409624278198</v>
      </c>
      <c r="H25" s="2">
        <f t="shared" si="10"/>
        <v>2.3619359649599914</v>
      </c>
      <c r="I25" s="2">
        <f t="shared" si="11"/>
        <v>2.8858416993604901E-2</v>
      </c>
      <c r="J25" s="2">
        <f>AD25/SUM(AD23:AD$42)</f>
        <v>5.6763702808045376E-3</v>
      </c>
      <c r="L25" t="s">
        <v>19</v>
      </c>
      <c r="M25" s="1"/>
      <c r="N25" s="1"/>
      <c r="O25" s="1"/>
      <c r="P25" s="1"/>
      <c r="Q25" s="1"/>
      <c r="R25" s="1"/>
      <c r="S25" s="1"/>
      <c r="T25" s="1"/>
      <c r="U25" s="1"/>
      <c r="V25" s="1">
        <v>970601.73317900696</v>
      </c>
      <c r="W25" s="1">
        <v>811311.96249855298</v>
      </c>
      <c r="X25" s="1">
        <v>420743.79300202901</v>
      </c>
      <c r="Y25" s="1">
        <v>3004110.8971396601</v>
      </c>
      <c r="Z25" s="1">
        <v>267287908.42519</v>
      </c>
      <c r="AA25" s="1">
        <v>312091725.19223899</v>
      </c>
      <c r="AB25" s="1">
        <v>15815424.964728599</v>
      </c>
      <c r="AC25" s="1">
        <v>440844388</v>
      </c>
      <c r="AD25" s="1">
        <f t="shared" si="12"/>
        <v>1041246214.9679768</v>
      </c>
      <c r="AE25" s="1"/>
    </row>
    <row r="26" spans="1:31" x14ac:dyDescent="0.25">
      <c r="A26" t="str">
        <f t="shared" si="3"/>
        <v>BOEING</v>
      </c>
      <c r="B26" s="1">
        <f t="shared" si="4"/>
        <v>1097946103.21311</v>
      </c>
      <c r="C26" s="1">
        <f t="shared" si="5"/>
        <v>1305981891.2109201</v>
      </c>
      <c r="D26" s="1">
        <f t="shared" si="6"/>
        <v>1053823879.6201</v>
      </c>
      <c r="E26" s="1">
        <f t="shared" si="7"/>
        <v>15178324923.49185</v>
      </c>
      <c r="F26" s="2">
        <f t="shared" si="8"/>
        <v>-0.19307925575983031</v>
      </c>
      <c r="G26" s="2">
        <f t="shared" si="9"/>
        <v>-4.0186147083073998E-2</v>
      </c>
      <c r="H26" s="2">
        <f t="shared" si="10"/>
        <v>14.403094499019689</v>
      </c>
      <c r="I26" s="2">
        <f t="shared" si="11"/>
        <v>6.8985088125688779E-2</v>
      </c>
      <c r="J26" s="2">
        <f>AD26/SUM(AD23:AD$42)</f>
        <v>8.2744879423886974E-2</v>
      </c>
      <c r="L26" t="s">
        <v>20</v>
      </c>
      <c r="M26" s="1">
        <v>201608888.334362</v>
      </c>
      <c r="N26" s="1">
        <v>1199397526.81201</v>
      </c>
      <c r="O26" s="1">
        <v>156058687.73020101</v>
      </c>
      <c r="P26" s="1">
        <v>345622313.88623202</v>
      </c>
      <c r="Q26" s="1">
        <v>367003856.47913003</v>
      </c>
      <c r="R26" s="1">
        <v>749876185.64678204</v>
      </c>
      <c r="S26" s="1">
        <v>815675097.03866696</v>
      </c>
      <c r="T26" s="1">
        <v>854296184.91630304</v>
      </c>
      <c r="U26" s="1">
        <v>916112227.22688401</v>
      </c>
      <c r="V26" s="1">
        <v>1133894616.1619799</v>
      </c>
      <c r="W26" s="1">
        <v>1183336891.1637399</v>
      </c>
      <c r="X26" s="1">
        <v>1393072846.35059</v>
      </c>
      <c r="Y26" s="1">
        <v>1202889309.2207799</v>
      </c>
      <c r="Z26" s="1">
        <v>1097946103.21311</v>
      </c>
      <c r="AA26" s="1">
        <v>1201728418.4800601</v>
      </c>
      <c r="AB26" s="1">
        <v>1305981891.2109201</v>
      </c>
      <c r="AC26" s="1">
        <v>1053823879.6201</v>
      </c>
      <c r="AD26" s="1">
        <f t="shared" si="12"/>
        <v>15178324923.49185</v>
      </c>
      <c r="AE26" s="1"/>
    </row>
    <row r="27" spans="1:31" x14ac:dyDescent="0.25">
      <c r="A27" t="str">
        <f t="shared" si="3"/>
        <v>CALIFORNIA INSTITUTE OF TECHNOLOGY</v>
      </c>
      <c r="B27" s="1">
        <f t="shared" si="4"/>
        <v>4724051.1297631199</v>
      </c>
      <c r="C27" s="1">
        <f t="shared" si="5"/>
        <v>701323915.82410002</v>
      </c>
      <c r="D27" s="1">
        <f t="shared" si="6"/>
        <v>1161676364.1914001</v>
      </c>
      <c r="E27" s="1">
        <f t="shared" si="7"/>
        <v>2138983571.9791498</v>
      </c>
      <c r="F27" s="2">
        <f t="shared" si="8"/>
        <v>0.65640489077911557</v>
      </c>
      <c r="G27" s="2">
        <f t="shared" si="9"/>
        <v>244.90681435949031</v>
      </c>
      <c r="H27" s="2">
        <f t="shared" si="10"/>
        <v>1.8412904298591091</v>
      </c>
      <c r="I27" s="2">
        <f t="shared" si="11"/>
        <v>7.6045293627397287E-2</v>
      </c>
      <c r="J27" s="2">
        <f>AD27/SUM(AD23:AD$42)</f>
        <v>1.1660702919803643E-2</v>
      </c>
      <c r="L27" t="s">
        <v>21</v>
      </c>
      <c r="M27" s="1"/>
      <c r="N27" s="1"/>
      <c r="O27" s="1">
        <v>125892.324525765</v>
      </c>
      <c r="P27" s="1"/>
      <c r="Q27" s="1"/>
      <c r="R27" s="1"/>
      <c r="S27" s="1"/>
      <c r="T27" s="1"/>
      <c r="U27" s="1"/>
      <c r="V27" s="1"/>
      <c r="W27" s="1">
        <v>92773.200017821699</v>
      </c>
      <c r="X27" s="1">
        <v>95535.120296103807</v>
      </c>
      <c r="Y27" s="1"/>
      <c r="Z27" s="1">
        <v>4724051.1297631199</v>
      </c>
      <c r="AA27" s="1">
        <v>270945040.18904698</v>
      </c>
      <c r="AB27" s="1">
        <v>701323915.82410002</v>
      </c>
      <c r="AC27" s="1">
        <v>1161676364.1914001</v>
      </c>
      <c r="AD27" s="1">
        <f t="shared" si="12"/>
        <v>2138983571.9791498</v>
      </c>
      <c r="AE27" s="1"/>
    </row>
    <row r="28" spans="1:31" x14ac:dyDescent="0.25">
      <c r="A28" t="str">
        <f t="shared" si="3"/>
        <v>Firefly Aerospace</v>
      </c>
      <c r="B28" s="1">
        <f t="shared" si="4"/>
        <v>0</v>
      </c>
      <c r="C28" s="1">
        <f t="shared" si="5"/>
        <v>39601641.323541701</v>
      </c>
      <c r="D28" s="1">
        <f t="shared" si="6"/>
        <v>94871677</v>
      </c>
      <c r="E28" s="1">
        <f t="shared" si="7"/>
        <v>190333992.28440875</v>
      </c>
      <c r="F28" s="2">
        <f t="shared" si="8"/>
        <v>1.3956501253295861</v>
      </c>
      <c r="G28" s="2" t="e">
        <f t="shared" si="9"/>
        <v>#DIV/0!</v>
      </c>
      <c r="H28" s="2">
        <f t="shared" si="10"/>
        <v>2.0062256545165607</v>
      </c>
      <c r="I28" s="2">
        <f t="shared" si="11"/>
        <v>6.2104599497557747E-3</v>
      </c>
      <c r="J28" s="2">
        <f>AD28/SUM(AD23:AD$42)</f>
        <v>1.0376087823410003E-3</v>
      </c>
      <c r="L28" t="s">
        <v>22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>
        <v>29312.746145944599</v>
      </c>
      <c r="Z28" s="1"/>
      <c r="AA28" s="1">
        <v>55831361.214721099</v>
      </c>
      <c r="AB28" s="1">
        <v>39601641.323541701</v>
      </c>
      <c r="AC28" s="1">
        <v>94871677</v>
      </c>
      <c r="AD28" s="1">
        <f t="shared" si="12"/>
        <v>190333992.28440875</v>
      </c>
      <c r="AE28" s="1"/>
    </row>
    <row r="29" spans="1:31" x14ac:dyDescent="0.25">
      <c r="A29" t="str">
        <f t="shared" si="3"/>
        <v>JOHNS HOPKINS UNIVERSITY</v>
      </c>
      <c r="B29" s="1">
        <f t="shared" si="4"/>
        <v>-229402.943836277</v>
      </c>
      <c r="C29" s="1">
        <f t="shared" si="5"/>
        <v>336805377.22313398</v>
      </c>
      <c r="D29" s="1">
        <f t="shared" si="6"/>
        <v>463730916.9551</v>
      </c>
      <c r="E29" s="1">
        <f t="shared" si="7"/>
        <v>917405640.39421463</v>
      </c>
      <c r="F29" s="2">
        <f t="shared" si="8"/>
        <v>0.37685128657514788</v>
      </c>
      <c r="G29" s="2">
        <f t="shared" si="9"/>
        <v>-2022.4689018378986</v>
      </c>
      <c r="H29" s="2">
        <f t="shared" si="10"/>
        <v>1.978314593337845</v>
      </c>
      <c r="I29" s="2">
        <f t="shared" si="11"/>
        <v>3.0356607770443116E-2</v>
      </c>
      <c r="J29" s="2">
        <f>AD29/SUM(AD23:AD$42)</f>
        <v>5.0012514213425788E-3</v>
      </c>
      <c r="L29" t="s">
        <v>23</v>
      </c>
      <c r="M29" s="1">
        <v>1954507.4813307901</v>
      </c>
      <c r="N29" s="1"/>
      <c r="O29" s="1">
        <v>7101762.3971225396</v>
      </c>
      <c r="P29" s="1">
        <v>7938380.3380805701</v>
      </c>
      <c r="Q29" s="1">
        <v>-411205.25873290299</v>
      </c>
      <c r="R29" s="1">
        <v>-3832.2168792867901</v>
      </c>
      <c r="S29" s="1">
        <v>0</v>
      </c>
      <c r="T29" s="1">
        <v>0</v>
      </c>
      <c r="U29" s="1">
        <v>3949.7327551619601</v>
      </c>
      <c r="V29" s="1">
        <v>492844.28117479198</v>
      </c>
      <c r="W29" s="1">
        <v>988767.00018994196</v>
      </c>
      <c r="X29" s="1">
        <v>2418939.6923853201</v>
      </c>
      <c r="Y29" s="1">
        <v>232399.65901397</v>
      </c>
      <c r="Z29" s="1">
        <v>-229402.943836277</v>
      </c>
      <c r="AA29" s="1">
        <v>96382236.053376094</v>
      </c>
      <c r="AB29" s="1">
        <v>336805377.22313398</v>
      </c>
      <c r="AC29" s="1">
        <v>463730916.9551</v>
      </c>
      <c r="AD29" s="1">
        <f t="shared" si="12"/>
        <v>917405640.39421463</v>
      </c>
      <c r="AE29" s="1"/>
    </row>
    <row r="30" spans="1:31" x14ac:dyDescent="0.25">
      <c r="A30" t="str">
        <f t="shared" si="3"/>
        <v>MAXAR TECHNOLOGIES</v>
      </c>
      <c r="B30" s="1">
        <f t="shared" si="4"/>
        <v>140904870.164996</v>
      </c>
      <c r="C30" s="1">
        <f t="shared" si="5"/>
        <v>211094486.30233401</v>
      </c>
      <c r="D30" s="1">
        <f t="shared" si="6"/>
        <v>180401739</v>
      </c>
      <c r="E30" s="1">
        <f t="shared" si="7"/>
        <v>832654258.95826578</v>
      </c>
      <c r="F30" s="2">
        <f t="shared" si="8"/>
        <v>-0.14539814772033033</v>
      </c>
      <c r="G30" s="2">
        <f t="shared" si="9"/>
        <v>0.28030875574956471</v>
      </c>
      <c r="H30" s="2">
        <f t="shared" si="10"/>
        <v>4.6155556125668262</v>
      </c>
      <c r="I30" s="2">
        <f t="shared" si="11"/>
        <v>1.180940202971003E-2</v>
      </c>
      <c r="J30" s="2">
        <f>AD30/SUM(AD23:AD$42)</f>
        <v>4.539227919192374E-3</v>
      </c>
      <c r="L30" t="s">
        <v>24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596958.36430422706</v>
      </c>
      <c r="Y30" s="1">
        <v>201451734.658728</v>
      </c>
      <c r="Z30" s="1">
        <v>140904870.164996</v>
      </c>
      <c r="AA30" s="1">
        <v>98204470.467903599</v>
      </c>
      <c r="AB30" s="1">
        <v>211094486.30233401</v>
      </c>
      <c r="AC30" s="1">
        <v>180401739</v>
      </c>
      <c r="AD30" s="1">
        <f t="shared" si="12"/>
        <v>832654258.95826578</v>
      </c>
      <c r="AE30" s="1"/>
    </row>
    <row r="31" spans="1:31" x14ac:dyDescent="0.25">
      <c r="A31" t="str">
        <f t="shared" si="3"/>
        <v>MDA</v>
      </c>
      <c r="B31" s="1">
        <f t="shared" si="4"/>
        <v>0</v>
      </c>
      <c r="C31" s="1">
        <f t="shared" si="5"/>
        <v>0</v>
      </c>
      <c r="D31" s="1">
        <f t="shared" si="6"/>
        <v>0</v>
      </c>
      <c r="E31" s="1">
        <f t="shared" si="7"/>
        <v>7865748.3757676659</v>
      </c>
      <c r="F31" s="2" t="e">
        <f t="shared" si="8"/>
        <v>#DIV/0!</v>
      </c>
      <c r="G31" s="2" t="e">
        <f t="shared" si="9"/>
        <v>#DIV/0!</v>
      </c>
      <c r="H31" s="2" t="e">
        <f t="shared" si="10"/>
        <v>#DIV/0!</v>
      </c>
      <c r="I31" s="2">
        <f t="shared" si="11"/>
        <v>0</v>
      </c>
      <c r="J31" s="2">
        <f>AD31/SUM(AD23:AD$42)</f>
        <v>4.2880252215723353E-5</v>
      </c>
      <c r="L31" t="s">
        <v>25</v>
      </c>
      <c r="M31" s="1">
        <v>38934.4119787011</v>
      </c>
      <c r="N31" s="1">
        <v>-2022.7336033172401</v>
      </c>
      <c r="O31" s="1">
        <v>2002.2582881338999</v>
      </c>
      <c r="P31" s="1">
        <v>68058.652963457993</v>
      </c>
      <c r="Q31" s="1">
        <v>0</v>
      </c>
      <c r="R31" s="1"/>
      <c r="S31" s="1"/>
      <c r="T31" s="1">
        <v>2325192.0401232601</v>
      </c>
      <c r="U31" s="1">
        <v>0</v>
      </c>
      <c r="V31" s="1">
        <v>1493193.9048485199</v>
      </c>
      <c r="W31" s="1">
        <v>3641847.3669996001</v>
      </c>
      <c r="X31" s="1">
        <v>298542.47416931001</v>
      </c>
      <c r="Y31" s="1"/>
      <c r="Z31" s="1"/>
      <c r="AA31" s="1"/>
      <c r="AB31" s="1"/>
      <c r="AC31" s="1"/>
      <c r="AD31" s="1">
        <f t="shared" si="12"/>
        <v>7865748.3757676659</v>
      </c>
      <c r="AE31" s="1"/>
    </row>
    <row r="32" spans="1:31" x14ac:dyDescent="0.25">
      <c r="A32" t="str">
        <f t="shared" si="3"/>
        <v>NORTHROP GRUMMAN</v>
      </c>
      <c r="B32" s="1">
        <f t="shared" si="4"/>
        <v>1199108661.0512199</v>
      </c>
      <c r="C32" s="1">
        <f t="shared" si="5"/>
        <v>856923439.83915198</v>
      </c>
      <c r="D32" s="1">
        <f t="shared" si="6"/>
        <v>908686891.9619</v>
      </c>
      <c r="E32" s="1">
        <f t="shared" si="7"/>
        <v>9706940079.4839478</v>
      </c>
      <c r="F32" s="2">
        <f t="shared" si="8"/>
        <v>6.0406157325401555E-2</v>
      </c>
      <c r="G32" s="2">
        <f t="shared" si="9"/>
        <v>-0.24219804136408829</v>
      </c>
      <c r="H32" s="2">
        <f t="shared" si="10"/>
        <v>10.682381539064775</v>
      </c>
      <c r="I32" s="2">
        <f t="shared" si="11"/>
        <v>5.9484176182502103E-2</v>
      </c>
      <c r="J32" s="2">
        <f>AD32/SUM(AD23:AD$42)</f>
        <v>5.2917538035350938E-2</v>
      </c>
      <c r="L32" t="s">
        <v>26</v>
      </c>
      <c r="M32" s="1">
        <v>322212500.373487</v>
      </c>
      <c r="N32" s="1">
        <v>413582001.550928</v>
      </c>
      <c r="O32" s="1">
        <v>422269779.230618</v>
      </c>
      <c r="P32" s="1">
        <v>349224273.80297703</v>
      </c>
      <c r="Q32" s="1">
        <v>359658216.31633502</v>
      </c>
      <c r="R32" s="1">
        <v>366026949.61238903</v>
      </c>
      <c r="S32" s="1">
        <v>436610931.93501502</v>
      </c>
      <c r="T32" s="1">
        <v>469761986.33123201</v>
      </c>
      <c r="U32" s="1">
        <v>411343652.48024303</v>
      </c>
      <c r="V32" s="1">
        <v>393287397.404814</v>
      </c>
      <c r="W32" s="1">
        <v>375064011.00936103</v>
      </c>
      <c r="X32" s="1">
        <v>299682510.988832</v>
      </c>
      <c r="Y32" s="1">
        <v>1139514289.91837</v>
      </c>
      <c r="Z32" s="1">
        <v>1199108661.0512199</v>
      </c>
      <c r="AA32" s="1">
        <v>983982585.677073</v>
      </c>
      <c r="AB32" s="1">
        <v>856923439.83915198</v>
      </c>
      <c r="AC32" s="1">
        <v>908686891.9619</v>
      </c>
      <c r="AD32" s="1">
        <f t="shared" si="12"/>
        <v>9706940079.4839478</v>
      </c>
      <c r="AE32" s="1"/>
    </row>
    <row r="33" spans="1:31" x14ac:dyDescent="0.25">
      <c r="A33" t="str">
        <f t="shared" si="3"/>
        <v>ORBITAL SCIENCES</v>
      </c>
      <c r="B33" s="1">
        <f t="shared" si="4"/>
        <v>0</v>
      </c>
      <c r="C33" s="1">
        <f t="shared" si="5"/>
        <v>0</v>
      </c>
      <c r="D33" s="1">
        <f t="shared" si="6"/>
        <v>0</v>
      </c>
      <c r="E33" s="1">
        <f t="shared" si="7"/>
        <v>2044249242.339736</v>
      </c>
      <c r="F33" s="2" t="e">
        <f t="shared" si="8"/>
        <v>#DIV/0!</v>
      </c>
      <c r="G33" s="2" t="e">
        <f t="shared" si="9"/>
        <v>#DIV/0!</v>
      </c>
      <c r="H33" s="2" t="e">
        <f t="shared" si="10"/>
        <v>#DIV/0!</v>
      </c>
      <c r="I33" s="2">
        <f t="shared" si="11"/>
        <v>0</v>
      </c>
      <c r="J33" s="2">
        <f>AD33/SUM(AD23:AD$42)</f>
        <v>1.1144257216945893E-2</v>
      </c>
      <c r="L33" t="s">
        <v>27</v>
      </c>
      <c r="M33" s="1">
        <v>-418893.21478364599</v>
      </c>
      <c r="N33" s="1">
        <v>37342158.434443504</v>
      </c>
      <c r="O33" s="1">
        <v>99892249.301209003</v>
      </c>
      <c r="P33" s="1">
        <v>258541013.82655001</v>
      </c>
      <c r="Q33" s="1">
        <v>377884787.61177099</v>
      </c>
      <c r="R33" s="1">
        <v>429153965.635104</v>
      </c>
      <c r="S33" s="1">
        <v>153619518.33211899</v>
      </c>
      <c r="T33" s="1">
        <v>688234442.41332304</v>
      </c>
      <c r="U33" s="1"/>
      <c r="V33" s="1"/>
      <c r="W33" s="1"/>
      <c r="X33" s="1"/>
      <c r="Y33" s="1"/>
      <c r="Z33" s="1"/>
      <c r="AA33" s="1"/>
      <c r="AB33" s="1"/>
      <c r="AC33" s="1"/>
      <c r="AD33" s="1">
        <f t="shared" si="12"/>
        <v>2044249242.339736</v>
      </c>
      <c r="AE33" s="1"/>
    </row>
    <row r="34" spans="1:31" x14ac:dyDescent="0.25">
      <c r="A34" t="str">
        <f t="shared" si="3"/>
        <v>Orbital ATK</v>
      </c>
      <c r="B34" s="1">
        <f t="shared" si="4"/>
        <v>0</v>
      </c>
      <c r="C34" s="1">
        <f t="shared" si="5"/>
        <v>0</v>
      </c>
      <c r="D34" s="1">
        <f t="shared" si="6"/>
        <v>0</v>
      </c>
      <c r="E34" s="1">
        <f t="shared" si="7"/>
        <v>3528509700.5103788</v>
      </c>
      <c r="F34" s="2" t="e">
        <f t="shared" si="8"/>
        <v>#DIV/0!</v>
      </c>
      <c r="G34" s="2" t="e">
        <f t="shared" si="9"/>
        <v>#DIV/0!</v>
      </c>
      <c r="H34" s="2" t="e">
        <f t="shared" si="10"/>
        <v>#DIV/0!</v>
      </c>
      <c r="I34" s="2">
        <f t="shared" si="11"/>
        <v>0</v>
      </c>
      <c r="J34" s="2">
        <f>AD34/SUM(AD23:AD$42)</f>
        <v>1.9235726681727839E-2</v>
      </c>
      <c r="L34" t="s">
        <v>28</v>
      </c>
      <c r="M34" s="1"/>
      <c r="N34" s="1"/>
      <c r="O34" s="1"/>
      <c r="P34" s="1"/>
      <c r="Q34" s="1"/>
      <c r="R34" s="1"/>
      <c r="S34" s="1"/>
      <c r="T34" s="1"/>
      <c r="U34" s="1">
        <v>764459149.55852997</v>
      </c>
      <c r="V34" s="1">
        <v>1105869279.97153</v>
      </c>
      <c r="W34" s="1">
        <v>936547259.83788598</v>
      </c>
      <c r="X34" s="1">
        <v>721634011.14243305</v>
      </c>
      <c r="Y34" s="1"/>
      <c r="Z34" s="1"/>
      <c r="AA34" s="1"/>
      <c r="AB34" s="1"/>
      <c r="AC34" s="1"/>
      <c r="AD34" s="1">
        <f t="shared" si="12"/>
        <v>3528509700.5103788</v>
      </c>
      <c r="AE34" s="1"/>
    </row>
    <row r="35" spans="1:31" x14ac:dyDescent="0.25">
      <c r="A35" t="str">
        <f t="shared" si="3"/>
        <v>Other Residual</v>
      </c>
      <c r="B35" s="1">
        <f t="shared" si="4"/>
        <v>5840804493.1919498</v>
      </c>
      <c r="C35" s="1">
        <f t="shared" si="5"/>
        <v>7148048379.20051</v>
      </c>
      <c r="D35" s="1">
        <f t="shared" si="6"/>
        <v>6764280671.4028997</v>
      </c>
      <c r="E35" s="1">
        <f t="shared" si="7"/>
        <v>91853895918.214828</v>
      </c>
      <c r="F35" s="2">
        <f t="shared" si="8"/>
        <v>-5.3688459763968965E-2</v>
      </c>
      <c r="G35" s="2">
        <f t="shared" si="9"/>
        <v>0.15810770233575777</v>
      </c>
      <c r="H35" s="2">
        <f t="shared" si="10"/>
        <v>13.579255560246363</v>
      </c>
      <c r="I35" s="2">
        <f t="shared" si="11"/>
        <v>0.4428012187310108</v>
      </c>
      <c r="J35" s="2">
        <f>AD35/SUM(AD23:AD$42)</f>
        <v>0.50074297267174528</v>
      </c>
      <c r="L35" t="s">
        <v>37</v>
      </c>
      <c r="M35" s="1">
        <v>2888115100.4768701</v>
      </c>
      <c r="N35" s="1">
        <v>4776431923.8635302</v>
      </c>
      <c r="O35" s="1">
        <v>4789373929.3252802</v>
      </c>
      <c r="P35" s="1">
        <v>4367923507.7079401</v>
      </c>
      <c r="Q35" s="1">
        <v>3507348947.9812598</v>
      </c>
      <c r="R35" s="1">
        <v>6381428749.6417599</v>
      </c>
      <c r="S35" s="1">
        <v>5249107550.3421297</v>
      </c>
      <c r="T35" s="1">
        <v>7269760640.0218201</v>
      </c>
      <c r="U35" s="1">
        <v>5638943562.5699701</v>
      </c>
      <c r="V35" s="1">
        <v>6337706958.96033</v>
      </c>
      <c r="W35" s="1">
        <v>4210010774.5498099</v>
      </c>
      <c r="X35" s="1">
        <v>5640809440.2728796</v>
      </c>
      <c r="Y35" s="1">
        <v>6327963195.8817301</v>
      </c>
      <c r="Z35" s="1">
        <v>5840804493.1919498</v>
      </c>
      <c r="AA35" s="1">
        <v>4715838092.8241701</v>
      </c>
      <c r="AB35" s="1">
        <v>7148048379.20051</v>
      </c>
      <c r="AC35" s="1">
        <v>6764280671.4028997</v>
      </c>
      <c r="AD35" s="1">
        <f t="shared" si="12"/>
        <v>91853895918.214828</v>
      </c>
      <c r="AE35" s="1"/>
    </row>
    <row r="36" spans="1:31" x14ac:dyDescent="0.25">
      <c r="A36" t="str">
        <f t="shared" si="3"/>
        <v>RUSSIA SPACE AGENCY</v>
      </c>
      <c r="B36" s="1">
        <f t="shared" si="4"/>
        <v>157877867.49397501</v>
      </c>
      <c r="C36" s="1">
        <f t="shared" si="5"/>
        <v>2619052.4772875099</v>
      </c>
      <c r="D36" s="1">
        <f t="shared" si="6"/>
        <v>6014852</v>
      </c>
      <c r="E36" s="1">
        <f t="shared" si="7"/>
        <v>5215804689.8467731</v>
      </c>
      <c r="F36" s="2">
        <f t="shared" si="8"/>
        <v>1.296575594479664</v>
      </c>
      <c r="G36" s="2">
        <f t="shared" si="9"/>
        <v>-0.96190186695909397</v>
      </c>
      <c r="H36" s="2">
        <f t="shared" si="10"/>
        <v>867.15428573251234</v>
      </c>
      <c r="I36" s="2">
        <f t="shared" si="11"/>
        <v>3.9374235420871101E-4</v>
      </c>
      <c r="J36" s="2">
        <f>AD36/SUM(AD23:AD$42)</f>
        <v>2.8434042118306954E-2</v>
      </c>
      <c r="L36" t="s">
        <v>29</v>
      </c>
      <c r="M36" s="1">
        <v>141637178.26215899</v>
      </c>
      <c r="N36" s="1">
        <v>277098307.63822001</v>
      </c>
      <c r="O36" s="1">
        <v>531600036.81458801</v>
      </c>
      <c r="P36" s="1">
        <v>464485088.56079799</v>
      </c>
      <c r="Q36" s="1">
        <v>552450019.41364002</v>
      </c>
      <c r="R36" s="1">
        <v>768656839.40025604</v>
      </c>
      <c r="S36" s="1">
        <v>366868123.61607599</v>
      </c>
      <c r="T36" s="1">
        <v>394778719.06763297</v>
      </c>
      <c r="U36" s="1">
        <v>575406808.55172098</v>
      </c>
      <c r="V36" s="1">
        <v>292729219.48913699</v>
      </c>
      <c r="W36" s="1">
        <v>311189687.15396202</v>
      </c>
      <c r="X36" s="1">
        <v>152210296.100788</v>
      </c>
      <c r="Y36" s="1">
        <v>216362793.531582</v>
      </c>
      <c r="Z36" s="1">
        <v>157877867.49397501</v>
      </c>
      <c r="AA36" s="1">
        <v>3819800.2749513201</v>
      </c>
      <c r="AB36" s="1">
        <v>2619052.4772875099</v>
      </c>
      <c r="AC36" s="1">
        <v>6014852</v>
      </c>
      <c r="AD36" s="1">
        <f t="shared" si="12"/>
        <v>5215804689.8467731</v>
      </c>
      <c r="AE36" s="1"/>
    </row>
    <row r="37" spans="1:31" x14ac:dyDescent="0.25">
      <c r="A37" t="str">
        <f t="shared" si="3"/>
        <v>Rocket Lab</v>
      </c>
      <c r="B37" s="1">
        <f t="shared" si="4"/>
        <v>11364580.4262089</v>
      </c>
      <c r="C37" s="1">
        <f t="shared" si="5"/>
        <v>0</v>
      </c>
      <c r="D37" s="1">
        <f t="shared" si="6"/>
        <v>14099000</v>
      </c>
      <c r="E37" s="1">
        <f t="shared" si="7"/>
        <v>42429991.590741351</v>
      </c>
      <c r="F37" s="2" t="e">
        <f t="shared" si="8"/>
        <v>#DIV/0!</v>
      </c>
      <c r="G37" s="2">
        <f t="shared" si="9"/>
        <v>0.24060893330342448</v>
      </c>
      <c r="H37" s="2">
        <f t="shared" si="10"/>
        <v>3.0094326966977341</v>
      </c>
      <c r="I37" s="2">
        <f t="shared" si="11"/>
        <v>9.2294431383991096E-4</v>
      </c>
      <c r="J37" s="2">
        <f>AD37/SUM(AD23:AD$42)</f>
        <v>2.3130777314554546E-4</v>
      </c>
      <c r="L37" t="s">
        <v>30</v>
      </c>
      <c r="M37" s="1"/>
      <c r="N37" s="1"/>
      <c r="O37" s="1"/>
      <c r="P37" s="1"/>
      <c r="Q37" s="1"/>
      <c r="R37" s="1"/>
      <c r="S37" s="1"/>
      <c r="T37" s="1"/>
      <c r="U37" s="1">
        <v>3784970.78714502</v>
      </c>
      <c r="V37" s="1">
        <v>4872124.7732857596</v>
      </c>
      <c r="W37" s="1">
        <v>0</v>
      </c>
      <c r="X37" s="1">
        <v>7799094.3327917</v>
      </c>
      <c r="Y37" s="1">
        <v>0</v>
      </c>
      <c r="Z37" s="1">
        <v>11364580.4262089</v>
      </c>
      <c r="AA37" s="1">
        <v>510221.271309976</v>
      </c>
      <c r="AB37" s="1">
        <v>0</v>
      </c>
      <c r="AC37" s="1">
        <v>14099000</v>
      </c>
      <c r="AD37" s="1">
        <f t="shared" si="12"/>
        <v>42429991.590741351</v>
      </c>
      <c r="AE37" s="1"/>
    </row>
    <row r="38" spans="1:31" x14ac:dyDescent="0.25">
      <c r="A38" t="str">
        <f t="shared" si="3"/>
        <v>SIERRA NEVADA</v>
      </c>
      <c r="B38" s="1">
        <f t="shared" si="4"/>
        <v>396877148.69877797</v>
      </c>
      <c r="C38" s="1">
        <f t="shared" si="5"/>
        <v>150291797.98734099</v>
      </c>
      <c r="D38" s="1">
        <f t="shared" si="6"/>
        <v>51554353.649999999</v>
      </c>
      <c r="E38" s="1">
        <f t="shared" si="7"/>
        <v>1391963817.5103357</v>
      </c>
      <c r="F38" s="2">
        <f t="shared" si="8"/>
        <v>-0.65697160896070717</v>
      </c>
      <c r="G38" s="2">
        <f t="shared" si="9"/>
        <v>-0.87009996967820202</v>
      </c>
      <c r="H38" s="2">
        <f t="shared" si="10"/>
        <v>26.999927629008994</v>
      </c>
      <c r="I38" s="2">
        <f t="shared" si="11"/>
        <v>3.3748349212681297E-3</v>
      </c>
      <c r="J38" s="2">
        <f>AD38/SUM(AD23:AD$42)</f>
        <v>7.5883128621158083E-3</v>
      </c>
      <c r="L38" t="s">
        <v>31</v>
      </c>
      <c r="M38" s="1"/>
      <c r="N38" s="1">
        <v>138449.10038709699</v>
      </c>
      <c r="O38" s="1"/>
      <c r="P38" s="1"/>
      <c r="Q38" s="1"/>
      <c r="R38" s="1"/>
      <c r="S38" s="1">
        <v>10426732.043254901</v>
      </c>
      <c r="T38" s="1">
        <v>2401957.3322746898</v>
      </c>
      <c r="U38" s="1"/>
      <c r="V38" s="1">
        <v>91503332.169642404</v>
      </c>
      <c r="W38" s="1">
        <v>142960728.280826</v>
      </c>
      <c r="X38" s="1">
        <v>359825479.67849499</v>
      </c>
      <c r="Y38" s="1">
        <v>128345865.835751</v>
      </c>
      <c r="Z38" s="1">
        <v>396877148.69877797</v>
      </c>
      <c r="AA38" s="1">
        <v>57637972.733585499</v>
      </c>
      <c r="AB38" s="1">
        <v>150291797.98734099</v>
      </c>
      <c r="AC38" s="1">
        <v>51554353.649999999</v>
      </c>
      <c r="AD38" s="1">
        <f t="shared" si="12"/>
        <v>1391963817.5103357</v>
      </c>
      <c r="AE38" s="1"/>
    </row>
    <row r="39" spans="1:31" x14ac:dyDescent="0.25">
      <c r="A39" t="str">
        <f t="shared" si="3"/>
        <v>SPACEX</v>
      </c>
      <c r="B39" s="1">
        <f t="shared" si="4"/>
        <v>1252837310.72894</v>
      </c>
      <c r="C39" s="1">
        <f t="shared" si="5"/>
        <v>2861192105.10251</v>
      </c>
      <c r="D39" s="1">
        <f t="shared" si="6"/>
        <v>3077664003.0893002</v>
      </c>
      <c r="E39" s="1">
        <f t="shared" si="7"/>
        <v>16198593364.140348</v>
      </c>
      <c r="F39" s="2">
        <f t="shared" si="8"/>
        <v>7.5657939080967296E-2</v>
      </c>
      <c r="G39" s="2">
        <f t="shared" si="9"/>
        <v>1.4565551941445762</v>
      </c>
      <c r="H39" s="2">
        <f t="shared" si="10"/>
        <v>5.2632754413348923</v>
      </c>
      <c r="I39" s="2">
        <f t="shared" si="11"/>
        <v>0.20146907522243052</v>
      </c>
      <c r="J39" s="2">
        <f>AD39/SUM(AD23:AD$42)</f>
        <v>8.8306889034762762E-2</v>
      </c>
      <c r="L39" t="s">
        <v>32</v>
      </c>
      <c r="M39" s="1"/>
      <c r="N39" s="1">
        <v>27740.029530870401</v>
      </c>
      <c r="O39" s="1">
        <v>35226370.000457898</v>
      </c>
      <c r="P39" s="1">
        <v>157000956.58206299</v>
      </c>
      <c r="Q39" s="1">
        <v>259648517.96945301</v>
      </c>
      <c r="R39" s="1">
        <v>335878641.54459399</v>
      </c>
      <c r="S39" s="1">
        <v>764939177.54444802</v>
      </c>
      <c r="T39" s="1">
        <v>465390488.06818497</v>
      </c>
      <c r="U39" s="1">
        <v>648895016.45421302</v>
      </c>
      <c r="V39" s="1">
        <v>812508592.90750098</v>
      </c>
      <c r="W39" s="1">
        <v>761387346.44865</v>
      </c>
      <c r="X39" s="1">
        <v>938402494.71385098</v>
      </c>
      <c r="Y39" s="1">
        <v>1433488744.1863</v>
      </c>
      <c r="Z39" s="1">
        <v>1252837310.72894</v>
      </c>
      <c r="AA39" s="1">
        <v>2394105858.77035</v>
      </c>
      <c r="AB39" s="1">
        <v>2861192105.10251</v>
      </c>
      <c r="AC39" s="1">
        <v>3077664003.0893002</v>
      </c>
      <c r="AD39" s="1">
        <f t="shared" si="12"/>
        <v>16198593364.140348</v>
      </c>
      <c r="AE39" s="1"/>
    </row>
    <row r="40" spans="1:31" x14ac:dyDescent="0.25">
      <c r="A40" t="str">
        <f t="shared" si="3"/>
        <v>UNITED LAUNCH ALLIANCE</v>
      </c>
      <c r="B40" s="1">
        <f t="shared" si="4"/>
        <v>1498152111.6665599</v>
      </c>
      <c r="C40" s="1">
        <f t="shared" si="5"/>
        <v>1174058341.37429</v>
      </c>
      <c r="D40" s="1">
        <f t="shared" si="6"/>
        <v>1057667922.039</v>
      </c>
      <c r="E40" s="1">
        <f t="shared" si="7"/>
        <v>32117398506.054329</v>
      </c>
      <c r="F40" s="2">
        <f t="shared" si="8"/>
        <v>-9.9135124068067682E-2</v>
      </c>
      <c r="G40" s="2">
        <f t="shared" si="9"/>
        <v>-0.29401833511922948</v>
      </c>
      <c r="H40" s="2">
        <f t="shared" si="10"/>
        <v>30.366240515395006</v>
      </c>
      <c r="I40" s="2">
        <f t="shared" si="11"/>
        <v>6.9236725624283235E-2</v>
      </c>
      <c r="J40" s="2">
        <f>AD40/SUM(AD23:AD$42)</f>
        <v>0.17508850813170038</v>
      </c>
      <c r="L40" t="s">
        <v>33</v>
      </c>
      <c r="M40" s="1"/>
      <c r="N40" s="1">
        <v>148402540.606112</v>
      </c>
      <c r="O40" s="1">
        <v>2120676118.0369799</v>
      </c>
      <c r="P40" s="1">
        <v>1899396026.8854301</v>
      </c>
      <c r="Q40" s="1">
        <v>2503417924.0535898</v>
      </c>
      <c r="R40" s="1">
        <v>3594873051.3328199</v>
      </c>
      <c r="S40" s="1">
        <v>1992564626.25934</v>
      </c>
      <c r="T40" s="1">
        <v>3645680415.6909499</v>
      </c>
      <c r="U40" s="1">
        <v>2621259338.1203899</v>
      </c>
      <c r="V40" s="1">
        <v>2312297699.2005801</v>
      </c>
      <c r="W40" s="1">
        <v>2745664894.4588799</v>
      </c>
      <c r="X40" s="1">
        <v>2075468348.3046701</v>
      </c>
      <c r="Y40" s="1">
        <v>1919446136.4588799</v>
      </c>
      <c r="Z40" s="1">
        <v>1498152111.6665599</v>
      </c>
      <c r="AA40" s="1">
        <v>808373011.56585395</v>
      </c>
      <c r="AB40" s="1">
        <v>1174058341.37429</v>
      </c>
      <c r="AC40" s="1">
        <v>1057667922.039</v>
      </c>
      <c r="AD40" s="1">
        <f t="shared" si="12"/>
        <v>32117398506.054329</v>
      </c>
      <c r="AE40" s="1"/>
    </row>
    <row r="41" spans="1:31" x14ac:dyDescent="0.25">
      <c r="A41" t="str">
        <f t="shared" si="3"/>
        <v>Virgin Orbit</v>
      </c>
      <c r="B41" s="1">
        <f t="shared" si="4"/>
        <v>40566544.983080901</v>
      </c>
      <c r="C41" s="1">
        <f t="shared" si="5"/>
        <v>0</v>
      </c>
      <c r="D41" s="1">
        <f t="shared" si="6"/>
        <v>-210426</v>
      </c>
      <c r="E41" s="1">
        <f t="shared" si="7"/>
        <v>42873369.096459433</v>
      </c>
      <c r="F41" s="2" t="e">
        <f t="shared" si="8"/>
        <v>#DIV/0!</v>
      </c>
      <c r="G41" s="2">
        <f t="shared" si="9"/>
        <v>-1.0051871807196733</v>
      </c>
      <c r="H41" s="2">
        <f t="shared" si="10"/>
        <v>-203.74558798085519</v>
      </c>
      <c r="I41" s="2">
        <f t="shared" si="11"/>
        <v>-1.3774840781904894E-5</v>
      </c>
      <c r="J41" s="2">
        <f>AD41/SUM(AD23:AD$42)</f>
        <v>2.3372485266089598E-4</v>
      </c>
      <c r="L41" t="s">
        <v>34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>
        <v>40566544.983080901</v>
      </c>
      <c r="AA41" s="1">
        <v>2517250.1133785299</v>
      </c>
      <c r="AB41" s="1">
        <v>0</v>
      </c>
      <c r="AC41" s="1">
        <v>-210426</v>
      </c>
      <c r="AD41" s="1">
        <f t="shared" si="12"/>
        <v>42873369.096459433</v>
      </c>
      <c r="AE41" s="1"/>
    </row>
    <row r="42" spans="1:31" x14ac:dyDescent="0.25">
      <c r="A42" t="str">
        <f t="shared" si="3"/>
        <v>WYLE LABORATORIES</v>
      </c>
      <c r="B42" s="1">
        <f t="shared" si="4"/>
        <v>173776200.66984901</v>
      </c>
      <c r="C42" s="1">
        <f t="shared" si="5"/>
        <v>0</v>
      </c>
      <c r="D42" s="1">
        <f t="shared" si="6"/>
        <v>0</v>
      </c>
      <c r="E42" s="1">
        <f t="shared" si="7"/>
        <v>984683156.37608576</v>
      </c>
      <c r="F42" s="2" t="e">
        <f t="shared" si="8"/>
        <v>#DIV/0!</v>
      </c>
      <c r="G42" s="2">
        <f t="shared" si="9"/>
        <v>-1</v>
      </c>
      <c r="H42" s="2" t="e">
        <f t="shared" si="10"/>
        <v>#DIV/0!</v>
      </c>
      <c r="I42" s="2">
        <f t="shared" si="11"/>
        <v>0</v>
      </c>
      <c r="J42" s="2">
        <f>AD42/SUM(AD23:AD$42)</f>
        <v>5.368015868402385E-3</v>
      </c>
      <c r="L42" t="s">
        <v>35</v>
      </c>
      <c r="M42" s="1">
        <v>-1115243.49790789</v>
      </c>
      <c r="N42" s="1"/>
      <c r="O42" s="1">
        <v>-7048.1932867719597</v>
      </c>
      <c r="P42" s="1">
        <v>960770.39215454401</v>
      </c>
      <c r="Q42" s="1">
        <v>717823.10791453195</v>
      </c>
      <c r="R42" s="1">
        <v>1290065.2229551501</v>
      </c>
      <c r="S42" s="1">
        <v>852336.42900304496</v>
      </c>
      <c r="T42" s="1">
        <v>-674564.43300795299</v>
      </c>
      <c r="U42" s="1">
        <v>11621125.15993</v>
      </c>
      <c r="V42" s="1">
        <v>141211169.93827</v>
      </c>
      <c r="W42" s="1">
        <v>151985502.473634</v>
      </c>
      <c r="X42" s="1">
        <v>165088475.92278001</v>
      </c>
      <c r="Y42" s="1">
        <v>166828185.119508</v>
      </c>
      <c r="Z42" s="1">
        <v>173776200.66984901</v>
      </c>
      <c r="AA42" s="1">
        <v>172148358.06428999</v>
      </c>
      <c r="AB42" s="1"/>
      <c r="AC42" s="1"/>
      <c r="AD42" s="1">
        <f t="shared" si="12"/>
        <v>984683156.37608576</v>
      </c>
      <c r="AE42" s="1"/>
    </row>
    <row r="43" spans="1:31" x14ac:dyDescent="0.25">
      <c r="A43" t="str">
        <f t="shared" si="3"/>
        <v>Grand Total</v>
      </c>
      <c r="B43" s="1">
        <f t="shared" si="4"/>
        <v>12081998448.899786</v>
      </c>
      <c r="C43" s="1">
        <f t="shared" si="5"/>
        <v>14803755852.829849</v>
      </c>
      <c r="D43" s="1">
        <f t="shared" si="6"/>
        <v>15276111232.9097</v>
      </c>
      <c r="E43" s="1">
        <f t="shared" si="7"/>
        <v>183435217129.70358</v>
      </c>
      <c r="F43" s="2">
        <f t="shared" si="8"/>
        <v>3.1907806692823559E-2</v>
      </c>
      <c r="G43" s="2">
        <f t="shared" si="9"/>
        <v>0.26436957408323258</v>
      </c>
      <c r="H43" s="2">
        <f t="shared" si="10"/>
        <v>12.007978623154079</v>
      </c>
      <c r="I43" s="2">
        <f>SUM(I$23:I$42)</f>
        <v>0.99999999999999989</v>
      </c>
      <c r="J43" s="2">
        <f>SUM(J$23:J$42)</f>
        <v>1</v>
      </c>
      <c r="L43" t="s">
        <v>36</v>
      </c>
      <c r="M43" s="1">
        <f t="shared" ref="M43:AD43" si="13">SUM(M24:M42)</f>
        <v>3554032972.6274958</v>
      </c>
      <c r="N43" s="1">
        <f t="shared" si="13"/>
        <v>6852418625.3015594</v>
      </c>
      <c r="O43" s="1">
        <f t="shared" si="13"/>
        <v>8162319779.2259827</v>
      </c>
      <c r="P43" s="1">
        <f t="shared" si="13"/>
        <v>7851160390.6351881</v>
      </c>
      <c r="Q43" s="1">
        <f t="shared" si="13"/>
        <v>7927718887.6743603</v>
      </c>
      <c r="R43" s="1">
        <f t="shared" si="13"/>
        <v>12627180615.81978</v>
      </c>
      <c r="S43" s="1">
        <f t="shared" si="13"/>
        <v>9790664093.5400505</v>
      </c>
      <c r="T43" s="1">
        <f t="shared" si="13"/>
        <v>13791955461.448837</v>
      </c>
      <c r="U43" s="1">
        <f t="shared" si="13"/>
        <v>11591829800.641779</v>
      </c>
      <c r="V43" s="1">
        <f t="shared" si="13"/>
        <v>12628837030.896273</v>
      </c>
      <c r="W43" s="1">
        <f t="shared" si="13"/>
        <v>10823681794.906456</v>
      </c>
      <c r="X43" s="1">
        <f t="shared" si="13"/>
        <v>11757823717.252268</v>
      </c>
      <c r="Y43" s="1">
        <f t="shared" si="13"/>
        <v>12739556078.113928</v>
      </c>
      <c r="Z43" s="1">
        <f t="shared" si="13"/>
        <v>12081998448.899786</v>
      </c>
      <c r="AA43" s="1">
        <f t="shared" si="13"/>
        <v>11174172346.980299</v>
      </c>
      <c r="AB43" s="1">
        <f t="shared" si="13"/>
        <v>14803755852.829849</v>
      </c>
      <c r="AC43" s="1">
        <f t="shared" si="13"/>
        <v>15276111232.9097</v>
      </c>
      <c r="AD43" s="1">
        <f t="shared" si="13"/>
        <v>183435217129.70358</v>
      </c>
      <c r="AE43" s="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25" sqref="F25"/>
    </sheetView>
  </sheetViews>
  <sheetFormatPr defaultColWidth="11.42578125" defaultRowHeight="15" x14ac:dyDescent="0.25"/>
  <sheetData>
    <row r="1" spans="1:31" x14ac:dyDescent="0.25">
      <c r="A1" t="str">
        <f t="shared" ref="A1:A11" si="0">L1</f>
        <v>SpaceParentID.sum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31" x14ac:dyDescent="0.25">
      <c r="A2" t="str">
        <f t="shared" si="0"/>
        <v>UNITED LAUNCH ALLIANCE</v>
      </c>
      <c r="L2" t="s">
        <v>56</v>
      </c>
      <c r="M2" s="1"/>
      <c r="N2" s="1">
        <v>106995229</v>
      </c>
      <c r="O2" s="1">
        <v>1544599932.52</v>
      </c>
      <c r="P2" s="1">
        <v>1395411122.7453001</v>
      </c>
      <c r="Q2" s="1">
        <v>1876076608.0599</v>
      </c>
      <c r="R2" s="1">
        <v>2742905512.1883998</v>
      </c>
      <c r="S2" s="1">
        <v>1547922532.75</v>
      </c>
      <c r="T2" s="1">
        <v>2883811754.9960999</v>
      </c>
      <c r="U2" s="1">
        <v>2094946023.03</v>
      </c>
      <c r="V2" s="1">
        <v>1862794754.1749001</v>
      </c>
      <c r="W2" s="1">
        <v>2249254439.1999998</v>
      </c>
      <c r="X2" s="1">
        <v>1737973086.23</v>
      </c>
      <c r="Y2" s="1">
        <v>1637040527.4400001</v>
      </c>
      <c r="Z2" s="1">
        <v>1294422079.47</v>
      </c>
      <c r="AA2" s="1">
        <v>722482965.20000005</v>
      </c>
      <c r="AB2" s="1">
        <v>1122698699</v>
      </c>
      <c r="AC2" s="1">
        <v>1057667922.039</v>
      </c>
      <c r="AD2" s="1"/>
      <c r="AE2" s="1"/>
    </row>
    <row r="3" spans="1:31" x14ac:dyDescent="0.25">
      <c r="A3" t="str">
        <f t="shared" si="0"/>
        <v>BOEING</v>
      </c>
      <c r="L3" t="s">
        <v>57</v>
      </c>
      <c r="M3" s="1">
        <v>142399593.25</v>
      </c>
      <c r="N3" s="1">
        <v>864741348.22189999</v>
      </c>
      <c r="O3" s="1">
        <v>113665748.62</v>
      </c>
      <c r="P3" s="1">
        <v>253915041.53909999</v>
      </c>
      <c r="Q3" s="1">
        <v>275034920.69489998</v>
      </c>
      <c r="R3" s="1">
        <v>572159153.80009997</v>
      </c>
      <c r="S3" s="1">
        <v>633656668.13</v>
      </c>
      <c r="T3" s="1">
        <v>675766688.08010006</v>
      </c>
      <c r="U3" s="1">
        <v>732169319.97819996</v>
      </c>
      <c r="V3" s="1">
        <v>913469292.25590003</v>
      </c>
      <c r="W3" s="1">
        <v>969392062.69879997</v>
      </c>
      <c r="X3" s="1">
        <v>1166543019.5998001</v>
      </c>
      <c r="Y3" s="1">
        <v>1025909772.5199</v>
      </c>
      <c r="Z3" s="1">
        <v>948639104.801</v>
      </c>
      <c r="AA3" s="1">
        <v>1074044158.7316</v>
      </c>
      <c r="AB3" s="1">
        <v>1248851201.4349999</v>
      </c>
      <c r="AC3" s="1">
        <v>1053823879.6201</v>
      </c>
      <c r="AD3" s="1"/>
      <c r="AE3" s="1"/>
    </row>
    <row r="4" spans="1:31" x14ac:dyDescent="0.25">
      <c r="A4" t="str">
        <f t="shared" si="0"/>
        <v>SPACEX</v>
      </c>
      <c r="L4" t="s">
        <v>58</v>
      </c>
      <c r="M4" s="1"/>
      <c r="N4" s="1">
        <v>20000</v>
      </c>
      <c r="O4" s="1">
        <v>25657217.649999999</v>
      </c>
      <c r="P4" s="1">
        <v>115342392</v>
      </c>
      <c r="Q4" s="1">
        <v>194582177.50999999</v>
      </c>
      <c r="R4" s="1">
        <v>256277026.80000001</v>
      </c>
      <c r="S4" s="1">
        <v>594242502.10000002</v>
      </c>
      <c r="T4" s="1">
        <v>368133902.89999998</v>
      </c>
      <c r="U4" s="1">
        <v>518605700.06</v>
      </c>
      <c r="V4" s="1">
        <v>654559637.85000002</v>
      </c>
      <c r="W4" s="1">
        <v>623730110.84000003</v>
      </c>
      <c r="X4" s="1">
        <v>785807348.59000003</v>
      </c>
      <c r="Y4" s="1">
        <v>1222581413.0899999</v>
      </c>
      <c r="Z4" s="1">
        <v>1082467036.8</v>
      </c>
      <c r="AA4" s="1">
        <v>2139730885.4937999</v>
      </c>
      <c r="AB4" s="1">
        <v>2736028134.8775001</v>
      </c>
      <c r="AC4" s="1">
        <v>3077664003.0893002</v>
      </c>
      <c r="AD4" s="1"/>
      <c r="AE4" s="1"/>
    </row>
    <row r="5" spans="1:31" x14ac:dyDescent="0.25">
      <c r="A5" t="str">
        <f t="shared" si="0"/>
        <v>NORTHROP GRUMMAN / ORBITAL</v>
      </c>
      <c r="L5" t="s">
        <v>59</v>
      </c>
      <c r="M5" s="1">
        <v>227287988.88</v>
      </c>
      <c r="N5" s="1">
        <v>325107195.35000002</v>
      </c>
      <c r="O5" s="1">
        <v>380318063.26999998</v>
      </c>
      <c r="P5" s="1">
        <v>446501114.23439997</v>
      </c>
      <c r="Q5" s="1">
        <v>552719209.93009996</v>
      </c>
      <c r="R5" s="1">
        <v>606726881.44319999</v>
      </c>
      <c r="S5" s="1">
        <v>458520141.05000001</v>
      </c>
      <c r="T5" s="1">
        <v>916000124.16999996</v>
      </c>
      <c r="U5" s="1">
        <v>939717550.33019996</v>
      </c>
      <c r="V5" s="1">
        <v>1207725629.4760001</v>
      </c>
      <c r="W5" s="1">
        <v>1074474703.5269001</v>
      </c>
      <c r="X5" s="1">
        <v>855238592.01999998</v>
      </c>
      <c r="Y5" s="1">
        <v>971859037.22979999</v>
      </c>
      <c r="Z5" s="1">
        <v>1036044814.4493001</v>
      </c>
      <c r="AA5" s="1">
        <v>879433932.14979994</v>
      </c>
      <c r="AB5" s="1">
        <v>819436988.04939997</v>
      </c>
      <c r="AC5" s="1">
        <v>908686891.9619</v>
      </c>
      <c r="AD5" s="1"/>
      <c r="AE5" s="1"/>
    </row>
    <row r="6" spans="1:31" x14ac:dyDescent="0.25">
      <c r="A6" t="str">
        <f t="shared" si="0"/>
        <v>RUSSIA SPACE AGENCY</v>
      </c>
      <c r="L6" t="s">
        <v>60</v>
      </c>
      <c r="M6" s="1">
        <v>100040612</v>
      </c>
      <c r="N6" s="1">
        <v>199782273</v>
      </c>
      <c r="O6" s="1">
        <v>387192261</v>
      </c>
      <c r="P6" s="1">
        <v>341238820</v>
      </c>
      <c r="Q6" s="1">
        <v>414009402.3398</v>
      </c>
      <c r="R6" s="1">
        <v>586488883.38090003</v>
      </c>
      <c r="S6" s="1">
        <v>285001263</v>
      </c>
      <c r="T6" s="1">
        <v>312278472.29000002</v>
      </c>
      <c r="U6" s="1">
        <v>459872927.36330003</v>
      </c>
      <c r="V6" s="1">
        <v>235823637.52149999</v>
      </c>
      <c r="W6" s="1">
        <v>254927244.28130001</v>
      </c>
      <c r="X6" s="1">
        <v>127459133.88</v>
      </c>
      <c r="Y6" s="1">
        <v>184529617.63999999</v>
      </c>
      <c r="Z6" s="1">
        <v>136408443.41</v>
      </c>
      <c r="AA6" s="1">
        <v>3413944.54</v>
      </c>
      <c r="AB6" s="1">
        <v>2504481</v>
      </c>
      <c r="AC6" s="1">
        <v>6014852</v>
      </c>
      <c r="AD6" s="1"/>
      <c r="AE6" s="1"/>
    </row>
    <row r="7" spans="1:31" x14ac:dyDescent="0.25">
      <c r="A7" t="str">
        <f t="shared" si="0"/>
        <v>SIERRA NEVADA</v>
      </c>
      <c r="L7" t="s">
        <v>61</v>
      </c>
      <c r="M7" s="1"/>
      <c r="N7" s="1">
        <v>99819</v>
      </c>
      <c r="O7" s="1"/>
      <c r="P7" s="1"/>
      <c r="Q7" s="1"/>
      <c r="R7" s="1"/>
      <c r="S7" s="1">
        <v>8100000</v>
      </c>
      <c r="T7" s="1">
        <v>1900000</v>
      </c>
      <c r="U7" s="1"/>
      <c r="V7" s="1">
        <v>73715390.200000003</v>
      </c>
      <c r="W7" s="1">
        <v>117113728.3963</v>
      </c>
      <c r="X7" s="1">
        <v>301313676.94999999</v>
      </c>
      <c r="Y7" s="1">
        <v>109462505.83</v>
      </c>
      <c r="Z7" s="1">
        <v>342906798.38999999</v>
      </c>
      <c r="AA7" s="1">
        <v>51513908.619999997</v>
      </c>
      <c r="AB7" s="1">
        <v>143717224.37</v>
      </c>
      <c r="AC7" s="1">
        <v>51554353.649999999</v>
      </c>
      <c r="AD7" s="1"/>
      <c r="AE7" s="1"/>
    </row>
    <row r="8" spans="1:31" x14ac:dyDescent="0.25">
      <c r="A8" t="str">
        <f t="shared" si="0"/>
        <v>BLUE ORIGIN</v>
      </c>
      <c r="L8" t="s">
        <v>62</v>
      </c>
      <c r="M8" s="1"/>
      <c r="N8" s="1"/>
      <c r="O8" s="1"/>
      <c r="P8" s="1"/>
      <c r="Q8" s="1"/>
      <c r="R8" s="1"/>
      <c r="S8" s="1"/>
      <c r="T8" s="1"/>
      <c r="U8" s="1"/>
      <c r="V8" s="1">
        <v>781920</v>
      </c>
      <c r="W8" s="1">
        <v>664628.46100000001</v>
      </c>
      <c r="X8" s="1">
        <v>352325.96490000002</v>
      </c>
      <c r="Y8" s="1">
        <v>2562119.9752000002</v>
      </c>
      <c r="Z8" s="1">
        <v>230940081.14840001</v>
      </c>
      <c r="AA8" s="1">
        <v>278931819.59960002</v>
      </c>
      <c r="AB8" s="1">
        <v>15123573</v>
      </c>
      <c r="AC8" s="1">
        <v>440844388</v>
      </c>
      <c r="AD8" s="1"/>
      <c r="AE8" s="1"/>
    </row>
    <row r="9" spans="1:31" x14ac:dyDescent="0.25">
      <c r="A9" t="str">
        <f t="shared" si="0"/>
        <v>Other New Space</v>
      </c>
      <c r="L9" t="s">
        <v>63</v>
      </c>
      <c r="M9" s="1"/>
      <c r="N9" s="1"/>
      <c r="O9" s="1"/>
      <c r="P9" s="1"/>
      <c r="Q9" s="1"/>
      <c r="R9" s="1"/>
      <c r="S9" s="1"/>
      <c r="T9" s="1"/>
      <c r="U9" s="1">
        <v>3025000</v>
      </c>
      <c r="V9" s="1">
        <v>3925000</v>
      </c>
      <c r="W9" s="1">
        <v>0</v>
      </c>
      <c r="X9" s="1">
        <v>6530871</v>
      </c>
      <c r="Y9" s="1">
        <v>25000</v>
      </c>
      <c r="Z9" s="1">
        <v>44869139</v>
      </c>
      <c r="AA9" s="1">
        <v>52655051.5</v>
      </c>
      <c r="AB9" s="1">
        <v>37869252</v>
      </c>
      <c r="AC9" s="1">
        <v>109765251</v>
      </c>
      <c r="AD9" s="1"/>
      <c r="AE9" s="1"/>
    </row>
    <row r="10" spans="1:31" x14ac:dyDescent="0.25">
      <c r="A10" t="str">
        <f t="shared" si="0"/>
        <v>Other Residual</v>
      </c>
      <c r="L10" t="s">
        <v>64</v>
      </c>
      <c r="M10" s="1">
        <v>620285.62</v>
      </c>
      <c r="N10" s="1">
        <v>-1458.35</v>
      </c>
      <c r="O10" s="1">
        <v>5260605.7801999999</v>
      </c>
      <c r="P10" s="1">
        <v>6587854</v>
      </c>
      <c r="Q10" s="1">
        <v>229781.27979999999</v>
      </c>
      <c r="R10" s="1">
        <v>981402</v>
      </c>
      <c r="S10" s="1">
        <v>662137</v>
      </c>
      <c r="T10" s="1">
        <v>1305682</v>
      </c>
      <c r="U10" s="1">
        <v>9290917.5600000005</v>
      </c>
      <c r="V10" s="1">
        <v>115360149.43000001</v>
      </c>
      <c r="W10" s="1">
        <v>128376251.34</v>
      </c>
      <c r="X10" s="1">
        <v>141098646.06999999</v>
      </c>
      <c r="Y10" s="1">
        <v>314293582.05000001</v>
      </c>
      <c r="Z10" s="1">
        <v>275771795.61000001</v>
      </c>
      <c r="AA10" s="1">
        <v>569926267.15009999</v>
      </c>
      <c r="AB10" s="1">
        <v>1194575995.4261999</v>
      </c>
      <c r="AC10" s="1">
        <v>1805809020.1465001</v>
      </c>
      <c r="AD10" s="1"/>
      <c r="AE10" s="1"/>
    </row>
    <row r="11" spans="1:31" x14ac:dyDescent="0.25">
      <c r="A11" t="str">
        <f t="shared" si="0"/>
        <v>Grand Total</v>
      </c>
      <c r="L11" t="s">
        <v>65</v>
      </c>
      <c r="M11" s="1">
        <f t="shared" ref="M11:AD11" si="1">SUM(M2:M10)</f>
        <v>470348479.75</v>
      </c>
      <c r="N11" s="1">
        <f t="shared" si="1"/>
        <v>1496744406.2219</v>
      </c>
      <c r="O11" s="1">
        <f t="shared" si="1"/>
        <v>2456693828.8401999</v>
      </c>
      <c r="P11" s="1">
        <f t="shared" si="1"/>
        <v>2558996344.5187998</v>
      </c>
      <c r="Q11" s="1">
        <f t="shared" si="1"/>
        <v>3312652099.8144999</v>
      </c>
      <c r="R11" s="1">
        <f t="shared" si="1"/>
        <v>4765538859.6126003</v>
      </c>
      <c r="S11" s="1">
        <f t="shared" si="1"/>
        <v>3528105244.0300002</v>
      </c>
      <c r="T11" s="1">
        <f t="shared" si="1"/>
        <v>5159196624.4362001</v>
      </c>
      <c r="U11" s="1">
        <f t="shared" si="1"/>
        <v>4757627438.3217001</v>
      </c>
      <c r="V11" s="1">
        <f t="shared" si="1"/>
        <v>5068155410.9082994</v>
      </c>
      <c r="W11" s="1">
        <f t="shared" si="1"/>
        <v>5417933168.7443008</v>
      </c>
      <c r="X11" s="1">
        <f t="shared" si="1"/>
        <v>5122316700.3046999</v>
      </c>
      <c r="Y11" s="1">
        <f t="shared" si="1"/>
        <v>5468263575.7749004</v>
      </c>
      <c r="Z11" s="1">
        <f t="shared" si="1"/>
        <v>5392469293.0787001</v>
      </c>
      <c r="AA11" s="1">
        <f t="shared" si="1"/>
        <v>5772132932.9848995</v>
      </c>
      <c r="AB11" s="1">
        <f t="shared" si="1"/>
        <v>7320805549.1581001</v>
      </c>
      <c r="AC11" s="1">
        <f t="shared" si="1"/>
        <v>8511830561.5067997</v>
      </c>
      <c r="AD11" s="1">
        <f t="shared" si="1"/>
        <v>0</v>
      </c>
      <c r="AE11" s="1"/>
    </row>
    <row r="14" spans="1:31" x14ac:dyDescent="0.25">
      <c r="A14" t="str">
        <f t="shared" ref="A14:A24" si="2">L14</f>
        <v>SpaceParentID.sum</v>
      </c>
      <c r="B14" t="str">
        <f t="shared" ref="B14:B24" si="3">Z14</f>
        <v>2020</v>
      </c>
      <c r="C14" t="str">
        <f t="shared" ref="C14:C24" si="4">AB14</f>
        <v>2022</v>
      </c>
      <c r="D14" t="str">
        <f t="shared" ref="D14:D24" si="5">AC14</f>
        <v>2023</v>
      </c>
      <c r="E14">
        <f t="shared" ref="E14:E24" si="6">AD14</f>
        <v>0</v>
      </c>
      <c r="F14" t="str">
        <f>AB14&amp;"-"&amp;AC14</f>
        <v>2022-2023</v>
      </c>
      <c r="G14" t="str">
        <f>Z14&amp;"-"&amp;AC14</f>
        <v>2020-2023</v>
      </c>
      <c r="H14" t="str">
        <f>AD14&amp;"/"&amp;AC14</f>
        <v>/2023</v>
      </c>
      <c r="I14" t="str">
        <f>"Share "&amp;AC14</f>
        <v>Share 2023</v>
      </c>
      <c r="J14" t="str">
        <f>"Share "&amp;AD14</f>
        <v xml:space="preserve">Share </v>
      </c>
      <c r="L14" t="s">
        <v>38</v>
      </c>
      <c r="M14" t="s">
        <v>39</v>
      </c>
      <c r="N14" t="s">
        <v>40</v>
      </c>
      <c r="O14" t="s">
        <v>41</v>
      </c>
      <c r="P14" t="s">
        <v>42</v>
      </c>
      <c r="Q14" t="s">
        <v>43</v>
      </c>
      <c r="R14" t="s">
        <v>44</v>
      </c>
      <c r="S14" t="s">
        <v>45</v>
      </c>
      <c r="T14" t="s">
        <v>46</v>
      </c>
      <c r="U14" t="s">
        <v>47</v>
      </c>
      <c r="V14" t="s">
        <v>48</v>
      </c>
      <c r="W14" t="s">
        <v>49</v>
      </c>
      <c r="X14" t="s">
        <v>50</v>
      </c>
      <c r="Y14" t="s">
        <v>51</v>
      </c>
      <c r="Z14" t="s">
        <v>52</v>
      </c>
      <c r="AA14" t="s">
        <v>53</v>
      </c>
      <c r="AB14" t="s">
        <v>54</v>
      </c>
      <c r="AC14" t="s">
        <v>55</v>
      </c>
    </row>
    <row r="15" spans="1:31" x14ac:dyDescent="0.25">
      <c r="A15" t="str">
        <f t="shared" si="2"/>
        <v>UNITED LAUNCH ALLIANCE</v>
      </c>
      <c r="B15" s="1">
        <f t="shared" si="3"/>
        <v>1498152111.6665599</v>
      </c>
      <c r="C15" s="1">
        <f t="shared" si="4"/>
        <v>1174058341.37429</v>
      </c>
      <c r="D15" s="1">
        <f t="shared" si="5"/>
        <v>1057667922.039</v>
      </c>
      <c r="E15" s="1">
        <f t="shared" si="6"/>
        <v>0</v>
      </c>
      <c r="F15" s="2">
        <f t="shared" ref="F15:F24" si="7">AC15/AB15-1</f>
        <v>-9.9135124068067682E-2</v>
      </c>
      <c r="G15" s="2">
        <f t="shared" ref="G15:G24" si="8">AC15/Z15-1</f>
        <v>-0.29401833511922948</v>
      </c>
      <c r="H15" s="2">
        <f t="shared" ref="H15:H24" si="9">AD15/AC15</f>
        <v>0</v>
      </c>
      <c r="I15" s="2">
        <f t="shared" ref="I15:I23" si="10">AC15/SUM(AC$14:AC$23)</f>
        <v>6.9236725624283249E-2</v>
      </c>
      <c r="J15" s="2" t="e">
        <f>AD15/SUM(AD14:AD$23)</f>
        <v>#DIV/0!</v>
      </c>
      <c r="L15" t="s">
        <v>56</v>
      </c>
      <c r="M15" s="1"/>
      <c r="N15" s="1">
        <v>148402540.606112</v>
      </c>
      <c r="O15" s="1">
        <v>2120676118.0369799</v>
      </c>
      <c r="P15" s="1">
        <v>1899396026.8854301</v>
      </c>
      <c r="Q15" s="1">
        <v>2503417924.0535898</v>
      </c>
      <c r="R15" s="1">
        <v>3594873051.3328199</v>
      </c>
      <c r="S15" s="1">
        <v>1992564626.25934</v>
      </c>
      <c r="T15" s="1">
        <v>3645680415.6909499</v>
      </c>
      <c r="U15" s="1">
        <v>2621259338.1203899</v>
      </c>
      <c r="V15" s="1">
        <v>2312297699.2005801</v>
      </c>
      <c r="W15" s="1">
        <v>2745664894.4588799</v>
      </c>
      <c r="X15" s="1">
        <v>2075468348.3046701</v>
      </c>
      <c r="Y15" s="1">
        <v>1919446136.4588799</v>
      </c>
      <c r="Z15" s="1">
        <v>1498152111.6665599</v>
      </c>
      <c r="AA15" s="1">
        <v>808373011.56585395</v>
      </c>
      <c r="AB15" s="1">
        <v>1174058341.37429</v>
      </c>
      <c r="AC15" s="1">
        <v>1057667922.039</v>
      </c>
      <c r="AD15" s="1"/>
      <c r="AE15" s="1"/>
    </row>
    <row r="16" spans="1:31" x14ac:dyDescent="0.25">
      <c r="A16" t="str">
        <f t="shared" si="2"/>
        <v>BOEING</v>
      </c>
      <c r="B16" s="1">
        <f t="shared" si="3"/>
        <v>1097946103.21311</v>
      </c>
      <c r="C16" s="1">
        <f t="shared" si="4"/>
        <v>1305981891.2109201</v>
      </c>
      <c r="D16" s="1">
        <f t="shared" si="5"/>
        <v>1053823879.6201</v>
      </c>
      <c r="E16" s="1">
        <f t="shared" si="6"/>
        <v>0</v>
      </c>
      <c r="F16" s="2">
        <f t="shared" si="7"/>
        <v>-0.19307925575983031</v>
      </c>
      <c r="G16" s="2">
        <f t="shared" si="8"/>
        <v>-4.0186147083073998E-2</v>
      </c>
      <c r="H16" s="2">
        <f t="shared" si="9"/>
        <v>0</v>
      </c>
      <c r="I16" s="2">
        <f t="shared" si="10"/>
        <v>6.8985088125688793E-2</v>
      </c>
      <c r="J16" s="2" t="e">
        <f>AD16/SUM(AD14:AD$23)</f>
        <v>#DIV/0!</v>
      </c>
      <c r="L16" t="s">
        <v>57</v>
      </c>
      <c r="M16" s="1">
        <v>201608888.334362</v>
      </c>
      <c r="N16" s="1">
        <v>1199397526.81201</v>
      </c>
      <c r="O16" s="1">
        <v>156058687.73020101</v>
      </c>
      <c r="P16" s="1">
        <v>345622313.88623202</v>
      </c>
      <c r="Q16" s="1">
        <v>367003856.47913003</v>
      </c>
      <c r="R16" s="1">
        <v>749876185.64678204</v>
      </c>
      <c r="S16" s="1">
        <v>815675097.03866696</v>
      </c>
      <c r="T16" s="1">
        <v>854296184.91630304</v>
      </c>
      <c r="U16" s="1">
        <v>916112227.22688401</v>
      </c>
      <c r="V16" s="1">
        <v>1133894616.1619799</v>
      </c>
      <c r="W16" s="1">
        <v>1183336891.1637399</v>
      </c>
      <c r="X16" s="1">
        <v>1393072846.35059</v>
      </c>
      <c r="Y16" s="1">
        <v>1202889309.2207799</v>
      </c>
      <c r="Z16" s="1">
        <v>1097946103.21311</v>
      </c>
      <c r="AA16" s="1">
        <v>1201728418.4800601</v>
      </c>
      <c r="AB16" s="1">
        <v>1305981891.2109201</v>
      </c>
      <c r="AC16" s="1">
        <v>1053823879.6201</v>
      </c>
      <c r="AD16" s="1"/>
      <c r="AE16" s="1"/>
    </row>
    <row r="17" spans="1:31" x14ac:dyDescent="0.25">
      <c r="A17" t="str">
        <f t="shared" si="2"/>
        <v>SPACEX</v>
      </c>
      <c r="B17" s="1">
        <f t="shared" si="3"/>
        <v>1252837310.72894</v>
      </c>
      <c r="C17" s="1">
        <f t="shared" si="4"/>
        <v>2861192105.10251</v>
      </c>
      <c r="D17" s="1">
        <f t="shared" si="5"/>
        <v>3077664003.0893002</v>
      </c>
      <c r="E17" s="1">
        <f t="shared" si="6"/>
        <v>0</v>
      </c>
      <c r="F17" s="2">
        <f t="shared" si="7"/>
        <v>7.5657939080967296E-2</v>
      </c>
      <c r="G17" s="2">
        <f t="shared" si="8"/>
        <v>1.4565551941445762</v>
      </c>
      <c r="H17" s="2">
        <f t="shared" si="9"/>
        <v>0</v>
      </c>
      <c r="I17" s="2">
        <f t="shared" si="10"/>
        <v>0.20146907522243054</v>
      </c>
      <c r="J17" s="2" t="e">
        <f>AD17/SUM(AD14:AD$23)</f>
        <v>#DIV/0!</v>
      </c>
      <c r="L17" t="s">
        <v>58</v>
      </c>
      <c r="M17" s="1"/>
      <c r="N17" s="1">
        <v>27740.029530870401</v>
      </c>
      <c r="O17" s="1">
        <v>35226370.000457898</v>
      </c>
      <c r="P17" s="1">
        <v>157000956.58206299</v>
      </c>
      <c r="Q17" s="1">
        <v>259648517.96945301</v>
      </c>
      <c r="R17" s="1">
        <v>335878641.54459399</v>
      </c>
      <c r="S17" s="1">
        <v>764939177.54444802</v>
      </c>
      <c r="T17" s="1">
        <v>465390488.06818497</v>
      </c>
      <c r="U17" s="1">
        <v>648895016.45421302</v>
      </c>
      <c r="V17" s="1">
        <v>812508592.90750098</v>
      </c>
      <c r="W17" s="1">
        <v>761387346.44865</v>
      </c>
      <c r="X17" s="1">
        <v>938402494.71385098</v>
      </c>
      <c r="Y17" s="1">
        <v>1433488744.1863</v>
      </c>
      <c r="Z17" s="1">
        <v>1252837310.72894</v>
      </c>
      <c r="AA17" s="1">
        <v>2394105858.77035</v>
      </c>
      <c r="AB17" s="1">
        <v>2861192105.10251</v>
      </c>
      <c r="AC17" s="1">
        <v>3077664003.0893002</v>
      </c>
      <c r="AD17" s="1"/>
      <c r="AE17" s="1"/>
    </row>
    <row r="18" spans="1:31" x14ac:dyDescent="0.25">
      <c r="A18" t="str">
        <f t="shared" si="2"/>
        <v>NORTHROP GRUMMAN / ORBITAL</v>
      </c>
      <c r="B18" s="1">
        <f t="shared" si="3"/>
        <v>1199108661.0512199</v>
      </c>
      <c r="C18" s="1">
        <f t="shared" si="4"/>
        <v>856923439.83915198</v>
      </c>
      <c r="D18" s="1">
        <f t="shared" si="5"/>
        <v>908686891.9619</v>
      </c>
      <c r="E18" s="1">
        <f t="shared" si="6"/>
        <v>0</v>
      </c>
      <c r="F18" s="2">
        <f t="shared" si="7"/>
        <v>6.0406157325401555E-2</v>
      </c>
      <c r="G18" s="2">
        <f t="shared" si="8"/>
        <v>-0.24219804136408829</v>
      </c>
      <c r="H18" s="2">
        <f t="shared" si="9"/>
        <v>0</v>
      </c>
      <c r="I18" s="2">
        <f t="shared" si="10"/>
        <v>5.948417618250211E-2</v>
      </c>
      <c r="J18" s="2" t="e">
        <f>AD18/SUM(AD14:AD$23)</f>
        <v>#DIV/0!</v>
      </c>
      <c r="L18" t="s">
        <v>59</v>
      </c>
      <c r="M18" s="1">
        <v>321793607.15870398</v>
      </c>
      <c r="N18" s="1">
        <v>450924159.98537201</v>
      </c>
      <c r="O18" s="1">
        <v>522162028.53182697</v>
      </c>
      <c r="P18" s="1">
        <v>607765287.62952697</v>
      </c>
      <c r="Q18" s="1">
        <v>737543003.928105</v>
      </c>
      <c r="R18" s="1">
        <v>795180915.24749196</v>
      </c>
      <c r="S18" s="1">
        <v>590230450.26713395</v>
      </c>
      <c r="T18" s="1">
        <v>1157996428.74455</v>
      </c>
      <c r="U18" s="1">
        <v>1175802802.03877</v>
      </c>
      <c r="V18" s="1">
        <v>1499156677.3763499</v>
      </c>
      <c r="W18" s="1">
        <v>1311611270.84725</v>
      </c>
      <c r="X18" s="1">
        <v>1021316522.13126</v>
      </c>
      <c r="Y18" s="1">
        <v>1139514289.91837</v>
      </c>
      <c r="Z18" s="1">
        <v>1199108661.0512199</v>
      </c>
      <c r="AA18" s="1">
        <v>983982585.677073</v>
      </c>
      <c r="AB18" s="1">
        <v>856923439.83915198</v>
      </c>
      <c r="AC18" s="1">
        <v>908686891.9619</v>
      </c>
      <c r="AD18" s="1"/>
      <c r="AE18" s="1"/>
    </row>
    <row r="19" spans="1:31" x14ac:dyDescent="0.25">
      <c r="A19" t="str">
        <f t="shared" si="2"/>
        <v>RUSSIA SPACE AGENCY</v>
      </c>
      <c r="B19" s="1">
        <f t="shared" si="3"/>
        <v>157877867.49397501</v>
      </c>
      <c r="C19" s="1">
        <f t="shared" si="4"/>
        <v>2619052.4772875099</v>
      </c>
      <c r="D19" s="1">
        <f t="shared" si="5"/>
        <v>6014852</v>
      </c>
      <c r="E19" s="1">
        <f t="shared" si="6"/>
        <v>0</v>
      </c>
      <c r="F19" s="2">
        <f t="shared" si="7"/>
        <v>1.296575594479664</v>
      </c>
      <c r="G19" s="2">
        <f t="shared" si="8"/>
        <v>-0.96190186695909397</v>
      </c>
      <c r="H19" s="2">
        <f t="shared" si="9"/>
        <v>0</v>
      </c>
      <c r="I19" s="2">
        <f t="shared" si="10"/>
        <v>3.9374235420871101E-4</v>
      </c>
      <c r="J19" s="2" t="e">
        <f>AD19/SUM(AD14:AD$23)</f>
        <v>#DIV/0!</v>
      </c>
      <c r="L19" t="s">
        <v>60</v>
      </c>
      <c r="M19" s="1">
        <v>141637178.26215899</v>
      </c>
      <c r="N19" s="1">
        <v>277098307.63822001</v>
      </c>
      <c r="O19" s="1">
        <v>531600036.81458801</v>
      </c>
      <c r="P19" s="1">
        <v>464485088.56079799</v>
      </c>
      <c r="Q19" s="1">
        <v>552450019.41364002</v>
      </c>
      <c r="R19" s="1">
        <v>768656839.40025604</v>
      </c>
      <c r="S19" s="1">
        <v>366868123.61607599</v>
      </c>
      <c r="T19" s="1">
        <v>394778719.06763297</v>
      </c>
      <c r="U19" s="1">
        <v>575406808.55172098</v>
      </c>
      <c r="V19" s="1">
        <v>292729219.48913699</v>
      </c>
      <c r="W19" s="1">
        <v>311189687.15396202</v>
      </c>
      <c r="X19" s="1">
        <v>152210296.100788</v>
      </c>
      <c r="Y19" s="1">
        <v>216362793.531582</v>
      </c>
      <c r="Z19" s="1">
        <v>157877867.49397501</v>
      </c>
      <c r="AA19" s="1">
        <v>3819800.2749513201</v>
      </c>
      <c r="AB19" s="1">
        <v>2619052.4772875099</v>
      </c>
      <c r="AC19" s="1">
        <v>6014852</v>
      </c>
      <c r="AD19" s="1"/>
      <c r="AE19" s="1"/>
    </row>
    <row r="20" spans="1:31" x14ac:dyDescent="0.25">
      <c r="A20" t="str">
        <f t="shared" si="2"/>
        <v>SIERRA NEVADA</v>
      </c>
      <c r="B20" s="1">
        <f t="shared" si="3"/>
        <v>396877148.69877797</v>
      </c>
      <c r="C20" s="1">
        <f t="shared" si="4"/>
        <v>150291797.98734099</v>
      </c>
      <c r="D20" s="1">
        <f t="shared" si="5"/>
        <v>51554353.649999999</v>
      </c>
      <c r="E20" s="1">
        <f t="shared" si="6"/>
        <v>0</v>
      </c>
      <c r="F20" s="2">
        <f t="shared" si="7"/>
        <v>-0.65697160896070717</v>
      </c>
      <c r="G20" s="2">
        <f t="shared" si="8"/>
        <v>-0.87009996967820202</v>
      </c>
      <c r="H20" s="2">
        <f t="shared" si="9"/>
        <v>0</v>
      </c>
      <c r="I20" s="2">
        <f t="shared" si="10"/>
        <v>3.3748349212681301E-3</v>
      </c>
      <c r="J20" s="2" t="e">
        <f>AD20/SUM(AD14:AD$23)</f>
        <v>#DIV/0!</v>
      </c>
      <c r="L20" t="s">
        <v>61</v>
      </c>
      <c r="M20" s="1"/>
      <c r="N20" s="1">
        <v>138449.10038709699</v>
      </c>
      <c r="O20" s="1"/>
      <c r="P20" s="1"/>
      <c r="Q20" s="1"/>
      <c r="R20" s="1"/>
      <c r="S20" s="1">
        <v>10426732.043254901</v>
      </c>
      <c r="T20" s="1">
        <v>2401957.3322746898</v>
      </c>
      <c r="U20" s="1"/>
      <c r="V20" s="1">
        <v>91503332.169642404</v>
      </c>
      <c r="W20" s="1">
        <v>142960728.280826</v>
      </c>
      <c r="X20" s="1">
        <v>359825479.67849499</v>
      </c>
      <c r="Y20" s="1">
        <v>128345865.835751</v>
      </c>
      <c r="Z20" s="1">
        <v>396877148.69877797</v>
      </c>
      <c r="AA20" s="1">
        <v>57637972.733585499</v>
      </c>
      <c r="AB20" s="1">
        <v>150291797.98734099</v>
      </c>
      <c r="AC20" s="1">
        <v>51554353.649999999</v>
      </c>
      <c r="AD20" s="1"/>
      <c r="AE20" s="1"/>
    </row>
    <row r="21" spans="1:31" x14ac:dyDescent="0.25">
      <c r="A21" t="str">
        <f t="shared" si="2"/>
        <v>BLUE ORIGIN</v>
      </c>
      <c r="B21" s="1">
        <f t="shared" si="3"/>
        <v>267287908.42519</v>
      </c>
      <c r="C21" s="1">
        <f t="shared" si="4"/>
        <v>15815424.964728599</v>
      </c>
      <c r="D21" s="1">
        <f t="shared" si="5"/>
        <v>440844388</v>
      </c>
      <c r="E21" s="1">
        <f t="shared" si="6"/>
        <v>0</v>
      </c>
      <c r="F21" s="2">
        <f t="shared" si="7"/>
        <v>26.874330849987697</v>
      </c>
      <c r="G21" s="2">
        <f t="shared" si="8"/>
        <v>0.64932409624278198</v>
      </c>
      <c r="H21" s="2">
        <f t="shared" si="9"/>
        <v>0</v>
      </c>
      <c r="I21" s="2">
        <f t="shared" si="10"/>
        <v>2.8858416993604905E-2</v>
      </c>
      <c r="J21" s="2" t="e">
        <f>AD21/SUM(AD14:AD$23)</f>
        <v>#DIV/0!</v>
      </c>
      <c r="L21" t="s">
        <v>62</v>
      </c>
      <c r="M21" s="1"/>
      <c r="N21" s="1"/>
      <c r="O21" s="1"/>
      <c r="P21" s="1"/>
      <c r="Q21" s="1"/>
      <c r="R21" s="1"/>
      <c r="S21" s="1"/>
      <c r="T21" s="1"/>
      <c r="U21" s="1"/>
      <c r="V21" s="1">
        <v>970601.73317900696</v>
      </c>
      <c r="W21" s="1">
        <v>811311.96249855298</v>
      </c>
      <c r="X21" s="1">
        <v>420743.79300202901</v>
      </c>
      <c r="Y21" s="1">
        <v>3004110.8971396601</v>
      </c>
      <c r="Z21" s="1">
        <v>267287908.42519</v>
      </c>
      <c r="AA21" s="1">
        <v>312091725.19223899</v>
      </c>
      <c r="AB21" s="1">
        <v>15815424.964728599</v>
      </c>
      <c r="AC21" s="1">
        <v>440844388</v>
      </c>
      <c r="AD21" s="1"/>
      <c r="AE21" s="1"/>
    </row>
    <row r="22" spans="1:31" x14ac:dyDescent="0.25">
      <c r="A22" t="str">
        <f t="shared" si="2"/>
        <v>Other New Space</v>
      </c>
      <c r="B22" s="1">
        <f t="shared" si="3"/>
        <v>51931125.4092898</v>
      </c>
      <c r="C22" s="1">
        <f t="shared" si="4"/>
        <v>39601641.323541701</v>
      </c>
      <c r="D22" s="1">
        <f t="shared" si="5"/>
        <v>109765251</v>
      </c>
      <c r="E22" s="1">
        <f t="shared" si="6"/>
        <v>0</v>
      </c>
      <c r="F22" s="2">
        <f t="shared" si="7"/>
        <v>1.7717348910674731</v>
      </c>
      <c r="G22" s="2">
        <f t="shared" si="8"/>
        <v>1.1136697911877804</v>
      </c>
      <c r="H22" s="2">
        <f t="shared" si="9"/>
        <v>0</v>
      </c>
      <c r="I22" s="2">
        <f t="shared" si="10"/>
        <v>7.1854184174523451E-3</v>
      </c>
      <c r="J22" s="2" t="e">
        <f>AD22/SUM(AD14:AD$23)</f>
        <v>#DIV/0!</v>
      </c>
      <c r="L22" t="s">
        <v>63</v>
      </c>
      <c r="M22" s="1"/>
      <c r="N22" s="1"/>
      <c r="O22" s="1"/>
      <c r="P22" s="1"/>
      <c r="Q22" s="1"/>
      <c r="R22" s="1"/>
      <c r="S22" s="1"/>
      <c r="T22" s="1"/>
      <c r="U22" s="1">
        <v>3784970.78714502</v>
      </c>
      <c r="V22" s="1">
        <v>4872124.7732857596</v>
      </c>
      <c r="W22" s="1">
        <v>0</v>
      </c>
      <c r="X22" s="1">
        <v>7799094.3327917</v>
      </c>
      <c r="Y22" s="1">
        <v>29312.746145944599</v>
      </c>
      <c r="Z22" s="1">
        <v>51931125.4092898</v>
      </c>
      <c r="AA22" s="1">
        <v>58914776.687402099</v>
      </c>
      <c r="AB22" s="1">
        <v>39601641.323541701</v>
      </c>
      <c r="AC22" s="1">
        <v>109765251</v>
      </c>
      <c r="AD22" s="1"/>
      <c r="AE22" s="1"/>
    </row>
    <row r="23" spans="1:31" x14ac:dyDescent="0.25">
      <c r="A23" t="str">
        <f t="shared" si="2"/>
        <v>Other Residual</v>
      </c>
      <c r="B23" s="1">
        <f t="shared" si="3"/>
        <v>6159980212.2127304</v>
      </c>
      <c r="C23" s="1">
        <f t="shared" si="4"/>
        <v>8397272158.5500803</v>
      </c>
      <c r="D23" s="1">
        <f t="shared" si="5"/>
        <v>8570089691.5494003</v>
      </c>
      <c r="E23" s="1">
        <f t="shared" si="6"/>
        <v>0</v>
      </c>
      <c r="F23" s="2">
        <f t="shared" si="7"/>
        <v>2.058019910946407E-2</v>
      </c>
      <c r="G23" s="2">
        <f t="shared" si="8"/>
        <v>0.39125279567593507</v>
      </c>
      <c r="H23" s="2">
        <f t="shared" si="9"/>
        <v>0</v>
      </c>
      <c r="I23" s="2">
        <f t="shared" si="10"/>
        <v>0.56101252215856134</v>
      </c>
      <c r="J23" s="2" t="e">
        <f>AD23/SUM(AD14:AD$23)</f>
        <v>#DIV/0!</v>
      </c>
      <c r="L23" t="s">
        <v>64</v>
      </c>
      <c r="M23" s="1">
        <v>2888993298.8722701</v>
      </c>
      <c r="N23" s="1">
        <v>4776429901.1299295</v>
      </c>
      <c r="O23" s="1">
        <v>4796596538.1119299</v>
      </c>
      <c r="P23" s="1">
        <v>4376890717.0911398</v>
      </c>
      <c r="Q23" s="1">
        <v>3507655565.83044</v>
      </c>
      <c r="R23" s="1">
        <v>6382714982.64783</v>
      </c>
      <c r="S23" s="1">
        <v>5249959886.7711401</v>
      </c>
      <c r="T23" s="1">
        <v>7271411267.6289301</v>
      </c>
      <c r="U23" s="1">
        <v>5650568637.4626598</v>
      </c>
      <c r="V23" s="1">
        <v>6480904167.0846205</v>
      </c>
      <c r="W23" s="1">
        <v>4366719664.5906496</v>
      </c>
      <c r="X23" s="1">
        <v>5809307891.8468199</v>
      </c>
      <c r="Y23" s="1">
        <v>6696475515.3189802</v>
      </c>
      <c r="Z23" s="1">
        <v>6159980212.2127304</v>
      </c>
      <c r="AA23" s="1">
        <v>5353518197.5987902</v>
      </c>
      <c r="AB23" s="1">
        <v>8397272158.5500803</v>
      </c>
      <c r="AC23" s="1">
        <v>8570089691.5494003</v>
      </c>
      <c r="AD23" s="1"/>
      <c r="AE23" s="1"/>
    </row>
    <row r="24" spans="1:31" x14ac:dyDescent="0.25">
      <c r="A24" t="str">
        <f t="shared" si="2"/>
        <v>Grand Total</v>
      </c>
      <c r="B24" s="1">
        <f t="shared" si="3"/>
        <v>12081998448.899792</v>
      </c>
      <c r="C24" s="1">
        <f t="shared" si="4"/>
        <v>14803755852.829849</v>
      </c>
      <c r="D24" s="1">
        <f t="shared" si="5"/>
        <v>15276111232.909698</v>
      </c>
      <c r="E24" s="1">
        <f t="shared" si="6"/>
        <v>0</v>
      </c>
      <c r="F24" s="2">
        <f t="shared" si="7"/>
        <v>3.1907806692823559E-2</v>
      </c>
      <c r="G24" s="2">
        <f t="shared" si="8"/>
        <v>0.26436957408323192</v>
      </c>
      <c r="H24" s="2">
        <f t="shared" si="9"/>
        <v>0</v>
      </c>
      <c r="I24" s="2">
        <f>SUM(I$14:I$23)</f>
        <v>1.0000000000000002</v>
      </c>
      <c r="J24" s="2" t="e">
        <f>SUM(J$14:J$23)</f>
        <v>#DIV/0!</v>
      </c>
      <c r="L24" t="s">
        <v>65</v>
      </c>
      <c r="M24" s="1">
        <f t="shared" ref="M24:AD24" si="11">SUM(M15:M23)</f>
        <v>3554032972.6274948</v>
      </c>
      <c r="N24" s="1">
        <f t="shared" si="11"/>
        <v>6852418625.3015614</v>
      </c>
      <c r="O24" s="1">
        <f t="shared" si="11"/>
        <v>8162319779.2259836</v>
      </c>
      <c r="P24" s="1">
        <f t="shared" si="11"/>
        <v>7851160390.635191</v>
      </c>
      <c r="Q24" s="1">
        <f t="shared" si="11"/>
        <v>7927718887.6743584</v>
      </c>
      <c r="R24" s="1">
        <f t="shared" si="11"/>
        <v>12627180615.819775</v>
      </c>
      <c r="S24" s="1">
        <f t="shared" si="11"/>
        <v>9790664093.5400581</v>
      </c>
      <c r="T24" s="1">
        <f t="shared" si="11"/>
        <v>13791955461.448826</v>
      </c>
      <c r="U24" s="1">
        <f t="shared" si="11"/>
        <v>11591829800.641781</v>
      </c>
      <c r="V24" s="1">
        <f t="shared" si="11"/>
        <v>12628837030.896276</v>
      </c>
      <c r="W24" s="1">
        <f t="shared" si="11"/>
        <v>10823681794.906456</v>
      </c>
      <c r="X24" s="1">
        <f t="shared" si="11"/>
        <v>11757823717.252268</v>
      </c>
      <c r="Y24" s="1">
        <f t="shared" si="11"/>
        <v>12739556078.11393</v>
      </c>
      <c r="Z24" s="1">
        <f t="shared" si="11"/>
        <v>12081998448.899792</v>
      </c>
      <c r="AA24" s="1">
        <f t="shared" si="11"/>
        <v>11174172346.980305</v>
      </c>
      <c r="AB24" s="1">
        <f t="shared" si="11"/>
        <v>14803755852.829849</v>
      </c>
      <c r="AC24" s="1">
        <f t="shared" si="11"/>
        <v>15276111232.909698</v>
      </c>
      <c r="AD24" s="1">
        <f t="shared" si="11"/>
        <v>0</v>
      </c>
      <c r="AE24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</vt:lpstr>
      <vt:lpstr>VendSum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../output/Space//Launch_Acq_Trends.xlsx</dc:creator>
  <cp:lastModifiedBy>Greg Sanders</cp:lastModifiedBy>
  <dcterms:created xsi:type="dcterms:W3CDTF">2024-05-22T12:31:24Z</dcterms:created>
  <dcterms:modified xsi:type="dcterms:W3CDTF">2024-05-22T16:38:33Z</dcterms:modified>
</cp:coreProperties>
</file>